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zps99632\Desktop\鮮食\★食研所每日\"/>
    </mc:Choice>
  </mc:AlternateContent>
  <xr:revisionPtr revIDLastSave="0" documentId="8_{375F609D-5DE3-46AA-8E8F-881D95640928}" xr6:coauthVersionLast="47" xr6:coauthVersionMax="47" xr10:uidLastSave="{00000000-0000-0000-0000-000000000000}"/>
  <bookViews>
    <workbookView xWindow="-120" yWindow="-120" windowWidth="29040" windowHeight="15720" tabRatio="881" xr2:uid="{437CE4EC-B57C-470A-8EC0-2D8CCD8640D2}"/>
  </bookViews>
  <sheets>
    <sheet name="0331" sheetId="370" r:id="rId1"/>
    <sheet name="0331(18度C)" sheetId="371" r:id="rId2"/>
    <sheet name="0331(4度C)" sheetId="372" r:id="rId3"/>
    <sheet name="0330" sheetId="367" r:id="rId4"/>
    <sheet name="0330(18度C)" sheetId="368" r:id="rId5"/>
    <sheet name="0330(4度C)" sheetId="369" r:id="rId6"/>
    <sheet name="0329" sheetId="364" r:id="rId7"/>
    <sheet name="0329(18度C)" sheetId="365" r:id="rId8"/>
    <sheet name="0329(4度C)" sheetId="366" r:id="rId9"/>
    <sheet name="0328" sheetId="361" r:id="rId10"/>
    <sheet name="0328(18度C)" sheetId="362" r:id="rId11"/>
    <sheet name="0328(4度C)" sheetId="363" r:id="rId12"/>
    <sheet name="0327" sheetId="358" r:id="rId13"/>
    <sheet name="0327(18度C)" sheetId="359" r:id="rId14"/>
    <sheet name="0327(4度C)" sheetId="360" r:id="rId15"/>
    <sheet name="0326" sheetId="355" r:id="rId16"/>
    <sheet name="0326(18度C)" sheetId="356" r:id="rId17"/>
    <sheet name="0326(4度C)" sheetId="357" r:id="rId18"/>
    <sheet name="0325" sheetId="352" r:id="rId19"/>
    <sheet name="0325(18度C)" sheetId="353" r:id="rId20"/>
    <sheet name="0325(4度C)" sheetId="354" r:id="rId21"/>
    <sheet name="0324" sheetId="349" r:id="rId22"/>
    <sheet name="0324(18度C)" sheetId="350" r:id="rId23"/>
    <sheet name="0324(4度C)" sheetId="351" r:id="rId24"/>
    <sheet name="0323" sheetId="346" r:id="rId25"/>
    <sheet name="0323(18度C)" sheetId="347" r:id="rId26"/>
    <sheet name="0323(4度C)" sheetId="348" r:id="rId27"/>
    <sheet name="0322" sheetId="343" r:id="rId28"/>
    <sheet name="0322(18度C)" sheetId="344" r:id="rId29"/>
    <sheet name="0322(4度C)" sheetId="345" r:id="rId30"/>
    <sheet name="0321" sheetId="340" r:id="rId31"/>
    <sheet name="0321(18度C)" sheetId="341" r:id="rId32"/>
    <sheet name="0321(4度C)" sheetId="342" r:id="rId33"/>
    <sheet name="0320" sheetId="337" r:id="rId34"/>
    <sheet name="0320(18度C)" sheetId="338" r:id="rId35"/>
    <sheet name="0320(4度C)" sheetId="339" r:id="rId36"/>
    <sheet name="0319" sheetId="334" r:id="rId37"/>
    <sheet name="0319(18度C)" sheetId="335" r:id="rId38"/>
    <sheet name="0319(4度C)" sheetId="336" r:id="rId39"/>
    <sheet name="0318" sheetId="331" r:id="rId40"/>
    <sheet name="0318(18度C)" sheetId="332" r:id="rId41"/>
    <sheet name="0318(4度C)" sheetId="333" r:id="rId42"/>
    <sheet name="0317" sheetId="328" r:id="rId43"/>
    <sheet name="0317(18度C)" sheetId="329" r:id="rId44"/>
    <sheet name="0317(4度C)" sheetId="330" r:id="rId45"/>
    <sheet name="0316" sheetId="325" r:id="rId46"/>
    <sheet name="0316(18度C)" sheetId="326" r:id="rId47"/>
    <sheet name="0316(4度C)" sheetId="327" r:id="rId48"/>
    <sheet name="0315" sheetId="322" r:id="rId49"/>
    <sheet name="0315(18度C)" sheetId="323" r:id="rId50"/>
    <sheet name="0315(4度C)" sheetId="324" r:id="rId51"/>
    <sheet name="0314" sheetId="319" r:id="rId52"/>
    <sheet name="0314(18度C)" sheetId="320" r:id="rId53"/>
    <sheet name="0314(4度C)" sheetId="321" r:id="rId54"/>
    <sheet name="0313" sheetId="316" r:id="rId55"/>
    <sheet name="0313(18度C)" sheetId="317" r:id="rId56"/>
    <sheet name="0313(4度C)" sheetId="318" r:id="rId57"/>
    <sheet name="0312" sheetId="313" r:id="rId58"/>
    <sheet name="0312(18度C)" sheetId="314" r:id="rId59"/>
    <sheet name="0312(4度C)" sheetId="315" r:id="rId60"/>
    <sheet name="0311" sheetId="310" r:id="rId61"/>
    <sheet name="0311(18度C)" sheetId="311" r:id="rId62"/>
    <sheet name="0311(4度C)" sheetId="312" r:id="rId63"/>
    <sheet name="0310" sheetId="307" r:id="rId64"/>
    <sheet name="0310(18度C)" sheetId="308" r:id="rId65"/>
    <sheet name="0310(4度C)" sheetId="309" r:id="rId66"/>
    <sheet name="0309" sheetId="304" r:id="rId67"/>
    <sheet name="0309(18度C)" sheetId="305" r:id="rId68"/>
    <sheet name="0309(4度C)" sheetId="306" r:id="rId69"/>
    <sheet name="0308" sheetId="301" r:id="rId70"/>
    <sheet name="0308(18度C)" sheetId="302" r:id="rId71"/>
    <sheet name="0308(4度C)" sheetId="303" r:id="rId72"/>
    <sheet name="0307" sheetId="298" r:id="rId73"/>
    <sheet name="0307(18度C)" sheetId="299" r:id="rId74"/>
    <sheet name="0307(4度C)" sheetId="300" r:id="rId75"/>
    <sheet name="0306" sheetId="295" r:id="rId76"/>
    <sheet name="0306(18度C)" sheetId="296" r:id="rId77"/>
    <sheet name="0306(4度C)" sheetId="297" r:id="rId78"/>
    <sheet name="0305" sheetId="292" r:id="rId79"/>
    <sheet name="0305(18度C)" sheetId="293" r:id="rId80"/>
    <sheet name="0305(4度C)" sheetId="294" r:id="rId81"/>
    <sheet name="0304" sheetId="289" r:id="rId82"/>
    <sheet name="0304(18度C)" sheetId="290" r:id="rId83"/>
    <sheet name="0304(4度C)" sheetId="291" r:id="rId84"/>
    <sheet name="0303" sheetId="286" r:id="rId85"/>
    <sheet name="0303(18度C)" sheetId="287" r:id="rId86"/>
    <sheet name="0303(4度C)" sheetId="288" r:id="rId87"/>
    <sheet name="0302" sheetId="283" r:id="rId88"/>
    <sheet name="0302(18度C)" sheetId="284" r:id="rId89"/>
    <sheet name="0302(4度C)" sheetId="285" r:id="rId90"/>
    <sheet name="0301" sheetId="280" r:id="rId91"/>
    <sheet name="0301(18度C)" sheetId="281" r:id="rId92"/>
    <sheet name="0301(4度C)" sheetId="282" r:id="rId93"/>
  </sheets>
  <definedNames>
    <definedName name="_xlnm._FilterDatabase" localSheetId="91" hidden="1">'0301(18度C)'!$A$4:$AK$191</definedName>
    <definedName name="_xlnm._FilterDatabase" localSheetId="92" hidden="1">'0301(4度C)'!$A$4:$AO$123</definedName>
    <definedName name="_xlnm._FilterDatabase" localSheetId="88" hidden="1">'0302(18度C)'!$A$4:$AF$191</definedName>
    <definedName name="_xlnm._FilterDatabase" localSheetId="89" hidden="1">'0302(4度C)'!$A$4:$AG$140</definedName>
    <definedName name="_xlnm._FilterDatabase" localSheetId="85" hidden="1">'0303(18度C)'!$A$4:$AC$157</definedName>
    <definedName name="_xlnm._FilterDatabase" localSheetId="86" hidden="1">'0303(4度C)'!$A$4:$AG$140</definedName>
    <definedName name="_xlnm._FilterDatabase" localSheetId="82" hidden="1">'0304(18度C)'!$A$4:$AC$157</definedName>
    <definedName name="_xlnm._FilterDatabase" localSheetId="83" hidden="1">'0304(4度C)'!$A$4:$AG$123</definedName>
    <definedName name="_xlnm._FilterDatabase" localSheetId="79" hidden="1">'0305(18度C)'!$A$4:$AF$157</definedName>
    <definedName name="_xlnm._FilterDatabase" localSheetId="80" hidden="1">'0305(4度C)'!$A$4:$AG$123</definedName>
    <definedName name="_xlnm._FilterDatabase" localSheetId="76" hidden="1">'0306(18度C)'!$A$4:$AC$157</definedName>
    <definedName name="_xlnm._FilterDatabase" localSheetId="77" hidden="1">'0306(4度C)'!$A$4:$AG$123</definedName>
    <definedName name="_xlnm._FilterDatabase" localSheetId="73" hidden="1">'0307(18度C)'!$A$4:$AC$157</definedName>
    <definedName name="_xlnm._FilterDatabase" localSheetId="74" hidden="1">'0307(4度C)'!$A$4:$AG$123</definedName>
    <definedName name="_xlnm._FilterDatabase" localSheetId="70" hidden="1">'0308(18度C)'!$A$4:$AC$157</definedName>
    <definedName name="_xlnm._FilterDatabase" localSheetId="71" hidden="1">'0308(4度C)'!$A$4:$AG$140</definedName>
    <definedName name="_xlnm._FilterDatabase" localSheetId="67" hidden="1">'0309(18度C)'!$A$4:$AC$157</definedName>
    <definedName name="_xlnm._FilterDatabase" localSheetId="68" hidden="1">'0309(4度C)'!$A$4:$AG$140</definedName>
    <definedName name="_xlnm._FilterDatabase" localSheetId="64" hidden="1">'0310(18度C)'!$A$4:$AC$157</definedName>
    <definedName name="_xlnm._FilterDatabase" localSheetId="65" hidden="1">'0310(4度C)'!$A$4:$AG$140</definedName>
    <definedName name="_xlnm._FilterDatabase" localSheetId="61" hidden="1">'0311(18度C)'!$A$4:$AK$157</definedName>
    <definedName name="_xlnm._FilterDatabase" localSheetId="62" hidden="1">'0311(4度C)'!$A$4:$AO$140</definedName>
    <definedName name="_xlnm._FilterDatabase" localSheetId="58" hidden="1">'0312(18度C)'!$A$4:$AC$157</definedName>
    <definedName name="_xlnm._FilterDatabase" localSheetId="59" hidden="1">'0312(4度C)'!$A$4:$AG$140</definedName>
    <definedName name="_xlnm._FilterDatabase" localSheetId="55" hidden="1">'0313(18度C)'!$A$4:$AC$157</definedName>
    <definedName name="_xlnm._FilterDatabase" localSheetId="56" hidden="1">'0313(4度C)'!$A$4:$AG$140</definedName>
    <definedName name="_xlnm._FilterDatabase" localSheetId="52" hidden="1">'0314(18度C)'!$A$4:$AC$157</definedName>
    <definedName name="_xlnm._FilterDatabase" localSheetId="53" hidden="1">'0314(4度C)'!$A$4:$AG$140</definedName>
    <definedName name="_xlnm._FilterDatabase" localSheetId="49" hidden="1">'0315(18度C)'!$A$4:$AC$157</definedName>
    <definedName name="_xlnm._FilterDatabase" localSheetId="50" hidden="1">'0315(4度C)'!$A$4:$AG$140</definedName>
    <definedName name="_xlnm._FilterDatabase" localSheetId="46" hidden="1">'0316(18度C)'!$A$4:$AC$157</definedName>
    <definedName name="_xlnm._FilterDatabase" localSheetId="47" hidden="1">'0316(4度C)'!$A$4:$AG$140</definedName>
    <definedName name="_xlnm._FilterDatabase" localSheetId="43" hidden="1">'0317(18度C)'!$A$4:$AC$157</definedName>
    <definedName name="_xlnm._FilterDatabase" localSheetId="44" hidden="1">'0317(4度C)'!$A$4:$AG$123</definedName>
    <definedName name="_xlnm._FilterDatabase" localSheetId="40" hidden="1">'0318(18度C)'!$A$4:$AC$157</definedName>
    <definedName name="_xlnm._FilterDatabase" localSheetId="41" hidden="1">'0318(4度C)'!$A$4:$AG$123</definedName>
    <definedName name="_xlnm._FilterDatabase" localSheetId="37" hidden="1">'0319(18度C)'!$A$4:$AC$157</definedName>
    <definedName name="_xlnm._FilterDatabase" localSheetId="38" hidden="1">'0319(4度C)'!$A$4:$AG$123</definedName>
    <definedName name="_xlnm._FilterDatabase" localSheetId="34" hidden="1">'0320(18度C)'!$A$4:$AC$157</definedName>
    <definedName name="_xlnm._FilterDatabase" localSheetId="35" hidden="1">'0320(4度C)'!$A$4:$AG$123</definedName>
    <definedName name="_xlnm._FilterDatabase" localSheetId="31" hidden="1">'0321(18度C)'!$A$4:$AC$157</definedName>
    <definedName name="_xlnm._FilterDatabase" localSheetId="32" hidden="1">'0321(4度C)'!$A$4:$AG$123</definedName>
    <definedName name="_xlnm._FilterDatabase" localSheetId="28" hidden="1">'0322(18度C)'!$A$4:$AC$157</definedName>
    <definedName name="_xlnm._FilterDatabase" localSheetId="29" hidden="1">'0322(4度C)'!$A$4:$AG$123</definedName>
    <definedName name="_xlnm._FilterDatabase" localSheetId="25" hidden="1">'0323(18度C)'!$A$4:$AC$157</definedName>
    <definedName name="_xlnm._FilterDatabase" localSheetId="26" hidden="1">'0323(4度C)'!$A$4:$AG$123</definedName>
    <definedName name="_xlnm._FilterDatabase" localSheetId="22" hidden="1">'0324(18度C)'!$A$4:$AC$157</definedName>
    <definedName name="_xlnm._FilterDatabase" localSheetId="23" hidden="1">'0324(4度C)'!$A$4:$AG$123</definedName>
    <definedName name="_xlnm._FilterDatabase" localSheetId="19" hidden="1">'0325(18度C)'!$A$4:$AC$157</definedName>
    <definedName name="_xlnm._FilterDatabase" localSheetId="20" hidden="1">'0325(4度C)'!$A$4:$AG$123</definedName>
    <definedName name="_xlnm._FilterDatabase" localSheetId="16" hidden="1">'0326(18度C)'!$A$4:$AC$157</definedName>
    <definedName name="_xlnm._FilterDatabase" localSheetId="17" hidden="1">'0326(4度C)'!$A$4:$AG$123</definedName>
    <definedName name="_xlnm._FilterDatabase" localSheetId="13" hidden="1">'0327(18度C)'!$A$4:$AC$157</definedName>
    <definedName name="_xlnm._FilterDatabase" localSheetId="14" hidden="1">'0327(4度C)'!$A$4:$AG$123</definedName>
    <definedName name="_xlnm._FilterDatabase" localSheetId="10" hidden="1">'0328(18度C)'!$A$4:$AC$157</definedName>
    <definedName name="_xlnm._FilterDatabase" localSheetId="11" hidden="1">'0328(4度C)'!$A$4:$AG$123</definedName>
    <definedName name="_xlnm._FilterDatabase" localSheetId="7" hidden="1">'0329(18度C)'!$A$4:$AC$157</definedName>
    <definedName name="_xlnm._FilterDatabase" localSheetId="8" hidden="1">'0329(4度C)'!$A$4:$AG$123</definedName>
    <definedName name="_xlnm._FilterDatabase" localSheetId="4" hidden="1">'0330(18度C)'!$A$4:$AC$157</definedName>
    <definedName name="_xlnm._FilterDatabase" localSheetId="5" hidden="1">'0330(4度C)'!$A$4:$AG$123</definedName>
    <definedName name="_xlnm._FilterDatabase" localSheetId="1" hidden="1">'0331(18度C)'!$A$4:$AC$157</definedName>
    <definedName name="_xlnm._FilterDatabase" localSheetId="2" hidden="1">'0331(4度C)'!$A$4:$AG$123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23" i="372" l="1"/>
  <c r="AC123" i="372"/>
  <c r="Z123" i="372"/>
  <c r="Y123" i="372"/>
  <c r="T123" i="372"/>
  <c r="S123" i="372"/>
  <c r="L123" i="372"/>
  <c r="J123" i="372"/>
  <c r="I123" i="372"/>
  <c r="O109" i="372"/>
  <c r="M109" i="372"/>
  <c r="K109" i="372"/>
  <c r="G109" i="372"/>
  <c r="O108" i="372"/>
  <c r="M108" i="372"/>
  <c r="K108" i="372"/>
  <c r="G108" i="372"/>
  <c r="AF107" i="372"/>
  <c r="O107" i="372"/>
  <c r="M107" i="372"/>
  <c r="AE107" i="372" s="1"/>
  <c r="K107" i="372"/>
  <c r="G107" i="372"/>
  <c r="AD106" i="372"/>
  <c r="AC106" i="372"/>
  <c r="Z106" i="372"/>
  <c r="Y106" i="372"/>
  <c r="T106" i="372"/>
  <c r="S106" i="372"/>
  <c r="L106" i="372"/>
  <c r="J106" i="372"/>
  <c r="K106" i="372" s="1"/>
  <c r="I106" i="372"/>
  <c r="AF91" i="372"/>
  <c r="AE91" i="372"/>
  <c r="O91" i="372"/>
  <c r="M91" i="372"/>
  <c r="N91" i="372" s="1"/>
  <c r="K91" i="372"/>
  <c r="G91" i="372"/>
  <c r="O90" i="372"/>
  <c r="M90" i="372"/>
  <c r="AF90" i="372" s="1"/>
  <c r="K90" i="372"/>
  <c r="G90" i="372"/>
  <c r="AD89" i="372"/>
  <c r="AC89" i="372"/>
  <c r="Z89" i="372"/>
  <c r="Y89" i="372"/>
  <c r="T89" i="372"/>
  <c r="S89" i="372"/>
  <c r="M89" i="372"/>
  <c r="AE89" i="372" s="1"/>
  <c r="L89" i="372"/>
  <c r="O89" i="372" s="1"/>
  <c r="J89" i="372"/>
  <c r="I89" i="372"/>
  <c r="K89" i="372" s="1"/>
  <c r="AF74" i="372"/>
  <c r="AE74" i="372"/>
  <c r="O74" i="372"/>
  <c r="M74" i="372"/>
  <c r="N74" i="372" s="1"/>
  <c r="K74" i="372"/>
  <c r="G74" i="372"/>
  <c r="AE73" i="372"/>
  <c r="O73" i="372"/>
  <c r="M73" i="372"/>
  <c r="AF73" i="372" s="1"/>
  <c r="K73" i="372"/>
  <c r="G73" i="372"/>
  <c r="AD72" i="372"/>
  <c r="AC72" i="372"/>
  <c r="Z72" i="372"/>
  <c r="Y72" i="372"/>
  <c r="T72" i="372"/>
  <c r="S72" i="372"/>
  <c r="L72" i="372"/>
  <c r="O72" i="372" s="1"/>
  <c r="J72" i="372"/>
  <c r="I72" i="372"/>
  <c r="O60" i="372"/>
  <c r="M60" i="372"/>
  <c r="AF60" i="372" s="1"/>
  <c r="K60" i="372"/>
  <c r="G60" i="372"/>
  <c r="AF59" i="372"/>
  <c r="AE59" i="372"/>
  <c r="O59" i="372"/>
  <c r="M59" i="372"/>
  <c r="N59" i="372" s="1"/>
  <c r="K59" i="372"/>
  <c r="G59" i="372"/>
  <c r="AF58" i="372"/>
  <c r="O58" i="372"/>
  <c r="M58" i="372"/>
  <c r="AE58" i="372" s="1"/>
  <c r="K58" i="372"/>
  <c r="G58" i="372"/>
  <c r="P57" i="372"/>
  <c r="O57" i="372"/>
  <c r="N57" i="372"/>
  <c r="Q57" i="372" s="1"/>
  <c r="M57" i="372"/>
  <c r="AF57" i="372" s="1"/>
  <c r="K57" i="372"/>
  <c r="G57" i="372"/>
  <c r="O56" i="372"/>
  <c r="M56" i="372"/>
  <c r="K56" i="372"/>
  <c r="G56" i="372"/>
  <c r="AD55" i="372"/>
  <c r="AC55" i="372"/>
  <c r="Z55" i="372"/>
  <c r="Y55" i="372"/>
  <c r="T55" i="372"/>
  <c r="S55" i="372"/>
  <c r="L55" i="372"/>
  <c r="O55" i="372" s="1"/>
  <c r="J55" i="372"/>
  <c r="K55" i="372" s="1"/>
  <c r="I55" i="372"/>
  <c r="O41" i="372"/>
  <c r="M41" i="372"/>
  <c r="N41" i="372" s="1"/>
  <c r="K41" i="372"/>
  <c r="G41" i="372"/>
  <c r="O40" i="372"/>
  <c r="M40" i="372"/>
  <c r="K40" i="372"/>
  <c r="G40" i="372"/>
  <c r="O39" i="372"/>
  <c r="M39" i="372"/>
  <c r="M55" i="372" s="1"/>
  <c r="K39" i="372"/>
  <c r="G39" i="372"/>
  <c r="AD38" i="372"/>
  <c r="AC38" i="372"/>
  <c r="Z38" i="372"/>
  <c r="Z2" i="372" s="1"/>
  <c r="P6" i="370" s="1"/>
  <c r="Y38" i="372"/>
  <c r="T38" i="372"/>
  <c r="S38" i="372"/>
  <c r="L38" i="372"/>
  <c r="O38" i="372" s="1"/>
  <c r="J38" i="372"/>
  <c r="K38" i="372" s="1"/>
  <c r="I38" i="372"/>
  <c r="O25" i="372"/>
  <c r="M25" i="372"/>
  <c r="K25" i="372"/>
  <c r="G25" i="372"/>
  <c r="AF24" i="372"/>
  <c r="AE24" i="372"/>
  <c r="O24" i="372"/>
  <c r="M24" i="372"/>
  <c r="N24" i="372" s="1"/>
  <c r="K24" i="372"/>
  <c r="G24" i="372"/>
  <c r="AF23" i="372"/>
  <c r="AE23" i="372"/>
  <c r="O23" i="372"/>
  <c r="M23" i="372"/>
  <c r="N23" i="372" s="1"/>
  <c r="P23" i="372" s="1"/>
  <c r="K23" i="372"/>
  <c r="G23" i="372"/>
  <c r="O22" i="372"/>
  <c r="M22" i="372"/>
  <c r="K22" i="372"/>
  <c r="G22" i="372"/>
  <c r="AD21" i="372"/>
  <c r="AC21" i="372"/>
  <c r="Z21" i="372"/>
  <c r="Y21" i="372"/>
  <c r="T21" i="372"/>
  <c r="S21" i="372"/>
  <c r="L21" i="372"/>
  <c r="O21" i="372" s="1"/>
  <c r="J21" i="372"/>
  <c r="K21" i="372" s="1"/>
  <c r="I21" i="372"/>
  <c r="AE7" i="372"/>
  <c r="O7" i="372"/>
  <c r="M7" i="372"/>
  <c r="AF7" i="372" s="1"/>
  <c r="K7" i="372"/>
  <c r="G7" i="372"/>
  <c r="AF6" i="372"/>
  <c r="O6" i="372"/>
  <c r="N6" i="372"/>
  <c r="Q6" i="372" s="1"/>
  <c r="M6" i="372"/>
  <c r="AE6" i="372" s="1"/>
  <c r="K6" i="372"/>
  <c r="G6" i="372"/>
  <c r="O5" i="372"/>
  <c r="M5" i="372"/>
  <c r="M21" i="372" s="1"/>
  <c r="K5" i="372"/>
  <c r="G5" i="372"/>
  <c r="H2" i="372"/>
  <c r="D1" i="372"/>
  <c r="F3" i="370" s="1"/>
  <c r="T157" i="371"/>
  <c r="S157" i="371"/>
  <c r="O157" i="371"/>
  <c r="L157" i="371"/>
  <c r="J157" i="371"/>
  <c r="K157" i="371" s="1"/>
  <c r="I157" i="371"/>
  <c r="AA151" i="371"/>
  <c r="O151" i="371"/>
  <c r="N151" i="371"/>
  <c r="Q151" i="371" s="1"/>
  <c r="M151" i="371"/>
  <c r="AB151" i="371" s="1"/>
  <c r="K151" i="371"/>
  <c r="G151" i="371"/>
  <c r="AB150" i="371"/>
  <c r="O150" i="371"/>
  <c r="N150" i="371"/>
  <c r="M150" i="371"/>
  <c r="AA150" i="371" s="1"/>
  <c r="K150" i="371"/>
  <c r="G150" i="371"/>
  <c r="O149" i="371"/>
  <c r="M149" i="371"/>
  <c r="AB149" i="371" s="1"/>
  <c r="K149" i="371"/>
  <c r="G149" i="371"/>
  <c r="O148" i="371"/>
  <c r="M148" i="371"/>
  <c r="N148" i="371" s="1"/>
  <c r="K148" i="371"/>
  <c r="G148" i="371"/>
  <c r="AB147" i="371"/>
  <c r="O147" i="371"/>
  <c r="M147" i="371"/>
  <c r="AA147" i="371" s="1"/>
  <c r="K147" i="371"/>
  <c r="G147" i="371"/>
  <c r="AB146" i="371"/>
  <c r="AA146" i="371"/>
  <c r="P146" i="371"/>
  <c r="O146" i="371"/>
  <c r="N146" i="371"/>
  <c r="Q146" i="371" s="1"/>
  <c r="M146" i="371"/>
  <c r="K146" i="371"/>
  <c r="G146" i="371"/>
  <c r="O145" i="371"/>
  <c r="M145" i="371"/>
  <c r="AB145" i="371" s="1"/>
  <c r="K145" i="371"/>
  <c r="G145" i="371"/>
  <c r="O144" i="371"/>
  <c r="M144" i="371"/>
  <c r="N144" i="371" s="1"/>
  <c r="K144" i="371"/>
  <c r="G144" i="371"/>
  <c r="O143" i="371"/>
  <c r="M143" i="371"/>
  <c r="N143" i="371" s="1"/>
  <c r="K143" i="371"/>
  <c r="G143" i="371"/>
  <c r="AB142" i="371"/>
  <c r="AA142" i="371"/>
  <c r="O142" i="371"/>
  <c r="M142" i="371"/>
  <c r="N142" i="371" s="1"/>
  <c r="K142" i="371"/>
  <c r="G142" i="371"/>
  <c r="O141" i="371"/>
  <c r="N141" i="371"/>
  <c r="M141" i="371"/>
  <c r="K141" i="371"/>
  <c r="G141" i="371"/>
  <c r="T140" i="371"/>
  <c r="S140" i="371"/>
  <c r="L140" i="371"/>
  <c r="J140" i="371"/>
  <c r="I140" i="371"/>
  <c r="O133" i="371"/>
  <c r="M133" i="371"/>
  <c r="AB133" i="371" s="1"/>
  <c r="K133" i="371"/>
  <c r="G133" i="371"/>
  <c r="O132" i="371"/>
  <c r="M132" i="371"/>
  <c r="N132" i="371" s="1"/>
  <c r="K132" i="371"/>
  <c r="G132" i="371"/>
  <c r="AA131" i="371"/>
  <c r="O131" i="371"/>
  <c r="N131" i="371"/>
  <c r="Q131" i="371" s="1"/>
  <c r="M131" i="371"/>
  <c r="AB131" i="371" s="1"/>
  <c r="K131" i="371"/>
  <c r="G131" i="371"/>
  <c r="AB130" i="371"/>
  <c r="O130" i="371"/>
  <c r="N130" i="371"/>
  <c r="M130" i="371"/>
  <c r="AA130" i="371" s="1"/>
  <c r="K130" i="371"/>
  <c r="G130" i="371"/>
  <c r="O129" i="371"/>
  <c r="M129" i="371"/>
  <c r="AB129" i="371" s="1"/>
  <c r="K129" i="371"/>
  <c r="G129" i="371"/>
  <c r="O128" i="371"/>
  <c r="M128" i="371"/>
  <c r="N128" i="371" s="1"/>
  <c r="K128" i="371"/>
  <c r="G128" i="371"/>
  <c r="O127" i="371"/>
  <c r="M127" i="371"/>
  <c r="AA127" i="371" s="1"/>
  <c r="K127" i="371"/>
  <c r="G127" i="371"/>
  <c r="AB126" i="371"/>
  <c r="AA126" i="371"/>
  <c r="P126" i="371"/>
  <c r="O126" i="371"/>
  <c r="N126" i="371"/>
  <c r="Q126" i="371" s="1"/>
  <c r="M126" i="371"/>
  <c r="K126" i="371"/>
  <c r="G126" i="371"/>
  <c r="O125" i="371"/>
  <c r="M125" i="371"/>
  <c r="AB125" i="371" s="1"/>
  <c r="K125" i="371"/>
  <c r="G125" i="371"/>
  <c r="O124" i="371"/>
  <c r="M124" i="371"/>
  <c r="K124" i="371"/>
  <c r="G124" i="371"/>
  <c r="T123" i="371"/>
  <c r="S123" i="371"/>
  <c r="L123" i="371"/>
  <c r="J123" i="371"/>
  <c r="I123" i="371"/>
  <c r="O110" i="371"/>
  <c r="M110" i="371"/>
  <c r="N110" i="371" s="1"/>
  <c r="K110" i="371"/>
  <c r="G110" i="371"/>
  <c r="O109" i="371"/>
  <c r="M109" i="371"/>
  <c r="K109" i="371"/>
  <c r="G109" i="371"/>
  <c r="O108" i="371"/>
  <c r="M108" i="371"/>
  <c r="M123" i="371" s="1"/>
  <c r="K108" i="371"/>
  <c r="G108" i="371"/>
  <c r="Q107" i="371"/>
  <c r="O107" i="371"/>
  <c r="N107" i="371"/>
  <c r="P107" i="371" s="1"/>
  <c r="M107" i="371"/>
  <c r="AB107" i="371" s="1"/>
  <c r="K107" i="371"/>
  <c r="G107" i="371"/>
  <c r="T106" i="371"/>
  <c r="S106" i="371"/>
  <c r="L106" i="371"/>
  <c r="O106" i="371" s="1"/>
  <c r="J106" i="371"/>
  <c r="K106" i="371" s="1"/>
  <c r="I106" i="371"/>
  <c r="O95" i="371"/>
  <c r="M95" i="371"/>
  <c r="AB95" i="371" s="1"/>
  <c r="K95" i="371"/>
  <c r="G95" i="371"/>
  <c r="O94" i="371"/>
  <c r="M94" i="371"/>
  <c r="N94" i="371" s="1"/>
  <c r="K94" i="371"/>
  <c r="G94" i="371"/>
  <c r="AB93" i="371"/>
  <c r="AA93" i="371"/>
  <c r="O93" i="371"/>
  <c r="N93" i="371"/>
  <c r="Q93" i="371" s="1"/>
  <c r="M93" i="371"/>
  <c r="K93" i="371"/>
  <c r="G93" i="371"/>
  <c r="AA92" i="371"/>
  <c r="O92" i="371"/>
  <c r="N92" i="371"/>
  <c r="Q92" i="371" s="1"/>
  <c r="M92" i="371"/>
  <c r="AB92" i="371" s="1"/>
  <c r="K92" i="371"/>
  <c r="G92" i="371"/>
  <c r="O91" i="371"/>
  <c r="M91" i="371"/>
  <c r="AB91" i="371" s="1"/>
  <c r="K91" i="371"/>
  <c r="G91" i="371"/>
  <c r="AB90" i="371"/>
  <c r="AA90" i="371"/>
  <c r="O90" i="371"/>
  <c r="N90" i="371"/>
  <c r="Q90" i="371" s="1"/>
  <c r="M90" i="371"/>
  <c r="K90" i="371"/>
  <c r="G90" i="371"/>
  <c r="T89" i="371"/>
  <c r="S89" i="371"/>
  <c r="L89" i="371"/>
  <c r="J89" i="371"/>
  <c r="I89" i="371"/>
  <c r="O77" i="371"/>
  <c r="M77" i="371"/>
  <c r="N77" i="371" s="1"/>
  <c r="K77" i="371"/>
  <c r="G77" i="371"/>
  <c r="O76" i="371"/>
  <c r="M76" i="371"/>
  <c r="K76" i="371"/>
  <c r="G76" i="371"/>
  <c r="AA75" i="371"/>
  <c r="O75" i="371"/>
  <c r="N75" i="371"/>
  <c r="Q75" i="371" s="1"/>
  <c r="M75" i="371"/>
  <c r="AB75" i="371" s="1"/>
  <c r="K75" i="371"/>
  <c r="G75" i="371"/>
  <c r="O74" i="371"/>
  <c r="M74" i="371"/>
  <c r="AB74" i="371" s="1"/>
  <c r="K74" i="371"/>
  <c r="G74" i="371"/>
  <c r="O73" i="371"/>
  <c r="M73" i="371"/>
  <c r="AA73" i="371" s="1"/>
  <c r="K73" i="371"/>
  <c r="G73" i="371"/>
  <c r="T72" i="371"/>
  <c r="S72" i="371"/>
  <c r="L72" i="371"/>
  <c r="O72" i="371" s="1"/>
  <c r="J72" i="371"/>
  <c r="I72" i="371"/>
  <c r="O60" i="371"/>
  <c r="M60" i="371"/>
  <c r="N60" i="371" s="1"/>
  <c r="K60" i="371"/>
  <c r="G60" i="371"/>
  <c r="AB59" i="371"/>
  <c r="O59" i="371"/>
  <c r="N59" i="371"/>
  <c r="Q59" i="371" s="1"/>
  <c r="M59" i="371"/>
  <c r="AA59" i="371" s="1"/>
  <c r="K59" i="371"/>
  <c r="G59" i="371"/>
  <c r="O58" i="371"/>
  <c r="M58" i="371"/>
  <c r="AB58" i="371" s="1"/>
  <c r="K58" i="371"/>
  <c r="G58" i="371"/>
  <c r="O57" i="371"/>
  <c r="M57" i="371"/>
  <c r="AB57" i="371" s="1"/>
  <c r="K57" i="371"/>
  <c r="G57" i="371"/>
  <c r="AB56" i="371"/>
  <c r="AA56" i="371"/>
  <c r="O56" i="371"/>
  <c r="M56" i="371"/>
  <c r="K56" i="371"/>
  <c r="G56" i="371"/>
  <c r="T55" i="371"/>
  <c r="S55" i="371"/>
  <c r="M55" i="371"/>
  <c r="L55" i="371"/>
  <c r="J55" i="371"/>
  <c r="I55" i="371"/>
  <c r="AB39" i="371"/>
  <c r="O39" i="371"/>
  <c r="M39" i="371"/>
  <c r="AA39" i="371" s="1"/>
  <c r="K39" i="371"/>
  <c r="G39" i="371"/>
  <c r="T38" i="371"/>
  <c r="S38" i="371"/>
  <c r="M38" i="371"/>
  <c r="N38" i="371" s="1"/>
  <c r="L38" i="371"/>
  <c r="J38" i="371"/>
  <c r="I38" i="371"/>
  <c r="O23" i="371"/>
  <c r="M23" i="371"/>
  <c r="N23" i="371" s="1"/>
  <c r="K23" i="371"/>
  <c r="G23" i="371"/>
  <c r="AB22" i="371"/>
  <c r="AA22" i="371"/>
  <c r="O22" i="371"/>
  <c r="M22" i="371"/>
  <c r="N22" i="371" s="1"/>
  <c r="P22" i="371" s="1"/>
  <c r="K22" i="371"/>
  <c r="G22" i="371"/>
  <c r="T21" i="371"/>
  <c r="S21" i="371"/>
  <c r="O21" i="371"/>
  <c r="L21" i="371"/>
  <c r="H1" i="371" s="1"/>
  <c r="J21" i="371"/>
  <c r="K21" i="371" s="1"/>
  <c r="I21" i="371"/>
  <c r="AA10" i="371"/>
  <c r="O10" i="371"/>
  <c r="M10" i="371"/>
  <c r="AB10" i="371" s="1"/>
  <c r="K10" i="371"/>
  <c r="G10" i="371"/>
  <c r="AB9" i="371"/>
  <c r="AA9" i="371"/>
  <c r="O9" i="371"/>
  <c r="M9" i="371"/>
  <c r="N9" i="371" s="1"/>
  <c r="Q9" i="371" s="1"/>
  <c r="K9" i="371"/>
  <c r="G9" i="371"/>
  <c r="O8" i="371"/>
  <c r="M8" i="371"/>
  <c r="AB8" i="371" s="1"/>
  <c r="K8" i="371"/>
  <c r="G8" i="371"/>
  <c r="O7" i="371"/>
  <c r="M7" i="371"/>
  <c r="N7" i="371" s="1"/>
  <c r="K7" i="371"/>
  <c r="G7" i="371"/>
  <c r="AB6" i="371"/>
  <c r="O6" i="371"/>
  <c r="M6" i="371"/>
  <c r="AA6" i="371" s="1"/>
  <c r="K6" i="371"/>
  <c r="G6" i="371"/>
  <c r="AB5" i="371"/>
  <c r="O5" i="371"/>
  <c r="M5" i="371"/>
  <c r="K5" i="371"/>
  <c r="G5" i="371"/>
  <c r="H2" i="371"/>
  <c r="D1" i="371"/>
  <c r="X34" i="370"/>
  <c r="W34" i="370"/>
  <c r="V34" i="370"/>
  <c r="P34" i="370"/>
  <c r="O34" i="370"/>
  <c r="N34" i="370"/>
  <c r="M34" i="370"/>
  <c r="H34" i="370"/>
  <c r="G34" i="370"/>
  <c r="K8" i="370" s="1"/>
  <c r="O16" i="370"/>
  <c r="N16" i="370"/>
  <c r="M16" i="370"/>
  <c r="H16" i="370"/>
  <c r="G16" i="370"/>
  <c r="F16" i="370"/>
  <c r="E16" i="370"/>
  <c r="F8" i="370"/>
  <c r="M7" i="370"/>
  <c r="K7" i="370"/>
  <c r="I7" i="370"/>
  <c r="G7" i="370"/>
  <c r="F7" i="370"/>
  <c r="E7" i="370"/>
  <c r="M6" i="370"/>
  <c r="K6" i="370"/>
  <c r="I6" i="370"/>
  <c r="G6" i="370"/>
  <c r="F6" i="370"/>
  <c r="E6" i="370"/>
  <c r="AD123" i="369"/>
  <c r="AC123" i="369"/>
  <c r="Z123" i="369"/>
  <c r="Y123" i="369"/>
  <c r="T123" i="369"/>
  <c r="S123" i="369"/>
  <c r="L123" i="369"/>
  <c r="O123" i="369" s="1"/>
  <c r="J123" i="369"/>
  <c r="K123" i="369" s="1"/>
  <c r="I123" i="369"/>
  <c r="O109" i="369"/>
  <c r="M109" i="369"/>
  <c r="K109" i="369"/>
  <c r="G109" i="369"/>
  <c r="AE108" i="369"/>
  <c r="O108" i="369"/>
  <c r="M108" i="369"/>
  <c r="AF108" i="369" s="1"/>
  <c r="K108" i="369"/>
  <c r="G108" i="369"/>
  <c r="O107" i="369"/>
  <c r="M107" i="369"/>
  <c r="K107" i="369"/>
  <c r="G107" i="369"/>
  <c r="AD106" i="369"/>
  <c r="AC106" i="369"/>
  <c r="Z106" i="369"/>
  <c r="Y106" i="369"/>
  <c r="T106" i="369"/>
  <c r="S106" i="369"/>
  <c r="L106" i="369"/>
  <c r="O106" i="369" s="1"/>
  <c r="J106" i="369"/>
  <c r="K106" i="369" s="1"/>
  <c r="I106" i="369"/>
  <c r="AE91" i="369"/>
  <c r="O91" i="369"/>
  <c r="M91" i="369"/>
  <c r="AF91" i="369" s="1"/>
  <c r="K91" i="369"/>
  <c r="G91" i="369"/>
  <c r="O90" i="369"/>
  <c r="M90" i="369"/>
  <c r="AF90" i="369" s="1"/>
  <c r="K90" i="369"/>
  <c r="G90" i="369"/>
  <c r="AD89" i="369"/>
  <c r="AC89" i="369"/>
  <c r="Z89" i="369"/>
  <c r="Y89" i="369"/>
  <c r="Y2" i="369" s="1"/>
  <c r="O6" i="367" s="1"/>
  <c r="T89" i="369"/>
  <c r="S89" i="369"/>
  <c r="M89" i="369"/>
  <c r="AE89" i="369" s="1"/>
  <c r="L89" i="369"/>
  <c r="O89" i="369" s="1"/>
  <c r="J89" i="369"/>
  <c r="I89" i="369"/>
  <c r="AF74" i="369"/>
  <c r="AE74" i="369"/>
  <c r="O74" i="369"/>
  <c r="M74" i="369"/>
  <c r="N74" i="369" s="1"/>
  <c r="K74" i="369"/>
  <c r="G74" i="369"/>
  <c r="AF73" i="369"/>
  <c r="AE73" i="369"/>
  <c r="O73" i="369"/>
  <c r="M73" i="369"/>
  <c r="N73" i="369" s="1"/>
  <c r="Q73" i="369" s="1"/>
  <c r="K73" i="369"/>
  <c r="G73" i="369"/>
  <c r="AD72" i="369"/>
  <c r="AC72" i="369"/>
  <c r="Z72" i="369"/>
  <c r="Y72" i="369"/>
  <c r="T72" i="369"/>
  <c r="S72" i="369"/>
  <c r="L72" i="369"/>
  <c r="J72" i="369"/>
  <c r="I72" i="369"/>
  <c r="O59" i="369"/>
  <c r="M59" i="369"/>
  <c r="AF59" i="369" s="1"/>
  <c r="K59" i="369"/>
  <c r="G59" i="369"/>
  <c r="O58" i="369"/>
  <c r="M58" i="369"/>
  <c r="AF58" i="369" s="1"/>
  <c r="K58" i="369"/>
  <c r="G58" i="369"/>
  <c r="O57" i="369"/>
  <c r="M57" i="369"/>
  <c r="K57" i="369"/>
  <c r="G57" i="369"/>
  <c r="O56" i="369"/>
  <c r="M56" i="369"/>
  <c r="K56" i="369"/>
  <c r="G56" i="369"/>
  <c r="AD55" i="369"/>
  <c r="AC55" i="369"/>
  <c r="Z55" i="369"/>
  <c r="Y55" i="369"/>
  <c r="T55" i="369"/>
  <c r="S55" i="369"/>
  <c r="L55" i="369"/>
  <c r="O55" i="369" s="1"/>
  <c r="J55" i="369"/>
  <c r="I55" i="369"/>
  <c r="O41" i="369"/>
  <c r="M41" i="369"/>
  <c r="AF41" i="369" s="1"/>
  <c r="K41" i="369"/>
  <c r="G41" i="369"/>
  <c r="O40" i="369"/>
  <c r="M40" i="369"/>
  <c r="N40" i="369" s="1"/>
  <c r="K40" i="369"/>
  <c r="G40" i="369"/>
  <c r="AF39" i="369"/>
  <c r="AE39" i="369"/>
  <c r="O39" i="369"/>
  <c r="N39" i="369"/>
  <c r="Q39" i="369" s="1"/>
  <c r="M39" i="369"/>
  <c r="K39" i="369"/>
  <c r="G39" i="369"/>
  <c r="AD38" i="369"/>
  <c r="AC38" i="369"/>
  <c r="Z38" i="369"/>
  <c r="Y38" i="369"/>
  <c r="T38" i="369"/>
  <c r="S38" i="369"/>
  <c r="L38" i="369"/>
  <c r="O38" i="369" s="1"/>
  <c r="J38" i="369"/>
  <c r="K38" i="369" s="1"/>
  <c r="I38" i="369"/>
  <c r="O25" i="369"/>
  <c r="M25" i="369"/>
  <c r="N25" i="369" s="1"/>
  <c r="K25" i="369"/>
  <c r="G25" i="369"/>
  <c r="AF24" i="369"/>
  <c r="AE24" i="369"/>
  <c r="O24" i="369"/>
  <c r="M24" i="369"/>
  <c r="N24" i="369" s="1"/>
  <c r="K24" i="369"/>
  <c r="G24" i="369"/>
  <c r="AF23" i="369"/>
  <c r="AE23" i="369"/>
  <c r="P23" i="369"/>
  <c r="O23" i="369"/>
  <c r="M23" i="369"/>
  <c r="N23" i="369" s="1"/>
  <c r="K23" i="369"/>
  <c r="G23" i="369"/>
  <c r="AE22" i="369"/>
  <c r="O22" i="369"/>
  <c r="M22" i="369"/>
  <c r="K22" i="369"/>
  <c r="G22" i="369"/>
  <c r="AD21" i="369"/>
  <c r="AC21" i="369"/>
  <c r="Z21" i="369"/>
  <c r="Y21" i="369"/>
  <c r="T21" i="369"/>
  <c r="S21" i="369"/>
  <c r="L21" i="369"/>
  <c r="J21" i="369"/>
  <c r="I21" i="369"/>
  <c r="AE7" i="369"/>
  <c r="O7" i="369"/>
  <c r="M7" i="369"/>
  <c r="AF7" i="369" s="1"/>
  <c r="K7" i="369"/>
  <c r="G7" i="369"/>
  <c r="AE6" i="369"/>
  <c r="O6" i="369"/>
  <c r="M6" i="369"/>
  <c r="AF6" i="369" s="1"/>
  <c r="K6" i="369"/>
  <c r="G6" i="369"/>
  <c r="O5" i="369"/>
  <c r="M5" i="369"/>
  <c r="K5" i="369"/>
  <c r="G5" i="369"/>
  <c r="H2" i="369"/>
  <c r="D1" i="369"/>
  <c r="F3" i="367" s="1"/>
  <c r="T157" i="368"/>
  <c r="S157" i="368"/>
  <c r="L157" i="368"/>
  <c r="O157" i="368" s="1"/>
  <c r="J157" i="368"/>
  <c r="K157" i="368" s="1"/>
  <c r="I157" i="368"/>
  <c r="O151" i="368"/>
  <c r="M151" i="368"/>
  <c r="N151" i="368" s="1"/>
  <c r="K151" i="368"/>
  <c r="G151" i="368"/>
  <c r="AB150" i="368"/>
  <c r="O150" i="368"/>
  <c r="M150" i="368"/>
  <c r="K150" i="368"/>
  <c r="G150" i="368"/>
  <c r="AA149" i="368"/>
  <c r="O149" i="368"/>
  <c r="M149" i="368"/>
  <c r="AB149" i="368" s="1"/>
  <c r="K149" i="368"/>
  <c r="G149" i="368"/>
  <c r="O148" i="368"/>
  <c r="M148" i="368"/>
  <c r="AB148" i="368" s="1"/>
  <c r="K148" i="368"/>
  <c r="G148" i="368"/>
  <c r="O147" i="368"/>
  <c r="M147" i="368"/>
  <c r="N147" i="368" s="1"/>
  <c r="K147" i="368"/>
  <c r="G147" i="368"/>
  <c r="O146" i="368"/>
  <c r="M146" i="368"/>
  <c r="K146" i="368"/>
  <c r="G146" i="368"/>
  <c r="O145" i="368"/>
  <c r="M145" i="368"/>
  <c r="N145" i="368" s="1"/>
  <c r="K145" i="368"/>
  <c r="G145" i="368"/>
  <c r="O144" i="368"/>
  <c r="M144" i="368"/>
  <c r="AB144" i="368" s="1"/>
  <c r="K144" i="368"/>
  <c r="G144" i="368"/>
  <c r="O143" i="368"/>
  <c r="M143" i="368"/>
  <c r="N143" i="368" s="1"/>
  <c r="K143" i="368"/>
  <c r="G143" i="368"/>
  <c r="O142" i="368"/>
  <c r="M142" i="368"/>
  <c r="K142" i="368"/>
  <c r="G142" i="368"/>
  <c r="AB141" i="368"/>
  <c r="AA141" i="368"/>
  <c r="O141" i="368"/>
  <c r="N141" i="368"/>
  <c r="M141" i="368"/>
  <c r="K141" i="368"/>
  <c r="G141" i="368"/>
  <c r="T140" i="368"/>
  <c r="S140" i="368"/>
  <c r="L140" i="368"/>
  <c r="O140" i="368" s="1"/>
  <c r="J140" i="368"/>
  <c r="K140" i="368" s="1"/>
  <c r="I140" i="368"/>
  <c r="AB133" i="368"/>
  <c r="AA133" i="368"/>
  <c r="O133" i="368"/>
  <c r="M133" i="368"/>
  <c r="N133" i="368" s="1"/>
  <c r="K133" i="368"/>
  <c r="G133" i="368"/>
  <c r="O132" i="368"/>
  <c r="M132" i="368"/>
  <c r="K132" i="368"/>
  <c r="G132" i="368"/>
  <c r="O131" i="368"/>
  <c r="M131" i="368"/>
  <c r="N131" i="368" s="1"/>
  <c r="K131" i="368"/>
  <c r="G131" i="368"/>
  <c r="O130" i="368"/>
  <c r="M130" i="368"/>
  <c r="K130" i="368"/>
  <c r="G130" i="368"/>
  <c r="O129" i="368"/>
  <c r="M129" i="368"/>
  <c r="N129" i="368" s="1"/>
  <c r="K129" i="368"/>
  <c r="G129" i="368"/>
  <c r="AA128" i="368"/>
  <c r="O128" i="368"/>
  <c r="M128" i="368"/>
  <c r="K128" i="368"/>
  <c r="G128" i="368"/>
  <c r="O127" i="368"/>
  <c r="M127" i="368"/>
  <c r="N127" i="368" s="1"/>
  <c r="K127" i="368"/>
  <c r="G127" i="368"/>
  <c r="AA126" i="368"/>
  <c r="O126" i="368"/>
  <c r="M126" i="368"/>
  <c r="AB126" i="368" s="1"/>
  <c r="K126" i="368"/>
  <c r="G126" i="368"/>
  <c r="AB125" i="368"/>
  <c r="AA125" i="368"/>
  <c r="O125" i="368"/>
  <c r="N125" i="368"/>
  <c r="Q125" i="368" s="1"/>
  <c r="M125" i="368"/>
  <c r="K125" i="368"/>
  <c r="G125" i="368"/>
  <c r="O124" i="368"/>
  <c r="M124" i="368"/>
  <c r="AB124" i="368" s="1"/>
  <c r="K124" i="368"/>
  <c r="G124" i="368"/>
  <c r="T123" i="368"/>
  <c r="S123" i="368"/>
  <c r="L123" i="368"/>
  <c r="J123" i="368"/>
  <c r="I123" i="368"/>
  <c r="O110" i="368"/>
  <c r="M110" i="368"/>
  <c r="K110" i="368"/>
  <c r="G110" i="368"/>
  <c r="O109" i="368"/>
  <c r="M109" i="368"/>
  <c r="N109" i="368" s="1"/>
  <c r="K109" i="368"/>
  <c r="G109" i="368"/>
  <c r="AA108" i="368"/>
  <c r="O108" i="368"/>
  <c r="M108" i="368"/>
  <c r="AB108" i="368" s="1"/>
  <c r="K108" i="368"/>
  <c r="G108" i="368"/>
  <c r="O107" i="368"/>
  <c r="N107" i="368"/>
  <c r="M107" i="368"/>
  <c r="AA107" i="368" s="1"/>
  <c r="K107" i="368"/>
  <c r="G107" i="368"/>
  <c r="T106" i="368"/>
  <c r="S106" i="368"/>
  <c r="L106" i="368"/>
  <c r="O106" i="368" s="1"/>
  <c r="J106" i="368"/>
  <c r="K106" i="368" s="1"/>
  <c r="I106" i="368"/>
  <c r="O95" i="368"/>
  <c r="M95" i="368"/>
  <c r="AB95" i="368" s="1"/>
  <c r="K95" i="368"/>
  <c r="G95" i="368"/>
  <c r="O94" i="368"/>
  <c r="M94" i="368"/>
  <c r="AB94" i="368" s="1"/>
  <c r="K94" i="368"/>
  <c r="G94" i="368"/>
  <c r="O93" i="368"/>
  <c r="M93" i="368"/>
  <c r="N93" i="368" s="1"/>
  <c r="K93" i="368"/>
  <c r="G93" i="368"/>
  <c r="O92" i="368"/>
  <c r="M92" i="368"/>
  <c r="AB92" i="368" s="1"/>
  <c r="K92" i="368"/>
  <c r="G92" i="368"/>
  <c r="AB91" i="368"/>
  <c r="AA91" i="368"/>
  <c r="O91" i="368"/>
  <c r="M91" i="368"/>
  <c r="N91" i="368" s="1"/>
  <c r="Q91" i="368" s="1"/>
  <c r="K91" i="368"/>
  <c r="G91" i="368"/>
  <c r="O90" i="368"/>
  <c r="M90" i="368"/>
  <c r="AB90" i="368" s="1"/>
  <c r="K90" i="368"/>
  <c r="G90" i="368"/>
  <c r="T89" i="368"/>
  <c r="S89" i="368"/>
  <c r="L89" i="368"/>
  <c r="H1" i="368" s="1"/>
  <c r="J89" i="368"/>
  <c r="K89" i="368" s="1"/>
  <c r="I89" i="368"/>
  <c r="O78" i="368"/>
  <c r="M78" i="368"/>
  <c r="K78" i="368"/>
  <c r="G78" i="368"/>
  <c r="O77" i="368"/>
  <c r="M77" i="368"/>
  <c r="N77" i="368" s="1"/>
  <c r="K77" i="368"/>
  <c r="G77" i="368"/>
  <c r="O76" i="368"/>
  <c r="M76" i="368"/>
  <c r="K76" i="368"/>
  <c r="G76" i="368"/>
  <c r="AA75" i="368"/>
  <c r="O75" i="368"/>
  <c r="M75" i="368"/>
  <c r="AB75" i="368" s="1"/>
  <c r="K75" i="368"/>
  <c r="G75" i="368"/>
  <c r="AA74" i="368"/>
  <c r="O74" i="368"/>
  <c r="M74" i="368"/>
  <c r="AB74" i="368" s="1"/>
  <c r="K74" i="368"/>
  <c r="G74" i="368"/>
  <c r="AA73" i="368"/>
  <c r="O73" i="368"/>
  <c r="M73" i="368"/>
  <c r="AB73" i="368" s="1"/>
  <c r="K73" i="368"/>
  <c r="G73" i="368"/>
  <c r="T72" i="368"/>
  <c r="S72" i="368"/>
  <c r="M72" i="368"/>
  <c r="L72" i="368"/>
  <c r="O72" i="368" s="1"/>
  <c r="J72" i="368"/>
  <c r="I72" i="368"/>
  <c r="O61" i="368"/>
  <c r="M61" i="368"/>
  <c r="N61" i="368" s="1"/>
  <c r="K61" i="368"/>
  <c r="G61" i="368"/>
  <c r="AA60" i="368"/>
  <c r="O60" i="368"/>
  <c r="M60" i="368"/>
  <c r="AB60" i="368" s="1"/>
  <c r="K60" i="368"/>
  <c r="G60" i="368"/>
  <c r="AB59" i="368"/>
  <c r="O59" i="368"/>
  <c r="M59" i="368"/>
  <c r="AA59" i="368" s="1"/>
  <c r="K59" i="368"/>
  <c r="G59" i="368"/>
  <c r="AA58" i="368"/>
  <c r="O58" i="368"/>
  <c r="M58" i="368"/>
  <c r="AB58" i="368" s="1"/>
  <c r="K58" i="368"/>
  <c r="G58" i="368"/>
  <c r="O57" i="368"/>
  <c r="M57" i="368"/>
  <c r="N57" i="368" s="1"/>
  <c r="K57" i="368"/>
  <c r="G57" i="368"/>
  <c r="AB56" i="368"/>
  <c r="AA56" i="368"/>
  <c r="O56" i="368"/>
  <c r="N56" i="368"/>
  <c r="P56" i="368" s="1"/>
  <c r="M56" i="368"/>
  <c r="K56" i="368"/>
  <c r="G56" i="368"/>
  <c r="T55" i="368"/>
  <c r="S55" i="368"/>
  <c r="L55" i="368"/>
  <c r="J55" i="368"/>
  <c r="I55" i="368"/>
  <c r="O39" i="368"/>
  <c r="N39" i="368"/>
  <c r="Q39" i="368" s="1"/>
  <c r="M39" i="368"/>
  <c r="K39" i="368"/>
  <c r="G39" i="368"/>
  <c r="T38" i="368"/>
  <c r="S38" i="368"/>
  <c r="L38" i="368"/>
  <c r="O38" i="368" s="1"/>
  <c r="J38" i="368"/>
  <c r="K38" i="368" s="1"/>
  <c r="I38" i="368"/>
  <c r="O23" i="368"/>
  <c r="M23" i="368"/>
  <c r="K23" i="368"/>
  <c r="G23" i="368"/>
  <c r="AB22" i="368"/>
  <c r="AA22" i="368"/>
  <c r="O22" i="368"/>
  <c r="M22" i="368"/>
  <c r="N22" i="368" s="1"/>
  <c r="K22" i="368"/>
  <c r="G22" i="368"/>
  <c r="T21" i="368"/>
  <c r="S21" i="368"/>
  <c r="O21" i="368"/>
  <c r="L21" i="368"/>
  <c r="J21" i="368"/>
  <c r="K21" i="368" s="1"/>
  <c r="I21" i="368"/>
  <c r="O10" i="368"/>
  <c r="M10" i="368"/>
  <c r="AA10" i="368" s="1"/>
  <c r="K10" i="368"/>
  <c r="G10" i="368"/>
  <c r="AA9" i="368"/>
  <c r="O9" i="368"/>
  <c r="N9" i="368"/>
  <c r="Q9" i="368" s="1"/>
  <c r="M9" i="368"/>
  <c r="AB9" i="368" s="1"/>
  <c r="K9" i="368"/>
  <c r="G9" i="368"/>
  <c r="O8" i="368"/>
  <c r="M8" i="368"/>
  <c r="N8" i="368" s="1"/>
  <c r="K8" i="368"/>
  <c r="G8" i="368"/>
  <c r="O7" i="368"/>
  <c r="M7" i="368"/>
  <c r="K7" i="368"/>
  <c r="G7" i="368"/>
  <c r="O6" i="368"/>
  <c r="M6" i="368"/>
  <c r="N6" i="368" s="1"/>
  <c r="Q6" i="368" s="1"/>
  <c r="K6" i="368"/>
  <c r="G6" i="368"/>
  <c r="O5" i="368"/>
  <c r="M5" i="368"/>
  <c r="AB5" i="368" s="1"/>
  <c r="K5" i="368"/>
  <c r="G5" i="368"/>
  <c r="H2" i="368"/>
  <c r="D1" i="368"/>
  <c r="X34" i="367"/>
  <c r="W34" i="367"/>
  <c r="V34" i="367"/>
  <c r="P34" i="367"/>
  <c r="M8" i="367" s="1"/>
  <c r="O34" i="367"/>
  <c r="N34" i="367"/>
  <c r="M34" i="367"/>
  <c r="H34" i="367"/>
  <c r="G34" i="367"/>
  <c r="O16" i="367"/>
  <c r="N16" i="367"/>
  <c r="M16" i="367"/>
  <c r="H16" i="367"/>
  <c r="G16" i="367"/>
  <c r="F16" i="367"/>
  <c r="E16" i="367"/>
  <c r="G8" i="367" s="1"/>
  <c r="F8" i="367"/>
  <c r="M7" i="367"/>
  <c r="K7" i="367"/>
  <c r="I7" i="367"/>
  <c r="G7" i="367"/>
  <c r="F7" i="367"/>
  <c r="E7" i="367"/>
  <c r="M6" i="367"/>
  <c r="K6" i="367"/>
  <c r="I6" i="367"/>
  <c r="G6" i="367"/>
  <c r="F6" i="367"/>
  <c r="E6" i="367"/>
  <c r="AD123" i="366"/>
  <c r="AC123" i="366"/>
  <c r="Z123" i="366"/>
  <c r="Y123" i="366"/>
  <c r="T123" i="366"/>
  <c r="S123" i="366"/>
  <c r="O123" i="366"/>
  <c r="L123" i="366"/>
  <c r="K123" i="366"/>
  <c r="J123" i="366"/>
  <c r="I123" i="366"/>
  <c r="AE109" i="366"/>
  <c r="O109" i="366"/>
  <c r="N109" i="366"/>
  <c r="Q109" i="366" s="1"/>
  <c r="M109" i="366"/>
  <c r="AF109" i="366" s="1"/>
  <c r="K109" i="366"/>
  <c r="G109" i="366"/>
  <c r="O108" i="366"/>
  <c r="M108" i="366"/>
  <c r="AF108" i="366" s="1"/>
  <c r="K108" i="366"/>
  <c r="G108" i="366"/>
  <c r="AF107" i="366"/>
  <c r="O107" i="366"/>
  <c r="N107" i="366"/>
  <c r="M107" i="366"/>
  <c r="K107" i="366"/>
  <c r="G107" i="366"/>
  <c r="AD106" i="366"/>
  <c r="AC106" i="366"/>
  <c r="Z106" i="366"/>
  <c r="Y106" i="366"/>
  <c r="T106" i="366"/>
  <c r="S106" i="366"/>
  <c r="L106" i="366"/>
  <c r="J106" i="366"/>
  <c r="K106" i="366" s="1"/>
  <c r="I106" i="366"/>
  <c r="O106" i="366" s="1"/>
  <c r="AF91" i="366"/>
  <c r="AE91" i="366"/>
  <c r="O91" i="366"/>
  <c r="N91" i="366"/>
  <c r="Q91" i="366" s="1"/>
  <c r="M91" i="366"/>
  <c r="K91" i="366"/>
  <c r="G91" i="366"/>
  <c r="O90" i="366"/>
  <c r="M90" i="366"/>
  <c r="K90" i="366"/>
  <c r="G90" i="366"/>
  <c r="AD89" i="366"/>
  <c r="AC89" i="366"/>
  <c r="Z89" i="366"/>
  <c r="Y89" i="366"/>
  <c r="T89" i="366"/>
  <c r="S89" i="366"/>
  <c r="L89" i="366"/>
  <c r="O89" i="366" s="1"/>
  <c r="J89" i="366"/>
  <c r="K89" i="366" s="1"/>
  <c r="I89" i="366"/>
  <c r="O74" i="366"/>
  <c r="M74" i="366"/>
  <c r="AF74" i="366" s="1"/>
  <c r="K74" i="366"/>
  <c r="G74" i="366"/>
  <c r="AE73" i="366"/>
  <c r="O73" i="366"/>
  <c r="N73" i="366"/>
  <c r="M73" i="366"/>
  <c r="AF73" i="366" s="1"/>
  <c r="K73" i="366"/>
  <c r="G73" i="366"/>
  <c r="AD72" i="366"/>
  <c r="AC72" i="366"/>
  <c r="Z72" i="366"/>
  <c r="Y72" i="366"/>
  <c r="T72" i="366"/>
  <c r="S72" i="366"/>
  <c r="L72" i="366"/>
  <c r="O72" i="366" s="1"/>
  <c r="J72" i="366"/>
  <c r="I72" i="366"/>
  <c r="AE59" i="366"/>
  <c r="O59" i="366"/>
  <c r="M59" i="366"/>
  <c r="K59" i="366"/>
  <c r="G59" i="366"/>
  <c r="AF58" i="366"/>
  <c r="O58" i="366"/>
  <c r="M58" i="366"/>
  <c r="AE58" i="366" s="1"/>
  <c r="K58" i="366"/>
  <c r="G58" i="366"/>
  <c r="O57" i="366"/>
  <c r="M57" i="366"/>
  <c r="AF57" i="366" s="1"/>
  <c r="K57" i="366"/>
  <c r="G57" i="366"/>
  <c r="AE56" i="366"/>
  <c r="O56" i="366"/>
  <c r="M56" i="366"/>
  <c r="K56" i="366"/>
  <c r="G56" i="366"/>
  <c r="AD55" i="366"/>
  <c r="AC55" i="366"/>
  <c r="Z55" i="366"/>
  <c r="Y55" i="366"/>
  <c r="T55" i="366"/>
  <c r="S55" i="366"/>
  <c r="L55" i="366"/>
  <c r="J55" i="366"/>
  <c r="I55" i="366"/>
  <c r="O41" i="366"/>
  <c r="M41" i="366"/>
  <c r="K41" i="366"/>
  <c r="G41" i="366"/>
  <c r="AE40" i="366"/>
  <c r="O40" i="366"/>
  <c r="N40" i="366"/>
  <c r="P40" i="366" s="1"/>
  <c r="M40" i="366"/>
  <c r="AF40" i="366" s="1"/>
  <c r="K40" i="366"/>
  <c r="G40" i="366"/>
  <c r="O39" i="366"/>
  <c r="M39" i="366"/>
  <c r="N39" i="366" s="1"/>
  <c r="K39" i="366"/>
  <c r="G39" i="366"/>
  <c r="AD38" i="366"/>
  <c r="AC38" i="366"/>
  <c r="Z38" i="366"/>
  <c r="Y38" i="366"/>
  <c r="T38" i="366"/>
  <c r="S38" i="366"/>
  <c r="L38" i="366"/>
  <c r="J38" i="366"/>
  <c r="I38" i="366"/>
  <c r="O25" i="366"/>
  <c r="M25" i="366"/>
  <c r="K25" i="366"/>
  <c r="G25" i="366"/>
  <c r="AE24" i="366"/>
  <c r="O24" i="366"/>
  <c r="M24" i="366"/>
  <c r="N24" i="366" s="1"/>
  <c r="K24" i="366"/>
  <c r="G24" i="366"/>
  <c r="O23" i="366"/>
  <c r="M23" i="366"/>
  <c r="AF23" i="366" s="1"/>
  <c r="K23" i="366"/>
  <c r="G23" i="366"/>
  <c r="O22" i="366"/>
  <c r="M22" i="366"/>
  <c r="K22" i="366"/>
  <c r="G22" i="366"/>
  <c r="AD21" i="366"/>
  <c r="AC21" i="366"/>
  <c r="Z21" i="366"/>
  <c r="Y21" i="366"/>
  <c r="T21" i="366"/>
  <c r="S21" i="366"/>
  <c r="O21" i="366"/>
  <c r="L21" i="366"/>
  <c r="J21" i="366"/>
  <c r="K21" i="366" s="1"/>
  <c r="I21" i="366"/>
  <c r="O7" i="366"/>
  <c r="M7" i="366"/>
  <c r="AF7" i="366" s="1"/>
  <c r="K7" i="366"/>
  <c r="G7" i="366"/>
  <c r="O6" i="366"/>
  <c r="M6" i="366"/>
  <c r="K6" i="366"/>
  <c r="G6" i="366"/>
  <c r="AE5" i="366"/>
  <c r="O5" i="366"/>
  <c r="M5" i="366"/>
  <c r="K5" i="366"/>
  <c r="G5" i="366"/>
  <c r="H2" i="366"/>
  <c r="D1" i="366"/>
  <c r="T157" i="365"/>
  <c r="S157" i="365"/>
  <c r="L157" i="365"/>
  <c r="J157" i="365"/>
  <c r="K157" i="365" s="1"/>
  <c r="I157" i="365"/>
  <c r="O157" i="365" s="1"/>
  <c r="O151" i="365"/>
  <c r="M151" i="365"/>
  <c r="N151" i="365" s="1"/>
  <c r="P151" i="365" s="1"/>
  <c r="K151" i="365"/>
  <c r="G151" i="365"/>
  <c r="O150" i="365"/>
  <c r="M150" i="365"/>
  <c r="AB150" i="365" s="1"/>
  <c r="K150" i="365"/>
  <c r="G150" i="365"/>
  <c r="O149" i="365"/>
  <c r="M149" i="365"/>
  <c r="AB149" i="365" s="1"/>
  <c r="K149" i="365"/>
  <c r="G149" i="365"/>
  <c r="AB148" i="365"/>
  <c r="O148" i="365"/>
  <c r="M148" i="365"/>
  <c r="AA148" i="365" s="1"/>
  <c r="K148" i="365"/>
  <c r="G148" i="365"/>
  <c r="O147" i="365"/>
  <c r="N147" i="365"/>
  <c r="P147" i="365" s="1"/>
  <c r="M147" i="365"/>
  <c r="K147" i="365"/>
  <c r="G147" i="365"/>
  <c r="AA146" i="365"/>
  <c r="O146" i="365"/>
  <c r="M146" i="365"/>
  <c r="AB146" i="365" s="1"/>
  <c r="K146" i="365"/>
  <c r="G146" i="365"/>
  <c r="O145" i="365"/>
  <c r="M145" i="365"/>
  <c r="K145" i="365"/>
  <c r="G145" i="365"/>
  <c r="O144" i="365"/>
  <c r="M144" i="365"/>
  <c r="K144" i="365"/>
  <c r="G144" i="365"/>
  <c r="O143" i="365"/>
  <c r="N143" i="365"/>
  <c r="P143" i="365" s="1"/>
  <c r="M143" i="365"/>
  <c r="K143" i="365"/>
  <c r="G143" i="365"/>
  <c r="O142" i="365"/>
  <c r="M142" i="365"/>
  <c r="AB142" i="365" s="1"/>
  <c r="K142" i="365"/>
  <c r="G142" i="365"/>
  <c r="AA141" i="365"/>
  <c r="O141" i="365"/>
  <c r="M141" i="365"/>
  <c r="K141" i="365"/>
  <c r="G141" i="365"/>
  <c r="T140" i="365"/>
  <c r="S140" i="365"/>
  <c r="L140" i="365"/>
  <c r="J140" i="365"/>
  <c r="I140" i="365"/>
  <c r="AA133" i="365"/>
  <c r="O133" i="365"/>
  <c r="M133" i="365"/>
  <c r="K133" i="365"/>
  <c r="G133" i="365"/>
  <c r="AB132" i="365"/>
  <c r="O132" i="365"/>
  <c r="N132" i="365"/>
  <c r="M132" i="365"/>
  <c r="AA132" i="365" s="1"/>
  <c r="K132" i="365"/>
  <c r="G132" i="365"/>
  <c r="O131" i="365"/>
  <c r="M131" i="365"/>
  <c r="AA131" i="365" s="1"/>
  <c r="K131" i="365"/>
  <c r="G131" i="365"/>
  <c r="AA130" i="365"/>
  <c r="O130" i="365"/>
  <c r="N130" i="365"/>
  <c r="M130" i="365"/>
  <c r="AB130" i="365" s="1"/>
  <c r="K130" i="365"/>
  <c r="Q130" i="365" s="1"/>
  <c r="G130" i="365"/>
  <c r="O129" i="365"/>
  <c r="M129" i="365"/>
  <c r="K129" i="365"/>
  <c r="G129" i="365"/>
  <c r="O128" i="365"/>
  <c r="M128" i="365"/>
  <c r="AA128" i="365" s="1"/>
  <c r="K128" i="365"/>
  <c r="G128" i="365"/>
  <c r="AA127" i="365"/>
  <c r="O127" i="365"/>
  <c r="N127" i="365"/>
  <c r="P127" i="365" s="1"/>
  <c r="M127" i="365"/>
  <c r="AB127" i="365" s="1"/>
  <c r="K127" i="365"/>
  <c r="G127" i="365"/>
  <c r="O126" i="365"/>
  <c r="N126" i="365"/>
  <c r="M126" i="365"/>
  <c r="AB126" i="365" s="1"/>
  <c r="K126" i="365"/>
  <c r="G126" i="365"/>
  <c r="AA125" i="365"/>
  <c r="O125" i="365"/>
  <c r="M125" i="365"/>
  <c r="K125" i="365"/>
  <c r="G125" i="365"/>
  <c r="AA124" i="365"/>
  <c r="O124" i="365"/>
  <c r="M124" i="365"/>
  <c r="AB124" i="365" s="1"/>
  <c r="K124" i="365"/>
  <c r="G124" i="365"/>
  <c r="T123" i="365"/>
  <c r="S123" i="365"/>
  <c r="L123" i="365"/>
  <c r="J123" i="365"/>
  <c r="I123" i="365"/>
  <c r="AA110" i="365"/>
  <c r="O110" i="365"/>
  <c r="N110" i="365"/>
  <c r="M110" i="365"/>
  <c r="AB110" i="365" s="1"/>
  <c r="K110" i="365"/>
  <c r="G110" i="365"/>
  <c r="O109" i="365"/>
  <c r="M109" i="365"/>
  <c r="AB109" i="365" s="1"/>
  <c r="K109" i="365"/>
  <c r="G109" i="365"/>
  <c r="AA108" i="365"/>
  <c r="O108" i="365"/>
  <c r="N108" i="365"/>
  <c r="M108" i="365"/>
  <c r="AB108" i="365" s="1"/>
  <c r="K108" i="365"/>
  <c r="G108" i="365"/>
  <c r="O107" i="365"/>
  <c r="M107" i="365"/>
  <c r="K107" i="365"/>
  <c r="G107" i="365"/>
  <c r="T106" i="365"/>
  <c r="S106" i="365"/>
  <c r="L106" i="365"/>
  <c r="J106" i="365"/>
  <c r="K106" i="365" s="1"/>
  <c r="I106" i="365"/>
  <c r="O94" i="365"/>
  <c r="M94" i="365"/>
  <c r="AB94" i="365" s="1"/>
  <c r="K94" i="365"/>
  <c r="G94" i="365"/>
  <c r="O93" i="365"/>
  <c r="M93" i="365"/>
  <c r="K93" i="365"/>
  <c r="G93" i="365"/>
  <c r="O92" i="365"/>
  <c r="N92" i="365"/>
  <c r="M92" i="365"/>
  <c r="K92" i="365"/>
  <c r="G92" i="365"/>
  <c r="O91" i="365"/>
  <c r="M91" i="365"/>
  <c r="K91" i="365"/>
  <c r="G91" i="365"/>
  <c r="O90" i="365"/>
  <c r="M90" i="365"/>
  <c r="AB90" i="365" s="1"/>
  <c r="K90" i="365"/>
  <c r="G90" i="365"/>
  <c r="T89" i="365"/>
  <c r="S89" i="365"/>
  <c r="M89" i="365"/>
  <c r="L89" i="365"/>
  <c r="J89" i="365"/>
  <c r="I89" i="365"/>
  <c r="AA77" i="365"/>
  <c r="O77" i="365"/>
  <c r="N77" i="365"/>
  <c r="Q77" i="365" s="1"/>
  <c r="M77" i="365"/>
  <c r="AB77" i="365" s="1"/>
  <c r="K77" i="365"/>
  <c r="G77" i="365"/>
  <c r="O76" i="365"/>
  <c r="M76" i="365"/>
  <c r="K76" i="365"/>
  <c r="G76" i="365"/>
  <c r="O75" i="365"/>
  <c r="M75" i="365"/>
  <c r="AB75" i="365" s="1"/>
  <c r="K75" i="365"/>
  <c r="G75" i="365"/>
  <c r="O74" i="365"/>
  <c r="M74" i="365"/>
  <c r="K74" i="365"/>
  <c r="G74" i="365"/>
  <c r="O73" i="365"/>
  <c r="M73" i="365"/>
  <c r="AB73" i="365" s="1"/>
  <c r="K73" i="365"/>
  <c r="G73" i="365"/>
  <c r="T72" i="365"/>
  <c r="S72" i="365"/>
  <c r="L72" i="365"/>
  <c r="J72" i="365"/>
  <c r="K72" i="365" s="1"/>
  <c r="I72" i="365"/>
  <c r="O60" i="365"/>
  <c r="M60" i="365"/>
  <c r="K60" i="365"/>
  <c r="G60" i="365"/>
  <c r="AA59" i="365"/>
  <c r="O59" i="365"/>
  <c r="M59" i="365"/>
  <c r="AB59" i="365" s="1"/>
  <c r="K59" i="365"/>
  <c r="G59" i="365"/>
  <c r="O58" i="365"/>
  <c r="M58" i="365"/>
  <c r="K58" i="365"/>
  <c r="G58" i="365"/>
  <c r="AA57" i="365"/>
  <c r="O57" i="365"/>
  <c r="M57" i="365"/>
  <c r="K57" i="365"/>
  <c r="G57" i="365"/>
  <c r="O56" i="365"/>
  <c r="N56" i="365"/>
  <c r="M56" i="365"/>
  <c r="AB56" i="365" s="1"/>
  <c r="K56" i="365"/>
  <c r="G56" i="365"/>
  <c r="AB55" i="365"/>
  <c r="AC39" i="365" s="1"/>
  <c r="T55" i="365"/>
  <c r="S55" i="365"/>
  <c r="M55" i="365"/>
  <c r="L55" i="365"/>
  <c r="J55" i="365"/>
  <c r="I55" i="365"/>
  <c r="O55" i="365" s="1"/>
  <c r="O39" i="365"/>
  <c r="N39" i="365"/>
  <c r="Q39" i="365" s="1"/>
  <c r="M39" i="365"/>
  <c r="AB39" i="365" s="1"/>
  <c r="K39" i="365"/>
  <c r="G39" i="365"/>
  <c r="T38" i="365"/>
  <c r="S38" i="365"/>
  <c r="L38" i="365"/>
  <c r="J38" i="365"/>
  <c r="K38" i="365" s="1"/>
  <c r="I38" i="365"/>
  <c r="AA23" i="365"/>
  <c r="O23" i="365"/>
  <c r="N23" i="365"/>
  <c r="M23" i="365"/>
  <c r="AB23" i="365" s="1"/>
  <c r="K23" i="365"/>
  <c r="G23" i="365"/>
  <c r="O22" i="365"/>
  <c r="M22" i="365"/>
  <c r="AB22" i="365" s="1"/>
  <c r="K22" i="365"/>
  <c r="G22" i="365"/>
  <c r="T21" i="365"/>
  <c r="S21" i="365"/>
  <c r="L21" i="365"/>
  <c r="O21" i="365" s="1"/>
  <c r="J21" i="365"/>
  <c r="K21" i="365" s="1"/>
  <c r="I21" i="365"/>
  <c r="O10" i="365"/>
  <c r="M10" i="365"/>
  <c r="K10" i="365"/>
  <c r="G10" i="365"/>
  <c r="AA9" i="365"/>
  <c r="O9" i="365"/>
  <c r="M9" i="365"/>
  <c r="K9" i="365"/>
  <c r="G9" i="365"/>
  <c r="O8" i="365"/>
  <c r="M8" i="365"/>
  <c r="K8" i="365"/>
  <c r="G8" i="365"/>
  <c r="AA7" i="365"/>
  <c r="O7" i="365"/>
  <c r="M7" i="365"/>
  <c r="K7" i="365"/>
  <c r="G7" i="365"/>
  <c r="O6" i="365"/>
  <c r="M6" i="365"/>
  <c r="K6" i="365"/>
  <c r="G6" i="365"/>
  <c r="AB5" i="365"/>
  <c r="AA5" i="365"/>
  <c r="O5" i="365"/>
  <c r="N5" i="365"/>
  <c r="Q5" i="365" s="1"/>
  <c r="M5" i="365"/>
  <c r="K5" i="365"/>
  <c r="G5" i="365"/>
  <c r="H2" i="365"/>
  <c r="D1" i="365"/>
  <c r="F3" i="364" s="1"/>
  <c r="X34" i="364"/>
  <c r="W34" i="364"/>
  <c r="V34" i="364"/>
  <c r="M8" i="364" s="1"/>
  <c r="P34" i="364"/>
  <c r="O34" i="364"/>
  <c r="N34" i="364"/>
  <c r="M34" i="364"/>
  <c r="H34" i="364"/>
  <c r="G34" i="364"/>
  <c r="O16" i="364"/>
  <c r="N16" i="364"/>
  <c r="M16" i="364"/>
  <c r="I8" i="364" s="1"/>
  <c r="H16" i="364"/>
  <c r="G16" i="364"/>
  <c r="F16" i="364"/>
  <c r="G8" i="364" s="1"/>
  <c r="E16" i="364"/>
  <c r="F8" i="364"/>
  <c r="M7" i="364"/>
  <c r="K7" i="364"/>
  <c r="I7" i="364"/>
  <c r="G7" i="364"/>
  <c r="F7" i="364"/>
  <c r="E7" i="364"/>
  <c r="M6" i="364"/>
  <c r="K6" i="364"/>
  <c r="I6" i="364"/>
  <c r="G6" i="364"/>
  <c r="F6" i="364"/>
  <c r="E6" i="364"/>
  <c r="AD123" i="363"/>
  <c r="AC123" i="363"/>
  <c r="Z123" i="363"/>
  <c r="Y123" i="363"/>
  <c r="T123" i="363"/>
  <c r="S123" i="363"/>
  <c r="L123" i="363"/>
  <c r="O123" i="363" s="1"/>
  <c r="J123" i="363"/>
  <c r="K123" i="363" s="1"/>
  <c r="I123" i="363"/>
  <c r="AE109" i="363"/>
  <c r="O109" i="363"/>
  <c r="N109" i="363"/>
  <c r="Q109" i="363" s="1"/>
  <c r="M109" i="363"/>
  <c r="AF109" i="363" s="1"/>
  <c r="K109" i="363"/>
  <c r="G109" i="363"/>
  <c r="O108" i="363"/>
  <c r="M108" i="363"/>
  <c r="AF108" i="363" s="1"/>
  <c r="K108" i="363"/>
  <c r="G108" i="363"/>
  <c r="AF107" i="363"/>
  <c r="AE107" i="363"/>
  <c r="P107" i="363"/>
  <c r="O107" i="363"/>
  <c r="N107" i="363"/>
  <c r="M107" i="363"/>
  <c r="K107" i="363"/>
  <c r="G107" i="363"/>
  <c r="AD106" i="363"/>
  <c r="AC106" i="363"/>
  <c r="Z106" i="363"/>
  <c r="Y106" i="363"/>
  <c r="T106" i="363"/>
  <c r="S106" i="363"/>
  <c r="M106" i="363"/>
  <c r="AF106" i="363" s="1"/>
  <c r="AG90" i="363" s="1"/>
  <c r="L106" i="363"/>
  <c r="J106" i="363"/>
  <c r="I106" i="363"/>
  <c r="AF91" i="363"/>
  <c r="AE91" i="363"/>
  <c r="O91" i="363"/>
  <c r="M91" i="363"/>
  <c r="N91" i="363" s="1"/>
  <c r="K91" i="363"/>
  <c r="G91" i="363"/>
  <c r="O90" i="363"/>
  <c r="M90" i="363"/>
  <c r="K90" i="363"/>
  <c r="G90" i="363"/>
  <c r="AD89" i="363"/>
  <c r="AC89" i="363"/>
  <c r="Z89" i="363"/>
  <c r="Y89" i="363"/>
  <c r="T89" i="363"/>
  <c r="S89" i="363"/>
  <c r="L89" i="363"/>
  <c r="J89" i="363"/>
  <c r="K89" i="363" s="1"/>
  <c r="I89" i="363"/>
  <c r="O74" i="363"/>
  <c r="M74" i="363"/>
  <c r="AF74" i="363" s="1"/>
  <c r="K74" i="363"/>
  <c r="G74" i="363"/>
  <c r="AF73" i="363"/>
  <c r="O73" i="363"/>
  <c r="M73" i="363"/>
  <c r="K73" i="363"/>
  <c r="G73" i="363"/>
  <c r="AD72" i="363"/>
  <c r="AC72" i="363"/>
  <c r="Z72" i="363"/>
  <c r="Y72" i="363"/>
  <c r="T72" i="363"/>
  <c r="S72" i="363"/>
  <c r="L72" i="363"/>
  <c r="O72" i="363" s="1"/>
  <c r="J72" i="363"/>
  <c r="I72" i="363"/>
  <c r="AE59" i="363"/>
  <c r="O59" i="363"/>
  <c r="N59" i="363"/>
  <c r="Q59" i="363" s="1"/>
  <c r="M59" i="363"/>
  <c r="AF59" i="363" s="1"/>
  <c r="K59" i="363"/>
  <c r="G59" i="363"/>
  <c r="AF58" i="363"/>
  <c r="AE58" i="363"/>
  <c r="O58" i="363"/>
  <c r="M58" i="363"/>
  <c r="N58" i="363" s="1"/>
  <c r="K58" i="363"/>
  <c r="G58" i="363"/>
  <c r="O57" i="363"/>
  <c r="M57" i="363"/>
  <c r="N57" i="363" s="1"/>
  <c r="Q57" i="363" s="1"/>
  <c r="K57" i="363"/>
  <c r="G57" i="363"/>
  <c r="AE56" i="363"/>
  <c r="O56" i="363"/>
  <c r="M56" i="363"/>
  <c r="K56" i="363"/>
  <c r="G56" i="363"/>
  <c r="AD55" i="363"/>
  <c r="AC55" i="363"/>
  <c r="Z55" i="363"/>
  <c r="Y55" i="363"/>
  <c r="T55" i="363"/>
  <c r="S55" i="363"/>
  <c r="L55" i="363"/>
  <c r="J55" i="363"/>
  <c r="I55" i="363"/>
  <c r="O55" i="363" s="1"/>
  <c r="O41" i="363"/>
  <c r="M41" i="363"/>
  <c r="K41" i="363"/>
  <c r="G41" i="363"/>
  <c r="O40" i="363"/>
  <c r="M40" i="363"/>
  <c r="N40" i="363" s="1"/>
  <c r="K40" i="363"/>
  <c r="G40" i="363"/>
  <c r="Q39" i="363"/>
  <c r="O39" i="363"/>
  <c r="N39" i="363"/>
  <c r="P39" i="363" s="1"/>
  <c r="M39" i="363"/>
  <c r="K39" i="363"/>
  <c r="G39" i="363"/>
  <c r="AD38" i="363"/>
  <c r="AC38" i="363"/>
  <c r="Z38" i="363"/>
  <c r="Y38" i="363"/>
  <c r="T38" i="363"/>
  <c r="S38" i="363"/>
  <c r="L38" i="363"/>
  <c r="O38" i="363" s="1"/>
  <c r="J38" i="363"/>
  <c r="K38" i="363" s="1"/>
  <c r="I38" i="363"/>
  <c r="O25" i="363"/>
  <c r="M25" i="363"/>
  <c r="N25" i="363" s="1"/>
  <c r="K25" i="363"/>
  <c r="G25" i="363"/>
  <c r="O24" i="363"/>
  <c r="M24" i="363"/>
  <c r="N24" i="363" s="1"/>
  <c r="K24" i="363"/>
  <c r="G24" i="363"/>
  <c r="O23" i="363"/>
  <c r="M23" i="363"/>
  <c r="AF23" i="363" s="1"/>
  <c r="K23" i="363"/>
  <c r="G23" i="363"/>
  <c r="O22" i="363"/>
  <c r="M22" i="363"/>
  <c r="AF22" i="363" s="1"/>
  <c r="K22" i="363"/>
  <c r="G22" i="363"/>
  <c r="AD21" i="363"/>
  <c r="AC21" i="363"/>
  <c r="Z21" i="363"/>
  <c r="Y21" i="363"/>
  <c r="T21" i="363"/>
  <c r="S21" i="363"/>
  <c r="L21" i="363"/>
  <c r="J21" i="363"/>
  <c r="K21" i="363" s="1"/>
  <c r="I21" i="363"/>
  <c r="O7" i="363"/>
  <c r="M7" i="363"/>
  <c r="K7" i="363"/>
  <c r="G7" i="363"/>
  <c r="AF6" i="363"/>
  <c r="AE6" i="363"/>
  <c r="O6" i="363"/>
  <c r="M6" i="363"/>
  <c r="N6" i="363" s="1"/>
  <c r="K6" i="363"/>
  <c r="G6" i="363"/>
  <c r="O5" i="363"/>
  <c r="M5" i="363"/>
  <c r="K5" i="363"/>
  <c r="G5" i="363"/>
  <c r="H2" i="363"/>
  <c r="D1" i="363"/>
  <c r="T157" i="362"/>
  <c r="S157" i="362"/>
  <c r="L157" i="362"/>
  <c r="O157" i="362" s="1"/>
  <c r="K157" i="362"/>
  <c r="J157" i="362"/>
  <c r="I157" i="362"/>
  <c r="O151" i="362"/>
  <c r="M151" i="362"/>
  <c r="AA151" i="362" s="1"/>
  <c r="K151" i="362"/>
  <c r="G151" i="362"/>
  <c r="AB150" i="362"/>
  <c r="O150" i="362"/>
  <c r="N150" i="362"/>
  <c r="M150" i="362"/>
  <c r="AA150" i="362" s="1"/>
  <c r="K150" i="362"/>
  <c r="G150" i="362"/>
  <c r="O149" i="362"/>
  <c r="M149" i="362"/>
  <c r="AA149" i="362" s="1"/>
  <c r="K149" i="362"/>
  <c r="G149" i="362"/>
  <c r="O148" i="362"/>
  <c r="M148" i="362"/>
  <c r="K148" i="362"/>
  <c r="G148" i="362"/>
  <c r="O147" i="362"/>
  <c r="M147" i="362"/>
  <c r="AB147" i="362" s="1"/>
  <c r="K147" i="362"/>
  <c r="G147" i="362"/>
  <c r="O146" i="362"/>
  <c r="M146" i="362"/>
  <c r="K146" i="362"/>
  <c r="G146" i="362"/>
  <c r="AB145" i="362"/>
  <c r="AA145" i="362"/>
  <c r="O145" i="362"/>
  <c r="M145" i="362"/>
  <c r="N145" i="362" s="1"/>
  <c r="K145" i="362"/>
  <c r="G145" i="362"/>
  <c r="O144" i="362"/>
  <c r="M144" i="362"/>
  <c r="K144" i="362"/>
  <c r="G144" i="362"/>
  <c r="O143" i="362"/>
  <c r="M143" i="362"/>
  <c r="K143" i="362"/>
  <c r="G143" i="362"/>
  <c r="AB142" i="362"/>
  <c r="O142" i="362"/>
  <c r="M142" i="362"/>
  <c r="AA142" i="362" s="1"/>
  <c r="K142" i="362"/>
  <c r="G142" i="362"/>
  <c r="AB141" i="362"/>
  <c r="O141" i="362"/>
  <c r="N141" i="362"/>
  <c r="Q141" i="362" s="1"/>
  <c r="M141" i="362"/>
  <c r="AA141" i="362" s="1"/>
  <c r="K141" i="362"/>
  <c r="G141" i="362"/>
  <c r="T140" i="362"/>
  <c r="S140" i="362"/>
  <c r="L140" i="362"/>
  <c r="J140" i="362"/>
  <c r="I140" i="362"/>
  <c r="AA133" i="362"/>
  <c r="O133" i="362"/>
  <c r="N133" i="362"/>
  <c r="M133" i="362"/>
  <c r="AB133" i="362" s="1"/>
  <c r="K133" i="362"/>
  <c r="G133" i="362"/>
  <c r="AA132" i="362"/>
  <c r="O132" i="362"/>
  <c r="M132" i="362"/>
  <c r="AB132" i="362" s="1"/>
  <c r="K132" i="362"/>
  <c r="G132" i="362"/>
  <c r="O131" i="362"/>
  <c r="N131" i="362"/>
  <c r="M131" i="362"/>
  <c r="K131" i="362"/>
  <c r="Q131" i="362" s="1"/>
  <c r="G131" i="362"/>
  <c r="O130" i="362"/>
  <c r="M130" i="362"/>
  <c r="K130" i="362"/>
  <c r="G130" i="362"/>
  <c r="O129" i="362"/>
  <c r="M129" i="362"/>
  <c r="AB129" i="362" s="1"/>
  <c r="K129" i="362"/>
  <c r="G129" i="362"/>
  <c r="AA128" i="362"/>
  <c r="O128" i="362"/>
  <c r="N128" i="362"/>
  <c r="M128" i="362"/>
  <c r="AB128" i="362" s="1"/>
  <c r="K128" i="362"/>
  <c r="G128" i="362"/>
  <c r="O127" i="362"/>
  <c r="M127" i="362"/>
  <c r="AB127" i="362" s="1"/>
  <c r="K127" i="362"/>
  <c r="G127" i="362"/>
  <c r="O126" i="362"/>
  <c r="M126" i="362"/>
  <c r="AB126" i="362" s="1"/>
  <c r="K126" i="362"/>
  <c r="G126" i="362"/>
  <c r="AA125" i="362"/>
  <c r="O125" i="362"/>
  <c r="M125" i="362"/>
  <c r="AB125" i="362" s="1"/>
  <c r="K125" i="362"/>
  <c r="G125" i="362"/>
  <c r="O124" i="362"/>
  <c r="M124" i="362"/>
  <c r="M140" i="362" s="1"/>
  <c r="AB140" i="362" s="1"/>
  <c r="AC124" i="362" s="1"/>
  <c r="K124" i="362"/>
  <c r="G124" i="362"/>
  <c r="T123" i="362"/>
  <c r="S123" i="362"/>
  <c r="L123" i="362"/>
  <c r="O123" i="362" s="1"/>
  <c r="J123" i="362"/>
  <c r="I123" i="362"/>
  <c r="O110" i="362"/>
  <c r="M110" i="362"/>
  <c r="AB110" i="362" s="1"/>
  <c r="K110" i="362"/>
  <c r="G110" i="362"/>
  <c r="AA109" i="362"/>
  <c r="O109" i="362"/>
  <c r="N109" i="362"/>
  <c r="P109" i="362" s="1"/>
  <c r="M109" i="362"/>
  <c r="AB109" i="362" s="1"/>
  <c r="K109" i="362"/>
  <c r="G109" i="362"/>
  <c r="O108" i="362"/>
  <c r="M108" i="362"/>
  <c r="AB108" i="362" s="1"/>
  <c r="K108" i="362"/>
  <c r="G108" i="362"/>
  <c r="AB107" i="362"/>
  <c r="O107" i="362"/>
  <c r="M107" i="362"/>
  <c r="AA107" i="362" s="1"/>
  <c r="K107" i="362"/>
  <c r="G107" i="362"/>
  <c r="T106" i="362"/>
  <c r="S106" i="362"/>
  <c r="L106" i="362"/>
  <c r="J106" i="362"/>
  <c r="I106" i="362"/>
  <c r="O94" i="362"/>
  <c r="M94" i="362"/>
  <c r="K94" i="362"/>
  <c r="G94" i="362"/>
  <c r="AB93" i="362"/>
  <c r="O93" i="362"/>
  <c r="M93" i="362"/>
  <c r="K93" i="362"/>
  <c r="G93" i="362"/>
  <c r="AA92" i="362"/>
  <c r="O92" i="362"/>
  <c r="N92" i="362"/>
  <c r="P92" i="362" s="1"/>
  <c r="M92" i="362"/>
  <c r="AB92" i="362" s="1"/>
  <c r="K92" i="362"/>
  <c r="G92" i="362"/>
  <c r="O91" i="362"/>
  <c r="M91" i="362"/>
  <c r="K91" i="362"/>
  <c r="G91" i="362"/>
  <c r="AB90" i="362"/>
  <c r="O90" i="362"/>
  <c r="N90" i="362"/>
  <c r="M90" i="362"/>
  <c r="AA90" i="362" s="1"/>
  <c r="K90" i="362"/>
  <c r="G90" i="362"/>
  <c r="T89" i="362"/>
  <c r="S89" i="362"/>
  <c r="L89" i="362"/>
  <c r="O89" i="362" s="1"/>
  <c r="J89" i="362"/>
  <c r="K89" i="362" s="1"/>
  <c r="I89" i="362"/>
  <c r="O77" i="362"/>
  <c r="M77" i="362"/>
  <c r="K77" i="362"/>
  <c r="G77" i="362"/>
  <c r="O76" i="362"/>
  <c r="M76" i="362"/>
  <c r="AB76" i="362" s="1"/>
  <c r="K76" i="362"/>
  <c r="G76" i="362"/>
  <c r="AA75" i="362"/>
  <c r="O75" i="362"/>
  <c r="N75" i="362"/>
  <c r="P75" i="362" s="1"/>
  <c r="M75" i="362"/>
  <c r="AB75" i="362" s="1"/>
  <c r="K75" i="362"/>
  <c r="G75" i="362"/>
  <c r="O74" i="362"/>
  <c r="M74" i="362"/>
  <c r="AB74" i="362" s="1"/>
  <c r="K74" i="362"/>
  <c r="G74" i="362"/>
  <c r="O73" i="362"/>
  <c r="M73" i="362"/>
  <c r="K73" i="362"/>
  <c r="G73" i="362"/>
  <c r="T72" i="362"/>
  <c r="S72" i="362"/>
  <c r="L72" i="362"/>
  <c r="J72" i="362"/>
  <c r="I72" i="362"/>
  <c r="AB60" i="362"/>
  <c r="O60" i="362"/>
  <c r="N60" i="362"/>
  <c r="P60" i="362" s="1"/>
  <c r="M60" i="362"/>
  <c r="AA60" i="362" s="1"/>
  <c r="K60" i="362"/>
  <c r="G60" i="362"/>
  <c r="O59" i="362"/>
  <c r="M59" i="362"/>
  <c r="AB59" i="362" s="1"/>
  <c r="K59" i="362"/>
  <c r="G59" i="362"/>
  <c r="AA58" i="362"/>
  <c r="O58" i="362"/>
  <c r="N58" i="362"/>
  <c r="P58" i="362" s="1"/>
  <c r="M58" i="362"/>
  <c r="AB58" i="362" s="1"/>
  <c r="K58" i="362"/>
  <c r="G58" i="362"/>
  <c r="O57" i="362"/>
  <c r="N57" i="362"/>
  <c r="Q57" i="362" s="1"/>
  <c r="M57" i="362"/>
  <c r="AB57" i="362" s="1"/>
  <c r="K57" i="362"/>
  <c r="G57" i="362"/>
  <c r="AB56" i="362"/>
  <c r="O56" i="362"/>
  <c r="N56" i="362"/>
  <c r="M56" i="362"/>
  <c r="AA56" i="362" s="1"/>
  <c r="K56" i="362"/>
  <c r="G56" i="362"/>
  <c r="T55" i="362"/>
  <c r="S55" i="362"/>
  <c r="M55" i="362"/>
  <c r="AB55" i="362" s="1"/>
  <c r="AC39" i="362" s="1"/>
  <c r="L55" i="362"/>
  <c r="O55" i="362" s="1"/>
  <c r="J55" i="362"/>
  <c r="I55" i="362"/>
  <c r="AB39" i="362"/>
  <c r="O39" i="362"/>
  <c r="N39" i="362"/>
  <c r="M39" i="362"/>
  <c r="AA39" i="362" s="1"/>
  <c r="K39" i="362"/>
  <c r="G39" i="362"/>
  <c r="T38" i="362"/>
  <c r="S38" i="362"/>
  <c r="M38" i="362"/>
  <c r="AB38" i="362" s="1"/>
  <c r="AC22" i="362" s="1"/>
  <c r="L38" i="362"/>
  <c r="O38" i="362" s="1"/>
  <c r="J38" i="362"/>
  <c r="K38" i="362" s="1"/>
  <c r="I38" i="362"/>
  <c r="O23" i="362"/>
  <c r="M23" i="362"/>
  <c r="AB23" i="362" s="1"/>
  <c r="K23" i="362"/>
  <c r="G23" i="362"/>
  <c r="AB22" i="362"/>
  <c r="O22" i="362"/>
  <c r="M22" i="362"/>
  <c r="N22" i="362" s="1"/>
  <c r="K22" i="362"/>
  <c r="G22" i="362"/>
  <c r="T21" i="362"/>
  <c r="S21" i="362"/>
  <c r="L21" i="362"/>
  <c r="O21" i="362" s="1"/>
  <c r="J21" i="362"/>
  <c r="K21" i="362" s="1"/>
  <c r="I21" i="362"/>
  <c r="AA10" i="362"/>
  <c r="O10" i="362"/>
  <c r="M10" i="362"/>
  <c r="K10" i="362"/>
  <c r="G10" i="362"/>
  <c r="AA9" i="362"/>
  <c r="O9" i="362"/>
  <c r="N9" i="362"/>
  <c r="M9" i="362"/>
  <c r="AB9" i="362" s="1"/>
  <c r="K9" i="362"/>
  <c r="Q9" i="362" s="1"/>
  <c r="G9" i="362"/>
  <c r="AA8" i="362"/>
  <c r="O8" i="362"/>
  <c r="M8" i="362"/>
  <c r="K8" i="362"/>
  <c r="G8" i="362"/>
  <c r="AB7" i="362"/>
  <c r="AA7" i="362"/>
  <c r="O7" i="362"/>
  <c r="N7" i="362"/>
  <c r="M7" i="362"/>
  <c r="K7" i="362"/>
  <c r="G7" i="362"/>
  <c r="AA6" i="362"/>
  <c r="O6" i="362"/>
  <c r="N6" i="362"/>
  <c r="M6" i="362"/>
  <c r="AB6" i="362" s="1"/>
  <c r="K6" i="362"/>
  <c r="G6" i="362"/>
  <c r="O5" i="362"/>
  <c r="M5" i="362"/>
  <c r="M21" i="362" s="1"/>
  <c r="K5" i="362"/>
  <c r="G5" i="362"/>
  <c r="H2" i="362"/>
  <c r="D1" i="362"/>
  <c r="F3" i="361" s="1"/>
  <c r="X34" i="361"/>
  <c r="W34" i="361"/>
  <c r="V34" i="361"/>
  <c r="P34" i="361"/>
  <c r="O34" i="361"/>
  <c r="N34" i="361"/>
  <c r="M34" i="361"/>
  <c r="H34" i="361"/>
  <c r="G34" i="361"/>
  <c r="K8" i="361" s="1"/>
  <c r="O16" i="361"/>
  <c r="N16" i="361"/>
  <c r="M16" i="361"/>
  <c r="I8" i="361" s="1"/>
  <c r="H16" i="361"/>
  <c r="G16" i="361"/>
  <c r="F16" i="361"/>
  <c r="E16" i="361"/>
  <c r="G8" i="361" s="1"/>
  <c r="F8" i="361"/>
  <c r="M7" i="361"/>
  <c r="K7" i="361"/>
  <c r="I7" i="361"/>
  <c r="G7" i="361"/>
  <c r="F7" i="361"/>
  <c r="E7" i="361"/>
  <c r="M6" i="361"/>
  <c r="K6" i="361"/>
  <c r="I6" i="361"/>
  <c r="G6" i="361"/>
  <c r="F6" i="361"/>
  <c r="E6" i="361"/>
  <c r="AD123" i="360"/>
  <c r="AC123" i="360"/>
  <c r="Z123" i="360"/>
  <c r="Y123" i="360"/>
  <c r="T123" i="360"/>
  <c r="S123" i="360"/>
  <c r="M123" i="360"/>
  <c r="AF123" i="360" s="1"/>
  <c r="AG107" i="360" s="1"/>
  <c r="L123" i="360"/>
  <c r="J123" i="360"/>
  <c r="I123" i="360"/>
  <c r="O109" i="360"/>
  <c r="M109" i="360"/>
  <c r="AF109" i="360" s="1"/>
  <c r="K109" i="360"/>
  <c r="G109" i="360"/>
  <c r="O108" i="360"/>
  <c r="M108" i="360"/>
  <c r="AF108" i="360" s="1"/>
  <c r="K108" i="360"/>
  <c r="G108" i="360"/>
  <c r="AE107" i="360"/>
  <c r="O107" i="360"/>
  <c r="M107" i="360"/>
  <c r="K107" i="360"/>
  <c r="G107" i="360"/>
  <c r="AD106" i="360"/>
  <c r="AC106" i="360"/>
  <c r="Z106" i="360"/>
  <c r="Y106" i="360"/>
  <c r="T106" i="360"/>
  <c r="S106" i="360"/>
  <c r="L106" i="360"/>
  <c r="O106" i="360" s="1"/>
  <c r="J106" i="360"/>
  <c r="K106" i="360" s="1"/>
  <c r="I106" i="360"/>
  <c r="O91" i="360"/>
  <c r="M91" i="360"/>
  <c r="K91" i="360"/>
  <c r="G91" i="360"/>
  <c r="AF90" i="360"/>
  <c r="AE90" i="360"/>
  <c r="O90" i="360"/>
  <c r="M90" i="360"/>
  <c r="N90" i="360" s="1"/>
  <c r="K90" i="360"/>
  <c r="G90" i="360"/>
  <c r="AD89" i="360"/>
  <c r="AC89" i="360"/>
  <c r="Z89" i="360"/>
  <c r="Y89" i="360"/>
  <c r="T89" i="360"/>
  <c r="S89" i="360"/>
  <c r="L89" i="360"/>
  <c r="J89" i="360"/>
  <c r="I89" i="360"/>
  <c r="K89" i="360" s="1"/>
  <c r="O74" i="360"/>
  <c r="M74" i="360"/>
  <c r="K74" i="360"/>
  <c r="G74" i="360"/>
  <c r="AE73" i="360"/>
  <c r="O73" i="360"/>
  <c r="M73" i="360"/>
  <c r="N73" i="360" s="1"/>
  <c r="K73" i="360"/>
  <c r="G73" i="360"/>
  <c r="AD72" i="360"/>
  <c r="AC72" i="360"/>
  <c r="Z72" i="360"/>
  <c r="Y72" i="360"/>
  <c r="T72" i="360"/>
  <c r="S72" i="360"/>
  <c r="L72" i="360"/>
  <c r="J72" i="360"/>
  <c r="I72" i="360"/>
  <c r="O59" i="360"/>
  <c r="M59" i="360"/>
  <c r="K59" i="360"/>
  <c r="G59" i="360"/>
  <c r="O58" i="360"/>
  <c r="M58" i="360"/>
  <c r="N58" i="360" s="1"/>
  <c r="K58" i="360"/>
  <c r="G58" i="360"/>
  <c r="AE57" i="360"/>
  <c r="O57" i="360"/>
  <c r="M57" i="360"/>
  <c r="AF57" i="360" s="1"/>
  <c r="K57" i="360"/>
  <c r="G57" i="360"/>
  <c r="O56" i="360"/>
  <c r="M56" i="360"/>
  <c r="N56" i="360" s="1"/>
  <c r="K56" i="360"/>
  <c r="G56" i="360"/>
  <c r="AD55" i="360"/>
  <c r="AC55" i="360"/>
  <c r="Z55" i="360"/>
  <c r="Y55" i="360"/>
  <c r="T55" i="360"/>
  <c r="S55" i="360"/>
  <c r="L55" i="360"/>
  <c r="J55" i="360"/>
  <c r="I55" i="360"/>
  <c r="O55" i="360" s="1"/>
  <c r="AF41" i="360"/>
  <c r="AE41" i="360"/>
  <c r="O41" i="360"/>
  <c r="M41" i="360"/>
  <c r="N41" i="360" s="1"/>
  <c r="K41" i="360"/>
  <c r="G41" i="360"/>
  <c r="O40" i="360"/>
  <c r="M40" i="360"/>
  <c r="N40" i="360" s="1"/>
  <c r="K40" i="360"/>
  <c r="G40" i="360"/>
  <c r="O39" i="360"/>
  <c r="M39" i="360"/>
  <c r="M55" i="360" s="1"/>
  <c r="K39" i="360"/>
  <c r="G39" i="360"/>
  <c r="AD38" i="360"/>
  <c r="AC38" i="360"/>
  <c r="Z38" i="360"/>
  <c r="Y38" i="360"/>
  <c r="Y2" i="360" s="1"/>
  <c r="O6" i="358" s="1"/>
  <c r="T38" i="360"/>
  <c r="S38" i="360"/>
  <c r="L38" i="360"/>
  <c r="O38" i="360" s="1"/>
  <c r="K38" i="360"/>
  <c r="J38" i="360"/>
  <c r="I38" i="360"/>
  <c r="AE25" i="360"/>
  <c r="O25" i="360"/>
  <c r="M25" i="360"/>
  <c r="K25" i="360"/>
  <c r="G25" i="360"/>
  <c r="O24" i="360"/>
  <c r="M24" i="360"/>
  <c r="N24" i="360" s="1"/>
  <c r="K24" i="360"/>
  <c r="G24" i="360"/>
  <c r="O23" i="360"/>
  <c r="M23" i="360"/>
  <c r="K23" i="360"/>
  <c r="G23" i="360"/>
  <c r="AE22" i="360"/>
  <c r="O22" i="360"/>
  <c r="M22" i="360"/>
  <c r="AF22" i="360" s="1"/>
  <c r="K22" i="360"/>
  <c r="G22" i="360"/>
  <c r="AD21" i="360"/>
  <c r="AD2" i="360" s="1"/>
  <c r="R6" i="358" s="1"/>
  <c r="AC21" i="360"/>
  <c r="AC2" i="360" s="1"/>
  <c r="Q6" i="358" s="1"/>
  <c r="Z21" i="360"/>
  <c r="Y21" i="360"/>
  <c r="T21" i="360"/>
  <c r="S21" i="360"/>
  <c r="L21" i="360"/>
  <c r="J21" i="360"/>
  <c r="I21" i="360"/>
  <c r="O7" i="360"/>
  <c r="M7" i="360"/>
  <c r="K7" i="360"/>
  <c r="G7" i="360"/>
  <c r="AF6" i="360"/>
  <c r="AE6" i="360"/>
  <c r="Q6" i="360"/>
  <c r="O6" i="360"/>
  <c r="M6" i="360"/>
  <c r="N6" i="360" s="1"/>
  <c r="P6" i="360" s="1"/>
  <c r="K6" i="360"/>
  <c r="G6" i="360"/>
  <c r="AF5" i="360"/>
  <c r="O5" i="360"/>
  <c r="M5" i="360"/>
  <c r="AE5" i="360" s="1"/>
  <c r="K5" i="360"/>
  <c r="G5" i="360"/>
  <c r="H2" i="360"/>
  <c r="D1" i="360"/>
  <c r="T157" i="359"/>
  <c r="S157" i="359"/>
  <c r="L157" i="359"/>
  <c r="O157" i="359" s="1"/>
  <c r="J157" i="359"/>
  <c r="K157" i="359" s="1"/>
  <c r="I157" i="359"/>
  <c r="AA150" i="359"/>
  <c r="O150" i="359"/>
  <c r="M150" i="359"/>
  <c r="N150" i="359" s="1"/>
  <c r="K150" i="359"/>
  <c r="G150" i="359"/>
  <c r="AB149" i="359"/>
  <c r="O149" i="359"/>
  <c r="M149" i="359"/>
  <c r="AA149" i="359" s="1"/>
  <c r="K149" i="359"/>
  <c r="G149" i="359"/>
  <c r="O148" i="359"/>
  <c r="M148" i="359"/>
  <c r="AB148" i="359" s="1"/>
  <c r="K148" i="359"/>
  <c r="G148" i="359"/>
  <c r="O147" i="359"/>
  <c r="M147" i="359"/>
  <c r="K147" i="359"/>
  <c r="G147" i="359"/>
  <c r="AA146" i="359"/>
  <c r="O146" i="359"/>
  <c r="M146" i="359"/>
  <c r="N146" i="359" s="1"/>
  <c r="K146" i="359"/>
  <c r="G146" i="359"/>
  <c r="O145" i="359"/>
  <c r="M145" i="359"/>
  <c r="AA145" i="359" s="1"/>
  <c r="K145" i="359"/>
  <c r="G145" i="359"/>
  <c r="AB144" i="359"/>
  <c r="AA144" i="359"/>
  <c r="O144" i="359"/>
  <c r="N144" i="359"/>
  <c r="M144" i="359"/>
  <c r="K144" i="359"/>
  <c r="Q144" i="359" s="1"/>
  <c r="G144" i="359"/>
  <c r="O143" i="359"/>
  <c r="M143" i="359"/>
  <c r="K143" i="359"/>
  <c r="G143" i="359"/>
  <c r="AA142" i="359"/>
  <c r="O142" i="359"/>
  <c r="M142" i="359"/>
  <c r="N142" i="359" s="1"/>
  <c r="K142" i="359"/>
  <c r="G142" i="359"/>
  <c r="O141" i="359"/>
  <c r="M141" i="359"/>
  <c r="K141" i="359"/>
  <c r="G141" i="359"/>
  <c r="T140" i="359"/>
  <c r="S140" i="359"/>
  <c r="L140" i="359"/>
  <c r="O140" i="359" s="1"/>
  <c r="J140" i="359"/>
  <c r="K140" i="359" s="1"/>
  <c r="I140" i="359"/>
  <c r="O132" i="359"/>
  <c r="M132" i="359"/>
  <c r="AB132" i="359" s="1"/>
  <c r="K132" i="359"/>
  <c r="G132" i="359"/>
  <c r="AB131" i="359"/>
  <c r="AA131" i="359"/>
  <c r="O131" i="359"/>
  <c r="M131" i="359"/>
  <c r="N131" i="359" s="1"/>
  <c r="P131" i="359" s="1"/>
  <c r="K131" i="359"/>
  <c r="G131" i="359"/>
  <c r="AA130" i="359"/>
  <c r="O130" i="359"/>
  <c r="M130" i="359"/>
  <c r="AB130" i="359" s="1"/>
  <c r="K130" i="359"/>
  <c r="G130" i="359"/>
  <c r="AA129" i="359"/>
  <c r="O129" i="359"/>
  <c r="M129" i="359"/>
  <c r="N129" i="359" s="1"/>
  <c r="K129" i="359"/>
  <c r="G129" i="359"/>
  <c r="O128" i="359"/>
  <c r="M128" i="359"/>
  <c r="AB128" i="359" s="1"/>
  <c r="K128" i="359"/>
  <c r="G128" i="359"/>
  <c r="O127" i="359"/>
  <c r="M127" i="359"/>
  <c r="AA127" i="359" s="1"/>
  <c r="K127" i="359"/>
  <c r="G127" i="359"/>
  <c r="AA126" i="359"/>
  <c r="O126" i="359"/>
  <c r="M126" i="359"/>
  <c r="AB126" i="359" s="1"/>
  <c r="K126" i="359"/>
  <c r="G126" i="359"/>
  <c r="O125" i="359"/>
  <c r="M125" i="359"/>
  <c r="K125" i="359"/>
  <c r="G125" i="359"/>
  <c r="AB124" i="359"/>
  <c r="O124" i="359"/>
  <c r="N124" i="359"/>
  <c r="Q124" i="359" s="1"/>
  <c r="M124" i="359"/>
  <c r="K124" i="359"/>
  <c r="G124" i="359"/>
  <c r="T123" i="359"/>
  <c r="S123" i="359"/>
  <c r="L123" i="359"/>
  <c r="J123" i="359"/>
  <c r="I123" i="359"/>
  <c r="O110" i="359"/>
  <c r="M110" i="359"/>
  <c r="K110" i="359"/>
  <c r="G110" i="359"/>
  <c r="AB109" i="359"/>
  <c r="AA109" i="359"/>
  <c r="O109" i="359"/>
  <c r="M109" i="359"/>
  <c r="N109" i="359" s="1"/>
  <c r="K109" i="359"/>
  <c r="G109" i="359"/>
  <c r="AA108" i="359"/>
  <c r="O108" i="359"/>
  <c r="M108" i="359"/>
  <c r="AB108" i="359" s="1"/>
  <c r="K108" i="359"/>
  <c r="G108" i="359"/>
  <c r="O107" i="359"/>
  <c r="N107" i="359"/>
  <c r="P107" i="359" s="1"/>
  <c r="M107" i="359"/>
  <c r="AB107" i="359" s="1"/>
  <c r="K107" i="359"/>
  <c r="G107" i="359"/>
  <c r="T106" i="359"/>
  <c r="S106" i="359"/>
  <c r="L106" i="359"/>
  <c r="O106" i="359" s="1"/>
  <c r="J106" i="359"/>
  <c r="K106" i="359" s="1"/>
  <c r="I106" i="359"/>
  <c r="AA94" i="359"/>
  <c r="O94" i="359"/>
  <c r="M94" i="359"/>
  <c r="N94" i="359" s="1"/>
  <c r="K94" i="359"/>
  <c r="G94" i="359"/>
  <c r="O93" i="359"/>
  <c r="M93" i="359"/>
  <c r="N93" i="359" s="1"/>
  <c r="K93" i="359"/>
  <c r="G93" i="359"/>
  <c r="AB92" i="359"/>
  <c r="AA92" i="359"/>
  <c r="O92" i="359"/>
  <c r="N92" i="359"/>
  <c r="M92" i="359"/>
  <c r="K92" i="359"/>
  <c r="G92" i="359"/>
  <c r="AA91" i="359"/>
  <c r="O91" i="359"/>
  <c r="M91" i="359"/>
  <c r="AB91" i="359" s="1"/>
  <c r="K91" i="359"/>
  <c r="G91" i="359"/>
  <c r="O90" i="359"/>
  <c r="N90" i="359"/>
  <c r="Q90" i="359" s="1"/>
  <c r="M90" i="359"/>
  <c r="K90" i="359"/>
  <c r="G90" i="359"/>
  <c r="T89" i="359"/>
  <c r="S89" i="359"/>
  <c r="L89" i="359"/>
  <c r="J89" i="359"/>
  <c r="I89" i="359"/>
  <c r="O77" i="359"/>
  <c r="M77" i="359"/>
  <c r="N77" i="359" s="1"/>
  <c r="K77" i="359"/>
  <c r="G77" i="359"/>
  <c r="AA76" i="359"/>
  <c r="O76" i="359"/>
  <c r="M76" i="359"/>
  <c r="K76" i="359"/>
  <c r="G76" i="359"/>
  <c r="AB75" i="359"/>
  <c r="AA75" i="359"/>
  <c r="O75" i="359"/>
  <c r="M75" i="359"/>
  <c r="N75" i="359" s="1"/>
  <c r="K75" i="359"/>
  <c r="G75" i="359"/>
  <c r="AA74" i="359"/>
  <c r="O74" i="359"/>
  <c r="N74" i="359"/>
  <c r="Q74" i="359" s="1"/>
  <c r="M74" i="359"/>
  <c r="AB74" i="359" s="1"/>
  <c r="K74" i="359"/>
  <c r="G74" i="359"/>
  <c r="O73" i="359"/>
  <c r="M73" i="359"/>
  <c r="M89" i="359" s="1"/>
  <c r="K73" i="359"/>
  <c r="G73" i="359"/>
  <c r="T72" i="359"/>
  <c r="S72" i="359"/>
  <c r="L72" i="359"/>
  <c r="O72" i="359" s="1"/>
  <c r="J72" i="359"/>
  <c r="K72" i="359" s="1"/>
  <c r="I72" i="359"/>
  <c r="AA60" i="359"/>
  <c r="O60" i="359"/>
  <c r="M60" i="359"/>
  <c r="N60" i="359" s="1"/>
  <c r="K60" i="359"/>
  <c r="G60" i="359"/>
  <c r="O59" i="359"/>
  <c r="M59" i="359"/>
  <c r="AA59" i="359" s="1"/>
  <c r="K59" i="359"/>
  <c r="G59" i="359"/>
  <c r="AB58" i="359"/>
  <c r="AA58" i="359"/>
  <c r="O58" i="359"/>
  <c r="M58" i="359"/>
  <c r="N58" i="359" s="1"/>
  <c r="K58" i="359"/>
  <c r="G58" i="359"/>
  <c r="AA57" i="359"/>
  <c r="O57" i="359"/>
  <c r="N57" i="359"/>
  <c r="M57" i="359"/>
  <c r="AB57" i="359" s="1"/>
  <c r="K57" i="359"/>
  <c r="G57" i="359"/>
  <c r="O56" i="359"/>
  <c r="M56" i="359"/>
  <c r="K56" i="359"/>
  <c r="G56" i="359"/>
  <c r="T55" i="359"/>
  <c r="S55" i="359"/>
  <c r="L55" i="359"/>
  <c r="J55" i="359"/>
  <c r="I55" i="359"/>
  <c r="O39" i="359"/>
  <c r="M39" i="359"/>
  <c r="M55" i="359" s="1"/>
  <c r="K39" i="359"/>
  <c r="G39" i="359"/>
  <c r="T38" i="359"/>
  <c r="S38" i="359"/>
  <c r="L38" i="359"/>
  <c r="J38" i="359"/>
  <c r="I38" i="359"/>
  <c r="O23" i="359"/>
  <c r="M23" i="359"/>
  <c r="K23" i="359"/>
  <c r="G23" i="359"/>
  <c r="O22" i="359"/>
  <c r="M22" i="359"/>
  <c r="M38" i="359" s="1"/>
  <c r="N38" i="359" s="1"/>
  <c r="K22" i="359"/>
  <c r="G22" i="359"/>
  <c r="T21" i="359"/>
  <c r="S21" i="359"/>
  <c r="L21" i="359"/>
  <c r="J21" i="359"/>
  <c r="I21" i="359"/>
  <c r="O10" i="359"/>
  <c r="M10" i="359"/>
  <c r="AB10" i="359" s="1"/>
  <c r="K10" i="359"/>
  <c r="G10" i="359"/>
  <c r="O9" i="359"/>
  <c r="M9" i="359"/>
  <c r="AA9" i="359" s="1"/>
  <c r="K9" i="359"/>
  <c r="G9" i="359"/>
  <c r="AA8" i="359"/>
  <c r="O8" i="359"/>
  <c r="M8" i="359"/>
  <c r="AB8" i="359" s="1"/>
  <c r="K8" i="359"/>
  <c r="G8" i="359"/>
  <c r="O7" i="359"/>
  <c r="M7" i="359"/>
  <c r="N7" i="359" s="1"/>
  <c r="K7" i="359"/>
  <c r="G7" i="359"/>
  <c r="AA6" i="359"/>
  <c r="O6" i="359"/>
  <c r="N6" i="359"/>
  <c r="M6" i="359"/>
  <c r="AB6" i="359" s="1"/>
  <c r="K6" i="359"/>
  <c r="Q6" i="359" s="1"/>
  <c r="G6" i="359"/>
  <c r="O5" i="359"/>
  <c r="M5" i="359"/>
  <c r="K5" i="359"/>
  <c r="G5" i="359"/>
  <c r="F1" i="359" s="1"/>
  <c r="H2" i="359"/>
  <c r="D1" i="359"/>
  <c r="X34" i="358"/>
  <c r="W34" i="358"/>
  <c r="V34" i="358"/>
  <c r="M8" i="358" s="1"/>
  <c r="P34" i="358"/>
  <c r="O34" i="358"/>
  <c r="N34" i="358"/>
  <c r="M34" i="358"/>
  <c r="H34" i="358"/>
  <c r="G34" i="358"/>
  <c r="K8" i="358" s="1"/>
  <c r="O16" i="358"/>
  <c r="N16" i="358"/>
  <c r="M16" i="358"/>
  <c r="H16" i="358"/>
  <c r="G16" i="358"/>
  <c r="F16" i="358"/>
  <c r="E16" i="358"/>
  <c r="F8" i="358"/>
  <c r="E8" i="358"/>
  <c r="M7" i="358"/>
  <c r="K7" i="358"/>
  <c r="I7" i="358"/>
  <c r="G7" i="358"/>
  <c r="F7" i="358"/>
  <c r="E7" i="358"/>
  <c r="M6" i="358"/>
  <c r="K6" i="358"/>
  <c r="I6" i="358"/>
  <c r="G6" i="358"/>
  <c r="F6" i="358"/>
  <c r="E6" i="358"/>
  <c r="F3" i="358"/>
  <c r="AD123" i="357"/>
  <c r="AC123" i="357"/>
  <c r="Z123" i="357"/>
  <c r="Y123" i="357"/>
  <c r="T123" i="357"/>
  <c r="S123" i="357"/>
  <c r="L123" i="357"/>
  <c r="O123" i="357" s="1"/>
  <c r="J123" i="357"/>
  <c r="I123" i="357"/>
  <c r="K123" i="357" s="1"/>
  <c r="O109" i="357"/>
  <c r="M109" i="357"/>
  <c r="K109" i="357"/>
  <c r="G109" i="357"/>
  <c r="AE108" i="357"/>
  <c r="O108" i="357"/>
  <c r="M108" i="357"/>
  <c r="K108" i="357"/>
  <c r="G108" i="357"/>
  <c r="AF107" i="357"/>
  <c r="O107" i="357"/>
  <c r="N107" i="357"/>
  <c r="P107" i="357" s="1"/>
  <c r="M107" i="357"/>
  <c r="K107" i="357"/>
  <c r="G107" i="357"/>
  <c r="AD106" i="357"/>
  <c r="AC106" i="357"/>
  <c r="Z106" i="357"/>
  <c r="Y106" i="357"/>
  <c r="T106" i="357"/>
  <c r="S106" i="357"/>
  <c r="L106" i="357"/>
  <c r="J106" i="357"/>
  <c r="I106" i="357"/>
  <c r="AE91" i="357"/>
  <c r="O91" i="357"/>
  <c r="M91" i="357"/>
  <c r="AF91" i="357" s="1"/>
  <c r="K91" i="357"/>
  <c r="G91" i="357"/>
  <c r="AF90" i="357"/>
  <c r="AE90" i="357"/>
  <c r="O90" i="357"/>
  <c r="M90" i="357"/>
  <c r="N90" i="357" s="1"/>
  <c r="K90" i="357"/>
  <c r="G90" i="357"/>
  <c r="AD89" i="357"/>
  <c r="AC89" i="357"/>
  <c r="Z89" i="357"/>
  <c r="Y89" i="357"/>
  <c r="T89" i="357"/>
  <c r="S89" i="357"/>
  <c r="L89" i="357"/>
  <c r="O89" i="357" s="1"/>
  <c r="J89" i="357"/>
  <c r="K89" i="357" s="1"/>
  <c r="I89" i="357"/>
  <c r="O74" i="357"/>
  <c r="M74" i="357"/>
  <c r="AF74" i="357" s="1"/>
  <c r="K74" i="357"/>
  <c r="G74" i="357"/>
  <c r="AF73" i="357"/>
  <c r="O73" i="357"/>
  <c r="M73" i="357"/>
  <c r="AE73" i="357" s="1"/>
  <c r="K73" i="357"/>
  <c r="G73" i="357"/>
  <c r="AD72" i="357"/>
  <c r="AC72" i="357"/>
  <c r="Z72" i="357"/>
  <c r="Y72" i="357"/>
  <c r="T72" i="357"/>
  <c r="S72" i="357"/>
  <c r="L72" i="357"/>
  <c r="O72" i="357" s="1"/>
  <c r="J72" i="357"/>
  <c r="I72" i="357"/>
  <c r="K72" i="357" s="1"/>
  <c r="O59" i="357"/>
  <c r="N59" i="357"/>
  <c r="Q59" i="357" s="1"/>
  <c r="M59" i="357"/>
  <c r="AF59" i="357" s="1"/>
  <c r="K59" i="357"/>
  <c r="G59" i="357"/>
  <c r="AF58" i="357"/>
  <c r="AE58" i="357"/>
  <c r="O58" i="357"/>
  <c r="M58" i="357"/>
  <c r="N58" i="357" s="1"/>
  <c r="K58" i="357"/>
  <c r="G58" i="357"/>
  <c r="AF57" i="357"/>
  <c r="AE57" i="357"/>
  <c r="O57" i="357"/>
  <c r="N57" i="357"/>
  <c r="M57" i="357"/>
  <c r="K57" i="357"/>
  <c r="G57" i="357"/>
  <c r="AE56" i="357"/>
  <c r="O56" i="357"/>
  <c r="M56" i="357"/>
  <c r="K56" i="357"/>
  <c r="G56" i="357"/>
  <c r="AD55" i="357"/>
  <c r="AC55" i="357"/>
  <c r="Z55" i="357"/>
  <c r="Y55" i="357"/>
  <c r="T55" i="357"/>
  <c r="S55" i="357"/>
  <c r="L55" i="357"/>
  <c r="O55" i="357" s="1"/>
  <c r="J55" i="357"/>
  <c r="K55" i="357" s="1"/>
  <c r="I55" i="357"/>
  <c r="AF41" i="357"/>
  <c r="AE41" i="357"/>
  <c r="O41" i="357"/>
  <c r="M41" i="357"/>
  <c r="N41" i="357" s="1"/>
  <c r="K41" i="357"/>
  <c r="G41" i="357"/>
  <c r="O40" i="357"/>
  <c r="M40" i="357"/>
  <c r="N40" i="357" s="1"/>
  <c r="P40" i="357" s="1"/>
  <c r="K40" i="357"/>
  <c r="G40" i="357"/>
  <c r="O39" i="357"/>
  <c r="M39" i="357"/>
  <c r="N39" i="357" s="1"/>
  <c r="K39" i="357"/>
  <c r="G39" i="357"/>
  <c r="AD38" i="357"/>
  <c r="AC38" i="357"/>
  <c r="Z38" i="357"/>
  <c r="Y38" i="357"/>
  <c r="T38" i="357"/>
  <c r="S38" i="357"/>
  <c r="L38" i="357"/>
  <c r="J38" i="357"/>
  <c r="I38" i="357"/>
  <c r="O38" i="357" s="1"/>
  <c r="AF25" i="357"/>
  <c r="AE25" i="357"/>
  <c r="O25" i="357"/>
  <c r="M25" i="357"/>
  <c r="N25" i="357" s="1"/>
  <c r="K25" i="357"/>
  <c r="G25" i="357"/>
  <c r="AE24" i="357"/>
  <c r="O24" i="357"/>
  <c r="M24" i="357"/>
  <c r="N24" i="357" s="1"/>
  <c r="K24" i="357"/>
  <c r="G24" i="357"/>
  <c r="O23" i="357"/>
  <c r="M23" i="357"/>
  <c r="AF23" i="357" s="1"/>
  <c r="K23" i="357"/>
  <c r="G23" i="357"/>
  <c r="O22" i="357"/>
  <c r="M22" i="357"/>
  <c r="AE22" i="357" s="1"/>
  <c r="K22" i="357"/>
  <c r="G22" i="357"/>
  <c r="AD21" i="357"/>
  <c r="AD2" i="357" s="1"/>
  <c r="R6" i="355" s="1"/>
  <c r="AC21" i="357"/>
  <c r="Z21" i="357"/>
  <c r="Y21" i="357"/>
  <c r="T21" i="357"/>
  <c r="S21" i="357"/>
  <c r="L21" i="357"/>
  <c r="O21" i="357" s="1"/>
  <c r="J21" i="357"/>
  <c r="I21" i="357"/>
  <c r="K21" i="357" s="1"/>
  <c r="O7" i="357"/>
  <c r="N7" i="357"/>
  <c r="M7" i="357"/>
  <c r="AF7" i="357" s="1"/>
  <c r="K7" i="357"/>
  <c r="G7" i="357"/>
  <c r="O6" i="357"/>
  <c r="M6" i="357"/>
  <c r="K6" i="357"/>
  <c r="G6" i="357"/>
  <c r="AE5" i="357"/>
  <c r="O5" i="357"/>
  <c r="M5" i="357"/>
  <c r="K5" i="357"/>
  <c r="G5" i="357"/>
  <c r="H2" i="357"/>
  <c r="D1" i="357"/>
  <c r="T157" i="356"/>
  <c r="S157" i="356"/>
  <c r="L157" i="356"/>
  <c r="J157" i="356"/>
  <c r="I157" i="356"/>
  <c r="O157" i="356" s="1"/>
  <c r="O150" i="356"/>
  <c r="M150" i="356"/>
  <c r="AA150" i="356" s="1"/>
  <c r="K150" i="356"/>
  <c r="G150" i="356"/>
  <c r="O149" i="356"/>
  <c r="M149" i="356"/>
  <c r="K149" i="356"/>
  <c r="G149" i="356"/>
  <c r="O148" i="356"/>
  <c r="M148" i="356"/>
  <c r="AB148" i="356" s="1"/>
  <c r="K148" i="356"/>
  <c r="G148" i="356"/>
  <c r="AA147" i="356"/>
  <c r="O147" i="356"/>
  <c r="N147" i="356"/>
  <c r="P147" i="356" s="1"/>
  <c r="M147" i="356"/>
  <c r="AB147" i="356" s="1"/>
  <c r="K147" i="356"/>
  <c r="G147" i="356"/>
  <c r="O146" i="356"/>
  <c r="M146" i="356"/>
  <c r="N146" i="356" s="1"/>
  <c r="K146" i="356"/>
  <c r="G146" i="356"/>
  <c r="AA145" i="356"/>
  <c r="O145" i="356"/>
  <c r="N145" i="356"/>
  <c r="M145" i="356"/>
  <c r="AB145" i="356" s="1"/>
  <c r="K145" i="356"/>
  <c r="G145" i="356"/>
  <c r="AA144" i="356"/>
  <c r="O144" i="356"/>
  <c r="M144" i="356"/>
  <c r="AB144" i="356" s="1"/>
  <c r="K144" i="356"/>
  <c r="G144" i="356"/>
  <c r="O143" i="356"/>
  <c r="M143" i="356"/>
  <c r="K143" i="356"/>
  <c r="G143" i="356"/>
  <c r="AB142" i="356"/>
  <c r="Q142" i="356"/>
  <c r="O142" i="356"/>
  <c r="N142" i="356"/>
  <c r="P142" i="356" s="1"/>
  <c r="M142" i="356"/>
  <c r="AA142" i="356" s="1"/>
  <c r="K142" i="356"/>
  <c r="G142" i="356"/>
  <c r="O141" i="356"/>
  <c r="M141" i="356"/>
  <c r="N141" i="356" s="1"/>
  <c r="K141" i="356"/>
  <c r="G141" i="356"/>
  <c r="T140" i="356"/>
  <c r="S140" i="356"/>
  <c r="O140" i="356"/>
  <c r="L140" i="356"/>
  <c r="J140" i="356"/>
  <c r="I140" i="356"/>
  <c r="AA132" i="356"/>
  <c r="O132" i="356"/>
  <c r="N132" i="356"/>
  <c r="M132" i="356"/>
  <c r="AB132" i="356" s="1"/>
  <c r="K132" i="356"/>
  <c r="G132" i="356"/>
  <c r="AA131" i="356"/>
  <c r="O131" i="356"/>
  <c r="M131" i="356"/>
  <c r="AB131" i="356" s="1"/>
  <c r="K131" i="356"/>
  <c r="G131" i="356"/>
  <c r="O130" i="356"/>
  <c r="M130" i="356"/>
  <c r="AB130" i="356" s="1"/>
  <c r="K130" i="356"/>
  <c r="G130" i="356"/>
  <c r="AB129" i="356"/>
  <c r="O129" i="356"/>
  <c r="M129" i="356"/>
  <c r="AA129" i="356" s="1"/>
  <c r="K129" i="356"/>
  <c r="G129" i="356"/>
  <c r="AA128" i="356"/>
  <c r="O128" i="356"/>
  <c r="M128" i="356"/>
  <c r="K128" i="356"/>
  <c r="G128" i="356"/>
  <c r="O127" i="356"/>
  <c r="M127" i="356"/>
  <c r="K127" i="356"/>
  <c r="G127" i="356"/>
  <c r="O126" i="356"/>
  <c r="M126" i="356"/>
  <c r="K126" i="356"/>
  <c r="G126" i="356"/>
  <c r="AB125" i="356"/>
  <c r="O125" i="356"/>
  <c r="N125" i="356"/>
  <c r="Q125" i="356" s="1"/>
  <c r="M125" i="356"/>
  <c r="AA125" i="356" s="1"/>
  <c r="K125" i="356"/>
  <c r="G125" i="356"/>
  <c r="O124" i="356"/>
  <c r="M124" i="356"/>
  <c r="K124" i="356"/>
  <c r="G124" i="356"/>
  <c r="T123" i="356"/>
  <c r="S123" i="356"/>
  <c r="L123" i="356"/>
  <c r="O123" i="356" s="1"/>
  <c r="J123" i="356"/>
  <c r="I123" i="356"/>
  <c r="O110" i="356"/>
  <c r="M110" i="356"/>
  <c r="AA110" i="356" s="1"/>
  <c r="K110" i="356"/>
  <c r="G110" i="356"/>
  <c r="O109" i="356"/>
  <c r="M109" i="356"/>
  <c r="K109" i="356"/>
  <c r="G109" i="356"/>
  <c r="O108" i="356"/>
  <c r="M108" i="356"/>
  <c r="AB108" i="356" s="1"/>
  <c r="K108" i="356"/>
  <c r="G108" i="356"/>
  <c r="AA107" i="356"/>
  <c r="O107" i="356"/>
  <c r="N107" i="356"/>
  <c r="M107" i="356"/>
  <c r="K107" i="356"/>
  <c r="G107" i="356"/>
  <c r="T106" i="356"/>
  <c r="S106" i="356"/>
  <c r="L106" i="356"/>
  <c r="O106" i="356" s="1"/>
  <c r="J106" i="356"/>
  <c r="I106" i="356"/>
  <c r="AB94" i="356"/>
  <c r="AA94" i="356"/>
  <c r="Q94" i="356"/>
  <c r="O94" i="356"/>
  <c r="N94" i="356"/>
  <c r="P94" i="356" s="1"/>
  <c r="M94" i="356"/>
  <c r="K94" i="356"/>
  <c r="G94" i="356"/>
  <c r="AA93" i="356"/>
  <c r="O93" i="356"/>
  <c r="M93" i="356"/>
  <c r="K93" i="356"/>
  <c r="G93" i="356"/>
  <c r="O92" i="356"/>
  <c r="M92" i="356"/>
  <c r="K92" i="356"/>
  <c r="G92" i="356"/>
  <c r="O91" i="356"/>
  <c r="M91" i="356"/>
  <c r="AB91" i="356" s="1"/>
  <c r="K91" i="356"/>
  <c r="G91" i="356"/>
  <c r="AB90" i="356"/>
  <c r="O90" i="356"/>
  <c r="N90" i="356"/>
  <c r="M90" i="356"/>
  <c r="AA90" i="356" s="1"/>
  <c r="K90" i="356"/>
  <c r="G90" i="356"/>
  <c r="T89" i="356"/>
  <c r="S89" i="356"/>
  <c r="L89" i="356"/>
  <c r="O89" i="356" s="1"/>
  <c r="J89" i="356"/>
  <c r="I89" i="356"/>
  <c r="AB77" i="356"/>
  <c r="AA77" i="356"/>
  <c r="O77" i="356"/>
  <c r="N77" i="356"/>
  <c r="P77" i="356" s="1"/>
  <c r="M77" i="356"/>
  <c r="K77" i="356"/>
  <c r="G77" i="356"/>
  <c r="AA76" i="356"/>
  <c r="O76" i="356"/>
  <c r="M76" i="356"/>
  <c r="K76" i="356"/>
  <c r="G76" i="356"/>
  <c r="O75" i="356"/>
  <c r="M75" i="356"/>
  <c r="K75" i="356"/>
  <c r="G75" i="356"/>
  <c r="O74" i="356"/>
  <c r="M74" i="356"/>
  <c r="AB74" i="356" s="1"/>
  <c r="K74" i="356"/>
  <c r="G74" i="356"/>
  <c r="AA73" i="356"/>
  <c r="O73" i="356"/>
  <c r="N73" i="356"/>
  <c r="Q73" i="356" s="1"/>
  <c r="M73" i="356"/>
  <c r="AB73" i="356" s="1"/>
  <c r="K73" i="356"/>
  <c r="G73" i="356"/>
  <c r="T72" i="356"/>
  <c r="S72" i="356"/>
  <c r="M72" i="356"/>
  <c r="L72" i="356"/>
  <c r="O72" i="356" s="1"/>
  <c r="J72" i="356"/>
  <c r="K72" i="356" s="1"/>
  <c r="I72" i="356"/>
  <c r="AB60" i="356"/>
  <c r="AA60" i="356"/>
  <c r="O60" i="356"/>
  <c r="M60" i="356"/>
  <c r="N60" i="356" s="1"/>
  <c r="K60" i="356"/>
  <c r="G60" i="356"/>
  <c r="O59" i="356"/>
  <c r="N59" i="356"/>
  <c r="Q59" i="356" s="1"/>
  <c r="M59" i="356"/>
  <c r="AB59" i="356" s="1"/>
  <c r="K59" i="356"/>
  <c r="G59" i="356"/>
  <c r="AA58" i="356"/>
  <c r="O58" i="356"/>
  <c r="M58" i="356"/>
  <c r="AB58" i="356" s="1"/>
  <c r="K58" i="356"/>
  <c r="G58" i="356"/>
  <c r="O57" i="356"/>
  <c r="N57" i="356"/>
  <c r="M57" i="356"/>
  <c r="AB57" i="356" s="1"/>
  <c r="K57" i="356"/>
  <c r="G57" i="356"/>
  <c r="O56" i="356"/>
  <c r="M56" i="356"/>
  <c r="K56" i="356"/>
  <c r="G56" i="356"/>
  <c r="T55" i="356"/>
  <c r="S55" i="356"/>
  <c r="L55" i="356"/>
  <c r="J55" i="356"/>
  <c r="I55" i="356"/>
  <c r="O55" i="356" s="1"/>
  <c r="O39" i="356"/>
  <c r="M39" i="356"/>
  <c r="N39" i="356" s="1"/>
  <c r="Q39" i="356" s="1"/>
  <c r="K39" i="356"/>
  <c r="G39" i="356"/>
  <c r="T38" i="356"/>
  <c r="S38" i="356"/>
  <c r="L38" i="356"/>
  <c r="J38" i="356"/>
  <c r="I38" i="356"/>
  <c r="O23" i="356"/>
  <c r="M23" i="356"/>
  <c r="M38" i="356" s="1"/>
  <c r="N38" i="356" s="1"/>
  <c r="K23" i="356"/>
  <c r="G23" i="356"/>
  <c r="O22" i="356"/>
  <c r="M22" i="356"/>
  <c r="N22" i="356" s="1"/>
  <c r="K22" i="356"/>
  <c r="G22" i="356"/>
  <c r="T21" i="356"/>
  <c r="S21" i="356"/>
  <c r="L21" i="356"/>
  <c r="J21" i="356"/>
  <c r="I21" i="356"/>
  <c r="O21" i="356" s="1"/>
  <c r="O10" i="356"/>
  <c r="M10" i="356"/>
  <c r="K10" i="356"/>
  <c r="G10" i="356"/>
  <c r="AA9" i="356"/>
  <c r="O9" i="356"/>
  <c r="M9" i="356"/>
  <c r="AB9" i="356" s="1"/>
  <c r="K9" i="356"/>
  <c r="G9" i="356"/>
  <c r="AA8" i="356"/>
  <c r="O8" i="356"/>
  <c r="N8" i="356"/>
  <c r="P8" i="356" s="1"/>
  <c r="M8" i="356"/>
  <c r="AB8" i="356" s="1"/>
  <c r="K8" i="356"/>
  <c r="G8" i="356"/>
  <c r="AB7" i="356"/>
  <c r="AA7" i="356"/>
  <c r="O7" i="356"/>
  <c r="M7" i="356"/>
  <c r="N7" i="356" s="1"/>
  <c r="K7" i="356"/>
  <c r="G7" i="356"/>
  <c r="O6" i="356"/>
  <c r="M6" i="356"/>
  <c r="K6" i="356"/>
  <c r="G6" i="356"/>
  <c r="O5" i="356"/>
  <c r="M5" i="356"/>
  <c r="M21" i="356" s="1"/>
  <c r="K5" i="356"/>
  <c r="G5" i="356"/>
  <c r="H2" i="356"/>
  <c r="D1" i="356"/>
  <c r="X34" i="355"/>
  <c r="W34" i="355"/>
  <c r="V34" i="355"/>
  <c r="P34" i="355"/>
  <c r="M8" i="355" s="1"/>
  <c r="O34" i="355"/>
  <c r="N34" i="355"/>
  <c r="M34" i="355"/>
  <c r="H34" i="355"/>
  <c r="G34" i="355"/>
  <c r="O16" i="355"/>
  <c r="N16" i="355"/>
  <c r="M16" i="355"/>
  <c r="I8" i="355" s="1"/>
  <c r="H16" i="355"/>
  <c r="G16" i="355"/>
  <c r="F16" i="355"/>
  <c r="E16" i="355"/>
  <c r="G8" i="355" s="1"/>
  <c r="F8" i="355"/>
  <c r="M7" i="355"/>
  <c r="K7" i="355"/>
  <c r="I7" i="355"/>
  <c r="G7" i="355"/>
  <c r="F7" i="355"/>
  <c r="E7" i="355"/>
  <c r="M6" i="355"/>
  <c r="K6" i="355"/>
  <c r="I6" i="355"/>
  <c r="G6" i="355"/>
  <c r="F6" i="355"/>
  <c r="E6" i="355"/>
  <c r="F3" i="355"/>
  <c r="AC123" i="348"/>
  <c r="AC106" i="348"/>
  <c r="AC89" i="348"/>
  <c r="AC72" i="348"/>
  <c r="AC55" i="348"/>
  <c r="AC38" i="348"/>
  <c r="AC21" i="348"/>
  <c r="AC2" i="348"/>
  <c r="AC123" i="345"/>
  <c r="AC106" i="345"/>
  <c r="AC89" i="345"/>
  <c r="AC72" i="345"/>
  <c r="AC55" i="345"/>
  <c r="AC38" i="345"/>
  <c r="AC21" i="345"/>
  <c r="AC123" i="342"/>
  <c r="AC106" i="342"/>
  <c r="AC89" i="342"/>
  <c r="AC72" i="342"/>
  <c r="AC55" i="342"/>
  <c r="AC38" i="342"/>
  <c r="AC21" i="342"/>
  <c r="AC2" i="342" s="1"/>
  <c r="AC123" i="339"/>
  <c r="AC106" i="339"/>
  <c r="AC89" i="339"/>
  <c r="AC72" i="339"/>
  <c r="AC55" i="339"/>
  <c r="AC2" i="339" s="1"/>
  <c r="AC38" i="339"/>
  <c r="AC21" i="339"/>
  <c r="AC123" i="336"/>
  <c r="AC106" i="336"/>
  <c r="AC89" i="336"/>
  <c r="AC72" i="336"/>
  <c r="AC55" i="336"/>
  <c r="AC38" i="336"/>
  <c r="AC21" i="336"/>
  <c r="AC123" i="333"/>
  <c r="AC106" i="333"/>
  <c r="AC89" i="333"/>
  <c r="AC72" i="333"/>
  <c r="AC55" i="333"/>
  <c r="AC38" i="333"/>
  <c r="AC21" i="333"/>
  <c r="AC2" i="333" s="1"/>
  <c r="AC123" i="330"/>
  <c r="AC106" i="330"/>
  <c r="AC89" i="330"/>
  <c r="AC72" i="330"/>
  <c r="AC55" i="330"/>
  <c r="AC38" i="330"/>
  <c r="AC21" i="330"/>
  <c r="P60" i="356" l="1"/>
  <c r="Q60" i="356"/>
  <c r="Q56" i="360"/>
  <c r="P56" i="360"/>
  <c r="P7" i="356"/>
  <c r="Q7" i="356"/>
  <c r="AB123" i="371"/>
  <c r="AC107" i="371" s="1"/>
  <c r="N123" i="371"/>
  <c r="N127" i="371"/>
  <c r="Q127" i="371" s="1"/>
  <c r="AB76" i="356"/>
  <c r="N76" i="356"/>
  <c r="Q76" i="356" s="1"/>
  <c r="AB127" i="356"/>
  <c r="AA127" i="356"/>
  <c r="Q107" i="357"/>
  <c r="G8" i="358"/>
  <c r="M21" i="359"/>
  <c r="N21" i="359" s="1"/>
  <c r="AA5" i="359"/>
  <c r="K55" i="359"/>
  <c r="K55" i="360"/>
  <c r="E8" i="361"/>
  <c r="Q39" i="362"/>
  <c r="Q90" i="362"/>
  <c r="AB94" i="362"/>
  <c r="AA94" i="362"/>
  <c r="Q109" i="362"/>
  <c r="AA124" i="362"/>
  <c r="Q128" i="362"/>
  <c r="H1" i="363"/>
  <c r="M72" i="363"/>
  <c r="AB6" i="365"/>
  <c r="AA6" i="365"/>
  <c r="AB10" i="365"/>
  <c r="AA10" i="365"/>
  <c r="AB93" i="365"/>
  <c r="N93" i="365"/>
  <c r="P130" i="365"/>
  <c r="O140" i="365"/>
  <c r="AF59" i="366"/>
  <c r="N59" i="366"/>
  <c r="Q59" i="366" s="1"/>
  <c r="AA6" i="368"/>
  <c r="AB132" i="368"/>
  <c r="AA132" i="368"/>
  <c r="N146" i="368"/>
  <c r="AB146" i="368"/>
  <c r="AA146" i="368"/>
  <c r="Q8" i="356"/>
  <c r="AA39" i="356"/>
  <c r="Q90" i="356"/>
  <c r="Q145" i="356"/>
  <c r="AA148" i="356"/>
  <c r="N5" i="359"/>
  <c r="Q5" i="359" s="1"/>
  <c r="N22" i="359"/>
  <c r="AB73" i="359"/>
  <c r="Q92" i="359"/>
  <c r="N5" i="362"/>
  <c r="AB8" i="362"/>
  <c r="N8" i="362"/>
  <c r="Q8" i="362" s="1"/>
  <c r="O72" i="362"/>
  <c r="N94" i="362"/>
  <c r="Q94" i="362" s="1"/>
  <c r="O21" i="363"/>
  <c r="K72" i="363"/>
  <c r="O106" i="363"/>
  <c r="AE108" i="363"/>
  <c r="O72" i="365"/>
  <c r="N75" i="365"/>
  <c r="P75" i="365" s="1"/>
  <c r="K140" i="365"/>
  <c r="AB6" i="368"/>
  <c r="N128" i="368"/>
  <c r="AB128" i="368"/>
  <c r="K55" i="369"/>
  <c r="AE58" i="369"/>
  <c r="N108" i="371"/>
  <c r="AB127" i="371"/>
  <c r="M72" i="372"/>
  <c r="AF56" i="372"/>
  <c r="N56" i="372"/>
  <c r="Q56" i="372" s="1"/>
  <c r="AB144" i="365"/>
  <c r="N144" i="365"/>
  <c r="AB142" i="368"/>
  <c r="AA142" i="368"/>
  <c r="Q142" i="371"/>
  <c r="P142" i="371"/>
  <c r="AF108" i="372"/>
  <c r="AE108" i="372"/>
  <c r="K55" i="356"/>
  <c r="AB5" i="359"/>
  <c r="N9" i="359"/>
  <c r="AA22" i="359"/>
  <c r="N59" i="359"/>
  <c r="Q59" i="359" s="1"/>
  <c r="AB110" i="359"/>
  <c r="AA110" i="359"/>
  <c r="P144" i="359"/>
  <c r="N148" i="359"/>
  <c r="P148" i="359" s="1"/>
  <c r="AF107" i="360"/>
  <c r="N107" i="360"/>
  <c r="Q107" i="360" s="1"/>
  <c r="AA5" i="362"/>
  <c r="N76" i="362"/>
  <c r="Q76" i="362" s="1"/>
  <c r="M21" i="363"/>
  <c r="AE5" i="363"/>
  <c r="AB57" i="365"/>
  <c r="N57" i="365"/>
  <c r="AA75" i="365"/>
  <c r="AA93" i="365"/>
  <c r="AB76" i="371"/>
  <c r="AA76" i="371"/>
  <c r="AA108" i="371"/>
  <c r="AE40" i="372"/>
  <c r="AF40" i="372"/>
  <c r="N40" i="372"/>
  <c r="Q40" i="372" s="1"/>
  <c r="N108" i="372"/>
  <c r="N108" i="356"/>
  <c r="AB128" i="356"/>
  <c r="N128" i="356"/>
  <c r="Q128" i="356" s="1"/>
  <c r="AB149" i="356"/>
  <c r="AA149" i="356"/>
  <c r="N149" i="356"/>
  <c r="Q149" i="356" s="1"/>
  <c r="Z2" i="357"/>
  <c r="P6" i="355" s="1"/>
  <c r="Q40" i="357"/>
  <c r="M72" i="357"/>
  <c r="N108" i="357"/>
  <c r="AF108" i="357"/>
  <c r="AB22" i="359"/>
  <c r="AA77" i="359"/>
  <c r="AE58" i="360"/>
  <c r="AF73" i="360"/>
  <c r="AB5" i="362"/>
  <c r="K106" i="362"/>
  <c r="Q129" i="362"/>
  <c r="Q133" i="362"/>
  <c r="N142" i="362"/>
  <c r="Q142" i="362" s="1"/>
  <c r="AA146" i="362"/>
  <c r="AB146" i="362"/>
  <c r="N146" i="362"/>
  <c r="Q146" i="362" s="1"/>
  <c r="Q150" i="362"/>
  <c r="N5" i="363"/>
  <c r="AF25" i="363"/>
  <c r="AE40" i="363"/>
  <c r="AB7" i="365"/>
  <c r="N7" i="365"/>
  <c r="M72" i="365"/>
  <c r="P108" i="365"/>
  <c r="Q108" i="365"/>
  <c r="K72" i="366"/>
  <c r="AB7" i="368"/>
  <c r="AA7" i="368"/>
  <c r="N7" i="368"/>
  <c r="M55" i="368"/>
  <c r="AB39" i="368"/>
  <c r="AA39" i="368"/>
  <c r="Q133" i="368"/>
  <c r="AD2" i="369"/>
  <c r="R6" i="367" s="1"/>
  <c r="N76" i="371"/>
  <c r="Q76" i="371" s="1"/>
  <c r="AB108" i="371"/>
  <c r="Q125" i="362"/>
  <c r="AF58" i="360"/>
  <c r="AA76" i="362"/>
  <c r="AA144" i="365"/>
  <c r="K106" i="357"/>
  <c r="AA148" i="359"/>
  <c r="AA73" i="362"/>
  <c r="M89" i="362"/>
  <c r="AB89" i="362" s="1"/>
  <c r="AC73" i="362" s="1"/>
  <c r="F1" i="369"/>
  <c r="F2" i="369" s="1"/>
  <c r="AA146" i="356"/>
  <c r="Q131" i="359"/>
  <c r="AA129" i="362"/>
  <c r="Q151" i="362"/>
  <c r="F1" i="363"/>
  <c r="F2" i="363" s="1"/>
  <c r="P39" i="365"/>
  <c r="AB58" i="365"/>
  <c r="AA58" i="365"/>
  <c r="N128" i="365"/>
  <c r="AB145" i="365"/>
  <c r="AA145" i="365"/>
  <c r="N145" i="365"/>
  <c r="Q145" i="365" s="1"/>
  <c r="N25" i="366"/>
  <c r="Q25" i="366" s="1"/>
  <c r="AF25" i="366"/>
  <c r="AE25" i="366"/>
  <c r="K55" i="368"/>
  <c r="N95" i="368"/>
  <c r="Q95" i="368" s="1"/>
  <c r="AA129" i="368"/>
  <c r="K55" i="371"/>
  <c r="AA58" i="371"/>
  <c r="Q143" i="371"/>
  <c r="AB149" i="362"/>
  <c r="N149" i="362"/>
  <c r="F1" i="360"/>
  <c r="AF40" i="357"/>
  <c r="N91" i="356"/>
  <c r="O89" i="359"/>
  <c r="AF5" i="363"/>
  <c r="AF41" i="363"/>
  <c r="AE41" i="363"/>
  <c r="AA23" i="356"/>
  <c r="AB146" i="356"/>
  <c r="AF109" i="357"/>
  <c r="N109" i="357"/>
  <c r="Q109" i="357" s="1"/>
  <c r="N127" i="359"/>
  <c r="P127" i="359" s="1"/>
  <c r="N147" i="362"/>
  <c r="AE22" i="372"/>
  <c r="AF22" i="372"/>
  <c r="AE23" i="360"/>
  <c r="AF23" i="360"/>
  <c r="AE40" i="357"/>
  <c r="AB59" i="359"/>
  <c r="M157" i="359"/>
  <c r="AB131" i="365"/>
  <c r="N131" i="365"/>
  <c r="P131" i="365" s="1"/>
  <c r="K21" i="369"/>
  <c r="AD2" i="372"/>
  <c r="R6" i="370" s="1"/>
  <c r="N94" i="365"/>
  <c r="Q94" i="365" s="1"/>
  <c r="O21" i="369"/>
  <c r="K72" i="369"/>
  <c r="M89" i="371"/>
  <c r="N89" i="371" s="1"/>
  <c r="N73" i="371"/>
  <c r="AB109" i="371"/>
  <c r="AA109" i="371"/>
  <c r="N109" i="371"/>
  <c r="Q109" i="371" s="1"/>
  <c r="Q77" i="356"/>
  <c r="M106" i="357"/>
  <c r="AF106" i="357" s="1"/>
  <c r="AG90" i="357" s="1"/>
  <c r="P6" i="362"/>
  <c r="AB23" i="356"/>
  <c r="N6" i="357"/>
  <c r="AE6" i="357"/>
  <c r="AB77" i="362"/>
  <c r="AA77" i="362"/>
  <c r="N126" i="362"/>
  <c r="AA94" i="365"/>
  <c r="O55" i="371"/>
  <c r="P141" i="371"/>
  <c r="Q141" i="371"/>
  <c r="AB60" i="365"/>
  <c r="AA60" i="365"/>
  <c r="N60" i="365"/>
  <c r="Q60" i="365" s="1"/>
  <c r="AB6" i="356"/>
  <c r="N6" i="356"/>
  <c r="Q6" i="356" s="1"/>
  <c r="N23" i="356"/>
  <c r="P146" i="356"/>
  <c r="Q146" i="356"/>
  <c r="AB9" i="359"/>
  <c r="M72" i="359"/>
  <c r="N129" i="362"/>
  <c r="AB76" i="365"/>
  <c r="N76" i="365"/>
  <c r="AB76" i="368"/>
  <c r="AA76" i="368"/>
  <c r="N76" i="368"/>
  <c r="N141" i="359"/>
  <c r="Q141" i="359" s="1"/>
  <c r="K21" i="360"/>
  <c r="N91" i="360"/>
  <c r="AF91" i="360"/>
  <c r="AD2" i="363"/>
  <c r="R6" i="361" s="1"/>
  <c r="AA6" i="356"/>
  <c r="Q107" i="359"/>
  <c r="N110" i="362"/>
  <c r="AB109" i="356"/>
  <c r="AA109" i="356"/>
  <c r="N150" i="356"/>
  <c r="N59" i="362"/>
  <c r="AB143" i="362"/>
  <c r="N143" i="362"/>
  <c r="P143" i="362" s="1"/>
  <c r="AB91" i="365"/>
  <c r="AA91" i="365"/>
  <c r="AB129" i="368"/>
  <c r="AB10" i="356"/>
  <c r="AA10" i="356"/>
  <c r="N10" i="359"/>
  <c r="AE108" i="360"/>
  <c r="AA23" i="362"/>
  <c r="N77" i="362"/>
  <c r="P77" i="362" s="1"/>
  <c r="AA110" i="362"/>
  <c r="Y2" i="363"/>
  <c r="O6" i="361" s="1"/>
  <c r="N90" i="363"/>
  <c r="AE90" i="363"/>
  <c r="K55" i="365"/>
  <c r="N91" i="365"/>
  <c r="F1" i="368"/>
  <c r="F2" i="368" s="1"/>
  <c r="AA95" i="368"/>
  <c r="N55" i="371"/>
  <c r="P55" i="371" s="1"/>
  <c r="AB73" i="371"/>
  <c r="AA143" i="371"/>
  <c r="N10" i="356"/>
  <c r="Q10" i="356" s="1"/>
  <c r="N74" i="356"/>
  <c r="M106" i="356"/>
  <c r="N106" i="356" s="1"/>
  <c r="AF6" i="357"/>
  <c r="AF22" i="357"/>
  <c r="AE109" i="357"/>
  <c r="O38" i="359"/>
  <c r="Q57" i="359"/>
  <c r="AA93" i="359"/>
  <c r="N149" i="359"/>
  <c r="AA59" i="362"/>
  <c r="N107" i="362"/>
  <c r="Q107" i="362" s="1"/>
  <c r="AB130" i="362"/>
  <c r="N130" i="362"/>
  <c r="O140" i="362"/>
  <c r="AA143" i="362"/>
  <c r="AA147" i="362"/>
  <c r="N73" i="363"/>
  <c r="AE73" i="363"/>
  <c r="AA22" i="365"/>
  <c r="AB125" i="365"/>
  <c r="N125" i="365"/>
  <c r="Q125" i="365" s="1"/>
  <c r="AB128" i="365"/>
  <c r="AA149" i="365"/>
  <c r="K38" i="366"/>
  <c r="AF41" i="366"/>
  <c r="AE41" i="366"/>
  <c r="N59" i="368"/>
  <c r="Q59" i="368" s="1"/>
  <c r="Z2" i="369"/>
  <c r="P6" i="367" s="1"/>
  <c r="M72" i="369"/>
  <c r="K140" i="371"/>
  <c r="AB143" i="371"/>
  <c r="N147" i="371"/>
  <c r="Q147" i="371" s="1"/>
  <c r="Y2" i="372"/>
  <c r="O6" i="370" s="1"/>
  <c r="AB147" i="359"/>
  <c r="AA147" i="359"/>
  <c r="AB151" i="365"/>
  <c r="AA151" i="365"/>
  <c r="N72" i="356"/>
  <c r="N125" i="359"/>
  <c r="AA125" i="359"/>
  <c r="AA89" i="365"/>
  <c r="AB89" i="365"/>
  <c r="AC73" i="365" s="1"/>
  <c r="Z2" i="360"/>
  <c r="P6" i="358" s="1"/>
  <c r="AE57" i="363"/>
  <c r="AF57" i="363"/>
  <c r="Q150" i="371"/>
  <c r="P150" i="371"/>
  <c r="N72" i="368"/>
  <c r="Q129" i="368"/>
  <c r="AF109" i="369"/>
  <c r="AE109" i="369"/>
  <c r="N58" i="371"/>
  <c r="Q58" i="371" s="1"/>
  <c r="AF25" i="372"/>
  <c r="AE25" i="372"/>
  <c r="N25" i="372"/>
  <c r="Q132" i="356"/>
  <c r="H1" i="357"/>
  <c r="P6" i="359"/>
  <c r="N23" i="359"/>
  <c r="AA23" i="359"/>
  <c r="O123" i="359"/>
  <c r="Q127" i="359"/>
  <c r="N39" i="360"/>
  <c r="Q39" i="360" s="1"/>
  <c r="AE74" i="360"/>
  <c r="AF74" i="360"/>
  <c r="P9" i="362"/>
  <c r="N73" i="362"/>
  <c r="Q73" i="362" s="1"/>
  <c r="K38" i="357"/>
  <c r="M123" i="359"/>
  <c r="AF59" i="360"/>
  <c r="AE59" i="360"/>
  <c r="AC2" i="336"/>
  <c r="K8" i="355"/>
  <c r="P125" i="356"/>
  <c r="AB143" i="356"/>
  <c r="N143" i="356"/>
  <c r="AE91" i="360"/>
  <c r="AB73" i="362"/>
  <c r="AB151" i="362"/>
  <c r="N151" i="362"/>
  <c r="P151" i="362" s="1"/>
  <c r="AB8" i="365"/>
  <c r="N8" i="365"/>
  <c r="N58" i="365"/>
  <c r="P58" i="365" s="1"/>
  <c r="AA76" i="365"/>
  <c r="N149" i="365"/>
  <c r="AA56" i="356"/>
  <c r="N56" i="356"/>
  <c r="Q56" i="356" s="1"/>
  <c r="AA91" i="356"/>
  <c r="N129" i="356"/>
  <c r="Q57" i="357"/>
  <c r="AB145" i="359"/>
  <c r="AF25" i="360"/>
  <c r="N25" i="360"/>
  <c r="M72" i="360"/>
  <c r="Q6" i="362"/>
  <c r="K55" i="363"/>
  <c r="N109" i="365"/>
  <c r="P109" i="365" s="1"/>
  <c r="N57" i="366"/>
  <c r="O38" i="356"/>
  <c r="AB56" i="356"/>
  <c r="AA143" i="356"/>
  <c r="AB150" i="356"/>
  <c r="Y2" i="357"/>
  <c r="O6" i="355" s="1"/>
  <c r="AA10" i="359"/>
  <c r="M106" i="359"/>
  <c r="AB90" i="359"/>
  <c r="AB93" i="359"/>
  <c r="AB127" i="359"/>
  <c r="N5" i="360"/>
  <c r="O72" i="360"/>
  <c r="O89" i="360"/>
  <c r="M8" i="361"/>
  <c r="AB10" i="362"/>
  <c r="N10" i="362"/>
  <c r="Q56" i="362"/>
  <c r="AF90" i="363"/>
  <c r="Q107" i="363"/>
  <c r="AA8" i="365"/>
  <c r="AA55" i="365"/>
  <c r="AA109" i="365"/>
  <c r="P132" i="365"/>
  <c r="Q132" i="365"/>
  <c r="AE57" i="366"/>
  <c r="N110" i="368"/>
  <c r="AB110" i="368"/>
  <c r="AA110" i="368"/>
  <c r="AB130" i="368"/>
  <c r="AA130" i="368"/>
  <c r="AC2" i="369"/>
  <c r="Q6" i="367" s="1"/>
  <c r="N58" i="372"/>
  <c r="Q58" i="372" s="1"/>
  <c r="M55" i="356"/>
  <c r="AB39" i="356"/>
  <c r="N124" i="362"/>
  <c r="P124" i="362" s="1"/>
  <c r="AB124" i="362"/>
  <c r="Q56" i="365"/>
  <c r="P56" i="365"/>
  <c r="K21" i="356"/>
  <c r="K157" i="356"/>
  <c r="K21" i="359"/>
  <c r="M106" i="360"/>
  <c r="N106" i="360" s="1"/>
  <c r="N127" i="362"/>
  <c r="P127" i="362" s="1"/>
  <c r="AB144" i="362"/>
  <c r="AA144" i="362"/>
  <c r="AB148" i="362"/>
  <c r="AA148" i="362"/>
  <c r="AB74" i="365"/>
  <c r="AA74" i="365"/>
  <c r="AB129" i="365"/>
  <c r="AA129" i="365"/>
  <c r="AE22" i="366"/>
  <c r="N22" i="366"/>
  <c r="Q22" i="366" s="1"/>
  <c r="AF90" i="366"/>
  <c r="M106" i="366"/>
  <c r="N5" i="368"/>
  <c r="Q145" i="368"/>
  <c r="K123" i="371"/>
  <c r="F1" i="372"/>
  <c r="F2" i="372" s="1"/>
  <c r="AB126" i="356"/>
  <c r="N126" i="356"/>
  <c r="Q147" i="356"/>
  <c r="Q7" i="357"/>
  <c r="O21" i="359"/>
  <c r="H1" i="359"/>
  <c r="Q58" i="359"/>
  <c r="Q109" i="359"/>
  <c r="AE109" i="360"/>
  <c r="Q7" i="362"/>
  <c r="Q75" i="362"/>
  <c r="AA93" i="362"/>
  <c r="N93" i="362"/>
  <c r="AB131" i="362"/>
  <c r="AA131" i="362"/>
  <c r="E8" i="364"/>
  <c r="P5" i="365"/>
  <c r="AB9" i="365"/>
  <c r="N9" i="365"/>
  <c r="P9" i="365" s="1"/>
  <c r="Q23" i="365"/>
  <c r="N74" i="365"/>
  <c r="AB92" i="365"/>
  <c r="AA92" i="365"/>
  <c r="N129" i="365"/>
  <c r="Q129" i="365" s="1"/>
  <c r="AE6" i="366"/>
  <c r="AF6" i="366"/>
  <c r="M123" i="366"/>
  <c r="AE107" i="366"/>
  <c r="AB23" i="368"/>
  <c r="AA23" i="368"/>
  <c r="AB78" i="368"/>
  <c r="AA78" i="368"/>
  <c r="AE57" i="369"/>
  <c r="N57" i="369"/>
  <c r="I8" i="370"/>
  <c r="M72" i="371"/>
  <c r="O123" i="371"/>
  <c r="Q23" i="372"/>
  <c r="Q107" i="368"/>
  <c r="P107" i="368"/>
  <c r="P57" i="356"/>
  <c r="Q57" i="356"/>
  <c r="AB75" i="356"/>
  <c r="AA75" i="356"/>
  <c r="H1" i="362"/>
  <c r="AA127" i="362"/>
  <c r="P131" i="362"/>
  <c r="M157" i="362"/>
  <c r="N157" i="362" s="1"/>
  <c r="AF7" i="363"/>
  <c r="N7" i="363"/>
  <c r="Q7" i="363" s="1"/>
  <c r="AC2" i="363"/>
  <c r="Q6" i="361" s="1"/>
  <c r="O89" i="365"/>
  <c r="P92" i="365"/>
  <c r="P110" i="365"/>
  <c r="Q110" i="365"/>
  <c r="AF22" i="366"/>
  <c r="Q73" i="366"/>
  <c r="AE90" i="366"/>
  <c r="Q107" i="366"/>
  <c r="Q141" i="368"/>
  <c r="P141" i="368"/>
  <c r="AA145" i="368"/>
  <c r="AF22" i="369"/>
  <c r="N22" i="369"/>
  <c r="Q22" i="369" s="1"/>
  <c r="Q107" i="356"/>
  <c r="P107" i="356"/>
  <c r="AB107" i="365"/>
  <c r="N107" i="365"/>
  <c r="AB10" i="368"/>
  <c r="N10" i="368"/>
  <c r="Q10" i="368" s="1"/>
  <c r="AB91" i="362"/>
  <c r="M106" i="362"/>
  <c r="AB106" i="362" s="1"/>
  <c r="AC90" i="362" s="1"/>
  <c r="N91" i="362"/>
  <c r="Q91" i="362" s="1"/>
  <c r="AB92" i="356"/>
  <c r="AA92" i="356"/>
  <c r="AB110" i="356"/>
  <c r="N110" i="356"/>
  <c r="M106" i="365"/>
  <c r="Q130" i="371"/>
  <c r="P130" i="371"/>
  <c r="AC2" i="330"/>
  <c r="M89" i="356"/>
  <c r="N89" i="356" s="1"/>
  <c r="AB143" i="359"/>
  <c r="AA143" i="359"/>
  <c r="AB93" i="356"/>
  <c r="N93" i="356"/>
  <c r="Q93" i="356" s="1"/>
  <c r="N130" i="356"/>
  <c r="N8" i="359"/>
  <c r="Q8" i="359" s="1"/>
  <c r="N76" i="359"/>
  <c r="P76" i="359" s="1"/>
  <c r="AB76" i="359"/>
  <c r="N57" i="360"/>
  <c r="K123" i="360"/>
  <c r="N108" i="362"/>
  <c r="Q108" i="362" s="1"/>
  <c r="Q145" i="362"/>
  <c r="Q149" i="362"/>
  <c r="K89" i="365"/>
  <c r="P126" i="365"/>
  <c r="Q126" i="365"/>
  <c r="AB133" i="365"/>
  <c r="N133" i="365"/>
  <c r="Q133" i="365" s="1"/>
  <c r="AB143" i="365"/>
  <c r="AA143" i="365"/>
  <c r="AB147" i="365"/>
  <c r="AA147" i="365"/>
  <c r="I8" i="367"/>
  <c r="AB145" i="368"/>
  <c r="N150" i="368"/>
  <c r="P150" i="368" s="1"/>
  <c r="AA150" i="368"/>
  <c r="M123" i="369"/>
  <c r="N123" i="369" s="1"/>
  <c r="N6" i="371"/>
  <c r="Q6" i="371" s="1"/>
  <c r="M21" i="366"/>
  <c r="P9" i="368"/>
  <c r="O140" i="371"/>
  <c r="AC2" i="372"/>
  <c r="Q6" i="370" s="1"/>
  <c r="O106" i="372"/>
  <c r="K89" i="356"/>
  <c r="K106" i="356"/>
  <c r="M140" i="356"/>
  <c r="I8" i="358"/>
  <c r="M140" i="359"/>
  <c r="M21" i="360"/>
  <c r="AF21" i="360" s="1"/>
  <c r="AG5" i="360" s="1"/>
  <c r="Q77" i="362"/>
  <c r="Z2" i="363"/>
  <c r="P6" i="361" s="1"/>
  <c r="O89" i="363"/>
  <c r="K106" i="363"/>
  <c r="K8" i="364"/>
  <c r="N5" i="366"/>
  <c r="M72" i="366"/>
  <c r="N58" i="368"/>
  <c r="K72" i="368"/>
  <c r="P72" i="368" s="1"/>
  <c r="N75" i="368"/>
  <c r="Q75" i="368" s="1"/>
  <c r="N92" i="368"/>
  <c r="N149" i="368"/>
  <c r="N91" i="369"/>
  <c r="N10" i="371"/>
  <c r="Q10" i="371" s="1"/>
  <c r="N5" i="372"/>
  <c r="Q92" i="362"/>
  <c r="O106" i="362"/>
  <c r="M157" i="365"/>
  <c r="F1" i="366"/>
  <c r="AD2" i="366"/>
  <c r="R6" i="364" s="1"/>
  <c r="O55" i="368"/>
  <c r="M89" i="368"/>
  <c r="AA89" i="368" s="1"/>
  <c r="AA92" i="368"/>
  <c r="M21" i="369"/>
  <c r="O72" i="369"/>
  <c r="M8" i="370"/>
  <c r="K38" i="371"/>
  <c r="M140" i="371"/>
  <c r="O55" i="359"/>
  <c r="H1" i="360"/>
  <c r="O123" i="360"/>
  <c r="F1" i="362"/>
  <c r="Q60" i="362"/>
  <c r="N125" i="362"/>
  <c r="O38" i="365"/>
  <c r="N59" i="365"/>
  <c r="N73" i="365"/>
  <c r="N90" i="365"/>
  <c r="N141" i="365"/>
  <c r="K8" i="367"/>
  <c r="K89" i="369"/>
  <c r="O38" i="371"/>
  <c r="N56" i="371"/>
  <c r="Q56" i="371" s="1"/>
  <c r="N124" i="371"/>
  <c r="Q124" i="371" s="1"/>
  <c r="M157" i="371"/>
  <c r="M123" i="372"/>
  <c r="AE123" i="372" s="1"/>
  <c r="N90" i="372"/>
  <c r="K89" i="371"/>
  <c r="AA124" i="371"/>
  <c r="K123" i="372"/>
  <c r="K123" i="365"/>
  <c r="O38" i="366"/>
  <c r="Q56" i="368"/>
  <c r="O89" i="371"/>
  <c r="AC2" i="345"/>
  <c r="Q6" i="343" s="1"/>
  <c r="K38" i="356"/>
  <c r="Q38" i="356" s="1"/>
  <c r="R22" i="356" s="1"/>
  <c r="M123" i="356"/>
  <c r="M123" i="357"/>
  <c r="O123" i="365"/>
  <c r="AA126" i="365"/>
  <c r="AB141" i="365"/>
  <c r="N148" i="365"/>
  <c r="N73" i="368"/>
  <c r="Q73" i="368" s="1"/>
  <c r="AE90" i="372"/>
  <c r="O123" i="372"/>
  <c r="N107" i="372"/>
  <c r="Y2" i="366"/>
  <c r="O6" i="364" s="1"/>
  <c r="K55" i="366"/>
  <c r="K123" i="368"/>
  <c r="F1" i="371"/>
  <c r="H1" i="356"/>
  <c r="AA59" i="356"/>
  <c r="F1" i="357"/>
  <c r="F2" i="357" s="1"/>
  <c r="AC2" i="357"/>
  <c r="Q6" i="355" s="1"/>
  <c r="K89" i="359"/>
  <c r="K72" i="362"/>
  <c r="K123" i="362"/>
  <c r="Q143" i="362"/>
  <c r="M55" i="363"/>
  <c r="M123" i="363"/>
  <c r="N123" i="363" s="1"/>
  <c r="F1" i="365"/>
  <c r="N7" i="366"/>
  <c r="Q7" i="366" s="1"/>
  <c r="O55" i="366"/>
  <c r="M38" i="368"/>
  <c r="N38" i="368" s="1"/>
  <c r="P38" i="368" s="1"/>
  <c r="O123" i="368"/>
  <c r="Q23" i="369"/>
  <c r="G8" i="370"/>
  <c r="Q22" i="371"/>
  <c r="N39" i="371"/>
  <c r="Q39" i="371" s="1"/>
  <c r="K72" i="371"/>
  <c r="AC2" i="366"/>
  <c r="Q6" i="364" s="1"/>
  <c r="Z2" i="366"/>
  <c r="P6" i="364" s="1"/>
  <c r="AA94" i="368"/>
  <c r="M21" i="371"/>
  <c r="F1" i="356"/>
  <c r="F2" i="356" s="1"/>
  <c r="AB107" i="356"/>
  <c r="K123" i="356"/>
  <c r="K140" i="356"/>
  <c r="M21" i="357"/>
  <c r="AE107" i="357"/>
  <c r="AA7" i="359"/>
  <c r="K38" i="359"/>
  <c r="Q75" i="359"/>
  <c r="K123" i="359"/>
  <c r="Q148" i="359"/>
  <c r="K72" i="360"/>
  <c r="AA22" i="362"/>
  <c r="K55" i="362"/>
  <c r="M72" i="362"/>
  <c r="AB72" i="362" s="1"/>
  <c r="AC56" i="362" s="1"/>
  <c r="Q127" i="362"/>
  <c r="K140" i="362"/>
  <c r="M21" i="365"/>
  <c r="AA21" i="365" s="1"/>
  <c r="O106" i="365"/>
  <c r="AA142" i="365"/>
  <c r="AB107" i="368"/>
  <c r="AE41" i="369"/>
  <c r="M106" i="371"/>
  <c r="K72" i="372"/>
  <c r="Q24" i="372"/>
  <c r="P24" i="372"/>
  <c r="P148" i="371"/>
  <c r="Q148" i="371"/>
  <c r="AF123" i="372"/>
  <c r="AG107" i="372" s="1"/>
  <c r="N123" i="372"/>
  <c r="Q38" i="371"/>
  <c r="R22" i="371" s="1"/>
  <c r="P38" i="371"/>
  <c r="P144" i="371"/>
  <c r="Q144" i="371"/>
  <c r="Q55" i="371"/>
  <c r="R39" i="371" s="1"/>
  <c r="P132" i="371"/>
  <c r="Q132" i="371"/>
  <c r="P110" i="371"/>
  <c r="Q110" i="371"/>
  <c r="P128" i="371"/>
  <c r="Q128" i="371"/>
  <c r="AB157" i="371"/>
  <c r="AC141" i="371" s="1"/>
  <c r="Q59" i="372"/>
  <c r="P59" i="372"/>
  <c r="Q74" i="372"/>
  <c r="P74" i="372"/>
  <c r="Q91" i="372"/>
  <c r="P91" i="372"/>
  <c r="AA106" i="371"/>
  <c r="N106" i="371"/>
  <c r="AB106" i="371"/>
  <c r="AC90" i="371" s="1"/>
  <c r="P94" i="371"/>
  <c r="Q94" i="371"/>
  <c r="P7" i="371"/>
  <c r="Q7" i="371"/>
  <c r="P23" i="371"/>
  <c r="Q23" i="371"/>
  <c r="P60" i="371"/>
  <c r="Q60" i="371"/>
  <c r="P77" i="371"/>
  <c r="Q77" i="371"/>
  <c r="N21" i="372"/>
  <c r="AF21" i="372"/>
  <c r="AG5" i="372" s="1"/>
  <c r="AE21" i="372"/>
  <c r="N55" i="372"/>
  <c r="AF55" i="372"/>
  <c r="AG39" i="372" s="1"/>
  <c r="AE55" i="372"/>
  <c r="P41" i="372"/>
  <c r="Q41" i="372"/>
  <c r="N5" i="371"/>
  <c r="AA7" i="371"/>
  <c r="AA23" i="371"/>
  <c r="AA60" i="371"/>
  <c r="AA77" i="371"/>
  <c r="AA94" i="371"/>
  <c r="AA110" i="371"/>
  <c r="AB124" i="371"/>
  <c r="AA128" i="371"/>
  <c r="AA132" i="371"/>
  <c r="AA144" i="371"/>
  <c r="AA148" i="371"/>
  <c r="AE5" i="372"/>
  <c r="N39" i="372"/>
  <c r="AE41" i="372"/>
  <c r="P56" i="372"/>
  <c r="N60" i="372"/>
  <c r="N89" i="372"/>
  <c r="M106" i="372"/>
  <c r="N109" i="372"/>
  <c r="P6" i="371"/>
  <c r="AB7" i="371"/>
  <c r="P10" i="371"/>
  <c r="AB23" i="371"/>
  <c r="AA38" i="371"/>
  <c r="AA55" i="371"/>
  <c r="P59" i="371"/>
  <c r="AB60" i="371"/>
  <c r="P76" i="371"/>
  <c r="AB77" i="371"/>
  <c r="AA89" i="371"/>
  <c r="P93" i="371"/>
  <c r="AB94" i="371"/>
  <c r="P109" i="371"/>
  <c r="AB110" i="371"/>
  <c r="AA123" i="371"/>
  <c r="P127" i="371"/>
  <c r="AB128" i="371"/>
  <c r="P131" i="371"/>
  <c r="AB132" i="371"/>
  <c r="P143" i="371"/>
  <c r="AB144" i="371"/>
  <c r="P147" i="371"/>
  <c r="AB148" i="371"/>
  <c r="P151" i="371"/>
  <c r="AF5" i="372"/>
  <c r="P40" i="372"/>
  <c r="AF41" i="372"/>
  <c r="AE57" i="372"/>
  <c r="AB38" i="371"/>
  <c r="AC22" i="371" s="1"/>
  <c r="AB55" i="371"/>
  <c r="AC39" i="371" s="1"/>
  <c r="AB89" i="371"/>
  <c r="AC73" i="371" s="1"/>
  <c r="N73" i="372"/>
  <c r="AF89" i="372"/>
  <c r="AG73" i="372" s="1"/>
  <c r="N7" i="372"/>
  <c r="AE56" i="372"/>
  <c r="P9" i="371"/>
  <c r="P58" i="371"/>
  <c r="P75" i="371"/>
  <c r="P92" i="371"/>
  <c r="AE60" i="372"/>
  <c r="AE109" i="372"/>
  <c r="E8" i="370"/>
  <c r="AA5" i="371"/>
  <c r="N8" i="371"/>
  <c r="N57" i="371"/>
  <c r="N74" i="371"/>
  <c r="N91" i="371"/>
  <c r="N95" i="371"/>
  <c r="N125" i="371"/>
  <c r="N129" i="371"/>
  <c r="N133" i="371"/>
  <c r="N145" i="371"/>
  <c r="N149" i="371"/>
  <c r="N22" i="372"/>
  <c r="AE39" i="372"/>
  <c r="AF109" i="372"/>
  <c r="AF39" i="372"/>
  <c r="P39" i="371"/>
  <c r="P56" i="371"/>
  <c r="P90" i="371"/>
  <c r="AA107" i="371"/>
  <c r="P124" i="371"/>
  <c r="AA141" i="371"/>
  <c r="H1" i="372"/>
  <c r="P6" i="372"/>
  <c r="M38" i="372"/>
  <c r="P58" i="372"/>
  <c r="AA8" i="371"/>
  <c r="AA57" i="371"/>
  <c r="AA74" i="371"/>
  <c r="AA91" i="371"/>
  <c r="AA95" i="371"/>
  <c r="AA125" i="371"/>
  <c r="AA129" i="371"/>
  <c r="AA133" i="371"/>
  <c r="AB141" i="371"/>
  <c r="AA145" i="371"/>
  <c r="AA149" i="371"/>
  <c r="P61" i="368"/>
  <c r="Q61" i="368"/>
  <c r="P77" i="368"/>
  <c r="Q77" i="368"/>
  <c r="Q110" i="368"/>
  <c r="P110" i="368"/>
  <c r="P131" i="368"/>
  <c r="Q131" i="368"/>
  <c r="P143" i="368"/>
  <c r="Q143" i="368"/>
  <c r="Q150" i="368"/>
  <c r="Q25" i="369"/>
  <c r="P25" i="369"/>
  <c r="Q22" i="368"/>
  <c r="P22" i="368"/>
  <c r="Q38" i="368"/>
  <c r="R22" i="368" s="1"/>
  <c r="P57" i="368"/>
  <c r="Q57" i="368"/>
  <c r="Q74" i="369"/>
  <c r="P74" i="369"/>
  <c r="P8" i="368"/>
  <c r="Q8" i="368"/>
  <c r="P127" i="368"/>
  <c r="Q127" i="368"/>
  <c r="AE123" i="369"/>
  <c r="Q146" i="368"/>
  <c r="P146" i="368"/>
  <c r="I3" i="367"/>
  <c r="Q72" i="368"/>
  <c r="R56" i="368" s="1"/>
  <c r="AF21" i="369"/>
  <c r="AG5" i="369" s="1"/>
  <c r="AE21" i="369"/>
  <c r="N21" i="369"/>
  <c r="AB55" i="368"/>
  <c r="AC39" i="368" s="1"/>
  <c r="Q128" i="368"/>
  <c r="P128" i="368"/>
  <c r="P151" i="368"/>
  <c r="Q151" i="368"/>
  <c r="Q24" i="369"/>
  <c r="P24" i="369"/>
  <c r="P109" i="368"/>
  <c r="Q109" i="368"/>
  <c r="P93" i="368"/>
  <c r="Q93" i="368"/>
  <c r="P147" i="368"/>
  <c r="Q147" i="368"/>
  <c r="P40" i="369"/>
  <c r="Q40" i="369"/>
  <c r="N23" i="368"/>
  <c r="P39" i="368"/>
  <c r="N60" i="368"/>
  <c r="AB89" i="368"/>
  <c r="AC73" i="368" s="1"/>
  <c r="N108" i="368"/>
  <c r="N126" i="368"/>
  <c r="N130" i="368"/>
  <c r="N142" i="368"/>
  <c r="AE25" i="369"/>
  <c r="P39" i="369"/>
  <c r="AF57" i="369"/>
  <c r="AF89" i="369"/>
  <c r="AG73" i="369" s="1"/>
  <c r="AA8" i="368"/>
  <c r="M21" i="368"/>
  <c r="AA57" i="368"/>
  <c r="AA61" i="368"/>
  <c r="AA77" i="368"/>
  <c r="AA93" i="368"/>
  <c r="M106" i="368"/>
  <c r="AA109" i="368"/>
  <c r="AA127" i="368"/>
  <c r="AA131" i="368"/>
  <c r="M140" i="368"/>
  <c r="AA143" i="368"/>
  <c r="AA147" i="368"/>
  <c r="AA151" i="368"/>
  <c r="N7" i="369"/>
  <c r="AF25" i="369"/>
  <c r="AE40" i="369"/>
  <c r="AE56" i="369"/>
  <c r="N59" i="369"/>
  <c r="N89" i="369"/>
  <c r="M106" i="369"/>
  <c r="N109" i="369"/>
  <c r="AB8" i="368"/>
  <c r="AB57" i="368"/>
  <c r="AB61" i="368"/>
  <c r="AA72" i="368"/>
  <c r="AB77" i="368"/>
  <c r="AB93" i="368"/>
  <c r="AB109" i="368"/>
  <c r="AB127" i="368"/>
  <c r="AB131" i="368"/>
  <c r="AB143" i="368"/>
  <c r="AB147" i="368"/>
  <c r="AB151" i="368"/>
  <c r="AF40" i="369"/>
  <c r="AF56" i="369"/>
  <c r="AB72" i="368"/>
  <c r="AC56" i="368" s="1"/>
  <c r="N90" i="368"/>
  <c r="M123" i="368"/>
  <c r="N124" i="368"/>
  <c r="N6" i="369"/>
  <c r="M55" i="369"/>
  <c r="N58" i="369"/>
  <c r="N90" i="369"/>
  <c r="N108" i="369"/>
  <c r="P6" i="368"/>
  <c r="P10" i="368"/>
  <c r="AA38" i="368"/>
  <c r="P59" i="368"/>
  <c r="P75" i="368"/>
  <c r="N89" i="368"/>
  <c r="P91" i="368"/>
  <c r="P95" i="368"/>
  <c r="P125" i="368"/>
  <c r="P129" i="368"/>
  <c r="P133" i="368"/>
  <c r="P145" i="368"/>
  <c r="N5" i="369"/>
  <c r="P22" i="369"/>
  <c r="AE59" i="369"/>
  <c r="P73" i="369"/>
  <c r="N107" i="369"/>
  <c r="AB38" i="368"/>
  <c r="AC22" i="368" s="1"/>
  <c r="N74" i="368"/>
  <c r="N78" i="368"/>
  <c r="O89" i="368"/>
  <c r="N94" i="368"/>
  <c r="N132" i="368"/>
  <c r="N144" i="368"/>
  <c r="N148" i="368"/>
  <c r="H1" i="369"/>
  <c r="M38" i="369"/>
  <c r="N41" i="369"/>
  <c r="M157" i="368"/>
  <c r="N56" i="369"/>
  <c r="E8" i="367"/>
  <c r="AA5" i="368"/>
  <c r="P73" i="368"/>
  <c r="AA90" i="368"/>
  <c r="AA124" i="368"/>
  <c r="AE90" i="369"/>
  <c r="AA144" i="368"/>
  <c r="AA148" i="368"/>
  <c r="AE5" i="369"/>
  <c r="AE107" i="369"/>
  <c r="AF5" i="369"/>
  <c r="AF107" i="369"/>
  <c r="F2" i="365"/>
  <c r="P25" i="366"/>
  <c r="N157" i="365"/>
  <c r="AB157" i="365"/>
  <c r="AC141" i="365" s="1"/>
  <c r="AA157" i="365"/>
  <c r="Q39" i="366"/>
  <c r="P39" i="366"/>
  <c r="AF72" i="366"/>
  <c r="AG56" i="366" s="1"/>
  <c r="AE72" i="366"/>
  <c r="N72" i="366"/>
  <c r="AF21" i="366"/>
  <c r="AG5" i="366" s="1"/>
  <c r="AE21" i="366"/>
  <c r="N21" i="366"/>
  <c r="Q24" i="366"/>
  <c r="P24" i="366"/>
  <c r="AF123" i="366"/>
  <c r="AG107" i="366" s="1"/>
  <c r="AE123" i="366"/>
  <c r="N123" i="366"/>
  <c r="H1" i="365"/>
  <c r="Q9" i="365"/>
  <c r="Q75" i="365"/>
  <c r="Q92" i="365"/>
  <c r="Q109" i="365"/>
  <c r="Q127" i="365"/>
  <c r="Q131" i="365"/>
  <c r="N142" i="365"/>
  <c r="Q143" i="365"/>
  <c r="N146" i="365"/>
  <c r="Q147" i="365"/>
  <c r="N150" i="365"/>
  <c r="Q151" i="365"/>
  <c r="Q40" i="366"/>
  <c r="M89" i="366"/>
  <c r="M38" i="365"/>
  <c r="M140" i="365"/>
  <c r="N55" i="365"/>
  <c r="N72" i="365"/>
  <c r="N89" i="365"/>
  <c r="N106" i="365"/>
  <c r="N23" i="366"/>
  <c r="AF56" i="366"/>
  <c r="N74" i="366"/>
  <c r="P7" i="366"/>
  <c r="AE39" i="366"/>
  <c r="P59" i="366"/>
  <c r="P109" i="366"/>
  <c r="N22" i="365"/>
  <c r="M123" i="365"/>
  <c r="N124" i="365"/>
  <c r="AA150" i="365"/>
  <c r="N6" i="366"/>
  <c r="AF24" i="366"/>
  <c r="AF39" i="366"/>
  <c r="M55" i="366"/>
  <c r="N58" i="366"/>
  <c r="N90" i="366"/>
  <c r="N108" i="366"/>
  <c r="P23" i="365"/>
  <c r="P60" i="365"/>
  <c r="P77" i="365"/>
  <c r="P125" i="365"/>
  <c r="P133" i="365"/>
  <c r="AE7" i="366"/>
  <c r="P22" i="366"/>
  <c r="P73" i="366"/>
  <c r="P91" i="366"/>
  <c r="N6" i="365"/>
  <c r="N10" i="365"/>
  <c r="AA39" i="365"/>
  <c r="AA56" i="365"/>
  <c r="AA73" i="365"/>
  <c r="AA90" i="365"/>
  <c r="AA107" i="365"/>
  <c r="H1" i="366"/>
  <c r="AE23" i="366"/>
  <c r="M38" i="366"/>
  <c r="N41" i="366"/>
  <c r="AE74" i="366"/>
  <c r="P107" i="366"/>
  <c r="N56" i="366"/>
  <c r="AE108" i="366"/>
  <c r="AF5" i="366"/>
  <c r="Q124" i="362"/>
  <c r="Q25" i="363"/>
  <c r="P25" i="363"/>
  <c r="Q73" i="363"/>
  <c r="P73" i="363"/>
  <c r="Q22" i="362"/>
  <c r="P22" i="362"/>
  <c r="Q58" i="363"/>
  <c r="P58" i="363"/>
  <c r="Q91" i="363"/>
  <c r="P91" i="363"/>
  <c r="Q6" i="363"/>
  <c r="P6" i="363"/>
  <c r="AF72" i="363"/>
  <c r="AG56" i="363" s="1"/>
  <c r="AE72" i="363"/>
  <c r="N72" i="363"/>
  <c r="Q157" i="362"/>
  <c r="R141" i="362" s="1"/>
  <c r="P157" i="362"/>
  <c r="AA21" i="362"/>
  <c r="N21" i="362"/>
  <c r="AB21" i="362"/>
  <c r="AC5" i="362" s="1"/>
  <c r="AF123" i="363"/>
  <c r="AG107" i="363" s="1"/>
  <c r="AE123" i="363"/>
  <c r="AF21" i="363"/>
  <c r="AG5" i="363" s="1"/>
  <c r="AE21" i="363"/>
  <c r="N21" i="363"/>
  <c r="Q24" i="363"/>
  <c r="P24" i="363"/>
  <c r="P40" i="363"/>
  <c r="Q40" i="363"/>
  <c r="Q90" i="363"/>
  <c r="P90" i="363"/>
  <c r="Q58" i="362"/>
  <c r="N74" i="362"/>
  <c r="AE25" i="363"/>
  <c r="M89" i="363"/>
  <c r="AE106" i="363"/>
  <c r="P8" i="362"/>
  <c r="N38" i="362"/>
  <c r="N55" i="362"/>
  <c r="P57" i="362"/>
  <c r="N72" i="362"/>
  <c r="N106" i="362"/>
  <c r="P108" i="362"/>
  <c r="N140" i="362"/>
  <c r="P142" i="362"/>
  <c r="P146" i="362"/>
  <c r="P150" i="362"/>
  <c r="AA157" i="362"/>
  <c r="N23" i="363"/>
  <c r="AF40" i="363"/>
  <c r="AF56" i="363"/>
  <c r="N74" i="363"/>
  <c r="N106" i="363"/>
  <c r="N23" i="362"/>
  <c r="P39" i="362"/>
  <c r="P56" i="362"/>
  <c r="P73" i="362"/>
  <c r="P90" i="362"/>
  <c r="P107" i="362"/>
  <c r="P141" i="362"/>
  <c r="AB157" i="362"/>
  <c r="AC141" i="362" s="1"/>
  <c r="P7" i="363"/>
  <c r="N22" i="363"/>
  <c r="AE24" i="363"/>
  <c r="AE39" i="363"/>
  <c r="P59" i="363"/>
  <c r="P109" i="363"/>
  <c r="AA57" i="362"/>
  <c r="AA74" i="362"/>
  <c r="AA91" i="362"/>
  <c r="AA108" i="362"/>
  <c r="M123" i="362"/>
  <c r="AA126" i="362"/>
  <c r="AA130" i="362"/>
  <c r="AF24" i="363"/>
  <c r="AF39" i="363"/>
  <c r="N108" i="363"/>
  <c r="P7" i="362"/>
  <c r="P94" i="362"/>
  <c r="P125" i="362"/>
  <c r="P129" i="362"/>
  <c r="P133" i="362"/>
  <c r="P145" i="362"/>
  <c r="P149" i="362"/>
  <c r="AE7" i="363"/>
  <c r="N132" i="362"/>
  <c r="N144" i="362"/>
  <c r="N148" i="362"/>
  <c r="AE23" i="363"/>
  <c r="M38" i="363"/>
  <c r="N41" i="363"/>
  <c r="AE74" i="363"/>
  <c r="AA38" i="362"/>
  <c r="AA55" i="362"/>
  <c r="AA72" i="362"/>
  <c r="P76" i="362"/>
  <c r="AA89" i="362"/>
  <c r="AA106" i="362"/>
  <c r="P128" i="362"/>
  <c r="AA140" i="362"/>
  <c r="AE22" i="363"/>
  <c r="N56" i="363"/>
  <c r="P57" i="363"/>
  <c r="N140" i="359"/>
  <c r="P146" i="359"/>
  <c r="Q146" i="359"/>
  <c r="P150" i="359"/>
  <c r="Q150" i="359"/>
  <c r="Q90" i="360"/>
  <c r="P90" i="360"/>
  <c r="P142" i="359"/>
  <c r="Q142" i="359"/>
  <c r="Q41" i="360"/>
  <c r="P41" i="360"/>
  <c r="Q106" i="360"/>
  <c r="R90" i="360" s="1"/>
  <c r="P106" i="360"/>
  <c r="P60" i="359"/>
  <c r="Q60" i="359"/>
  <c r="P7" i="359"/>
  <c r="Q7" i="359"/>
  <c r="Q93" i="359"/>
  <c r="P93" i="359"/>
  <c r="Q73" i="360"/>
  <c r="P73" i="360"/>
  <c r="N72" i="359"/>
  <c r="AB72" i="359"/>
  <c r="AC56" i="359" s="1"/>
  <c r="AA72" i="359"/>
  <c r="N55" i="359"/>
  <c r="AB55" i="359"/>
  <c r="AC39" i="359" s="1"/>
  <c r="AA55" i="359"/>
  <c r="P129" i="359"/>
  <c r="Q129" i="359"/>
  <c r="AB21" i="359"/>
  <c r="AC5" i="359" s="1"/>
  <c r="AA21" i="359"/>
  <c r="P23" i="359"/>
  <c r="Q23" i="359"/>
  <c r="Q76" i="359"/>
  <c r="N55" i="360"/>
  <c r="AF55" i="360"/>
  <c r="AG39" i="360" s="1"/>
  <c r="AE55" i="360"/>
  <c r="AF72" i="360"/>
  <c r="AG56" i="360" s="1"/>
  <c r="AE72" i="360"/>
  <c r="N72" i="360"/>
  <c r="P125" i="359"/>
  <c r="Q125" i="359"/>
  <c r="Q91" i="360"/>
  <c r="P91" i="360"/>
  <c r="Q24" i="360"/>
  <c r="P24" i="360"/>
  <c r="Q58" i="360"/>
  <c r="P58" i="360"/>
  <c r="N157" i="359"/>
  <c r="AB157" i="359"/>
  <c r="AC141" i="359" s="1"/>
  <c r="AA157" i="359"/>
  <c r="AE21" i="360"/>
  <c r="N21" i="360"/>
  <c r="P94" i="359"/>
  <c r="Q94" i="359"/>
  <c r="P40" i="360"/>
  <c r="Q40" i="360"/>
  <c r="F2" i="359"/>
  <c r="Q38" i="359"/>
  <c r="R22" i="359" s="1"/>
  <c r="P38" i="359"/>
  <c r="N89" i="359"/>
  <c r="AB89" i="359"/>
  <c r="AC73" i="359" s="1"/>
  <c r="AA89" i="359"/>
  <c r="P77" i="359"/>
  <c r="Q77" i="359"/>
  <c r="AA39" i="359"/>
  <c r="AA56" i="359"/>
  <c r="AA73" i="359"/>
  <c r="AA90" i="359"/>
  <c r="AA107" i="359"/>
  <c r="N110" i="359"/>
  <c r="P124" i="359"/>
  <c r="N128" i="359"/>
  <c r="N132" i="359"/>
  <c r="P141" i="359"/>
  <c r="N145" i="359"/>
  <c r="P39" i="360"/>
  <c r="M89" i="360"/>
  <c r="AE106" i="360"/>
  <c r="N123" i="360"/>
  <c r="AB39" i="359"/>
  <c r="AB56" i="359"/>
  <c r="N7" i="360"/>
  <c r="O21" i="360"/>
  <c r="AE40" i="360"/>
  <c r="AE56" i="360"/>
  <c r="N59" i="360"/>
  <c r="AF106" i="360"/>
  <c r="AG90" i="360" s="1"/>
  <c r="N109" i="360"/>
  <c r="AB7" i="359"/>
  <c r="AB23" i="359"/>
  <c r="AA38" i="359"/>
  <c r="P59" i="359"/>
  <c r="AB60" i="359"/>
  <c r="AB77" i="359"/>
  <c r="AB94" i="359"/>
  <c r="AB125" i="359"/>
  <c r="AB129" i="359"/>
  <c r="AB142" i="359"/>
  <c r="AB146" i="359"/>
  <c r="AB150" i="359"/>
  <c r="N23" i="360"/>
  <c r="AF40" i="360"/>
  <c r="AF56" i="360"/>
  <c r="N74" i="360"/>
  <c r="P5" i="359"/>
  <c r="AB38" i="359"/>
  <c r="AC22" i="359" s="1"/>
  <c r="AA124" i="359"/>
  <c r="AA141" i="359"/>
  <c r="N22" i="360"/>
  <c r="AE24" i="360"/>
  <c r="AE39" i="360"/>
  <c r="AA128" i="359"/>
  <c r="AA132" i="359"/>
  <c r="AB141" i="359"/>
  <c r="AF24" i="360"/>
  <c r="AF39" i="360"/>
  <c r="N108" i="360"/>
  <c r="P58" i="359"/>
  <c r="P75" i="359"/>
  <c r="P92" i="359"/>
  <c r="P109" i="359"/>
  <c r="AE7" i="360"/>
  <c r="N91" i="359"/>
  <c r="N108" i="359"/>
  <c r="N126" i="359"/>
  <c r="N130" i="359"/>
  <c r="N143" i="359"/>
  <c r="N147" i="359"/>
  <c r="AF7" i="360"/>
  <c r="M38" i="360"/>
  <c r="N39" i="359"/>
  <c r="N56" i="359"/>
  <c r="N73" i="359"/>
  <c r="P107" i="360"/>
  <c r="P8" i="359"/>
  <c r="P57" i="359"/>
  <c r="P74" i="359"/>
  <c r="P90" i="359"/>
  <c r="AE123" i="360"/>
  <c r="N21" i="356"/>
  <c r="AB21" i="356"/>
  <c r="AC5" i="356" s="1"/>
  <c r="AA21" i="356"/>
  <c r="Q25" i="357"/>
  <c r="P25" i="357"/>
  <c r="Q6" i="357"/>
  <c r="P6" i="357"/>
  <c r="Q39" i="357"/>
  <c r="P39" i="357"/>
  <c r="P22" i="356"/>
  <c r="Q22" i="356"/>
  <c r="Q108" i="357"/>
  <c r="P108" i="357"/>
  <c r="AF72" i="357"/>
  <c r="AG56" i="357" s="1"/>
  <c r="AE72" i="357"/>
  <c r="N72" i="357"/>
  <c r="Q58" i="357"/>
  <c r="P58" i="357"/>
  <c r="Q41" i="357"/>
  <c r="P41" i="357"/>
  <c r="N140" i="356"/>
  <c r="AB140" i="356"/>
  <c r="AC124" i="356" s="1"/>
  <c r="AA140" i="356"/>
  <c r="Q141" i="356"/>
  <c r="P141" i="356"/>
  <c r="P24" i="357"/>
  <c r="Q24" i="357"/>
  <c r="AF123" i="357"/>
  <c r="AG107" i="357" s="1"/>
  <c r="AE123" i="357"/>
  <c r="N123" i="357"/>
  <c r="AF21" i="357"/>
  <c r="AG5" i="357" s="1"/>
  <c r="Q72" i="356"/>
  <c r="R56" i="356" s="1"/>
  <c r="P72" i="356"/>
  <c r="Q90" i="357"/>
  <c r="P90" i="357"/>
  <c r="N123" i="356"/>
  <c r="AB123" i="356"/>
  <c r="AC107" i="356" s="1"/>
  <c r="AA123" i="356"/>
  <c r="M89" i="357"/>
  <c r="AE106" i="357"/>
  <c r="P6" i="356"/>
  <c r="P10" i="356"/>
  <c r="AA38" i="356"/>
  <c r="AA55" i="356"/>
  <c r="P59" i="356"/>
  <c r="AA72" i="356"/>
  <c r="P76" i="356"/>
  <c r="AA89" i="356"/>
  <c r="P93" i="356"/>
  <c r="AA106" i="356"/>
  <c r="P128" i="356"/>
  <c r="P132" i="356"/>
  <c r="P145" i="356"/>
  <c r="P149" i="356"/>
  <c r="N23" i="357"/>
  <c r="AF56" i="357"/>
  <c r="N74" i="357"/>
  <c r="N106" i="357"/>
  <c r="N9" i="356"/>
  <c r="AA22" i="356"/>
  <c r="AB38" i="356"/>
  <c r="AC22" i="356" s="1"/>
  <c r="N58" i="356"/>
  <c r="AB72" i="356"/>
  <c r="AC56" i="356" s="1"/>
  <c r="N75" i="356"/>
  <c r="AB89" i="356"/>
  <c r="AC73" i="356" s="1"/>
  <c r="N92" i="356"/>
  <c r="AB106" i="356"/>
  <c r="AC90" i="356" s="1"/>
  <c r="N109" i="356"/>
  <c r="AA124" i="356"/>
  <c r="N127" i="356"/>
  <c r="N131" i="356"/>
  <c r="AA141" i="356"/>
  <c r="N144" i="356"/>
  <c r="N148" i="356"/>
  <c r="P7" i="357"/>
  <c r="N22" i="357"/>
  <c r="AE39" i="357"/>
  <c r="P59" i="357"/>
  <c r="N73" i="357"/>
  <c r="N91" i="357"/>
  <c r="O106" i="357"/>
  <c r="P109" i="357"/>
  <c r="AB22" i="356"/>
  <c r="AB124" i="356"/>
  <c r="AB141" i="356"/>
  <c r="AF24" i="357"/>
  <c r="AF39" i="357"/>
  <c r="M55" i="357"/>
  <c r="N5" i="357"/>
  <c r="AE7" i="357"/>
  <c r="AE59" i="357"/>
  <c r="E8" i="355"/>
  <c r="AA5" i="356"/>
  <c r="AE23" i="357"/>
  <c r="M38" i="357"/>
  <c r="AE74" i="357"/>
  <c r="M157" i="356"/>
  <c r="AB5" i="356"/>
  <c r="N56" i="357"/>
  <c r="P39" i="356"/>
  <c r="P56" i="356"/>
  <c r="P73" i="356"/>
  <c r="P90" i="356"/>
  <c r="P57" i="357"/>
  <c r="N5" i="356"/>
  <c r="AA57" i="356"/>
  <c r="AA74" i="356"/>
  <c r="AA108" i="356"/>
  <c r="N124" i="356"/>
  <c r="AA126" i="356"/>
  <c r="AA130" i="356"/>
  <c r="AF5" i="357"/>
  <c r="AD123" i="354"/>
  <c r="AC123" i="354"/>
  <c r="Z123" i="354"/>
  <c r="Y123" i="354"/>
  <c r="T123" i="354"/>
  <c r="S123" i="354"/>
  <c r="O123" i="354"/>
  <c r="L123" i="354"/>
  <c r="J123" i="354"/>
  <c r="K123" i="354" s="1"/>
  <c r="I123" i="354"/>
  <c r="O109" i="354"/>
  <c r="M109" i="354"/>
  <c r="AF109" i="354" s="1"/>
  <c r="K109" i="354"/>
  <c r="G109" i="354"/>
  <c r="O108" i="354"/>
  <c r="M108" i="354"/>
  <c r="K108" i="354"/>
  <c r="G108" i="354"/>
  <c r="O107" i="354"/>
  <c r="N107" i="354"/>
  <c r="Q107" i="354" s="1"/>
  <c r="M107" i="354"/>
  <c r="K107" i="354"/>
  <c r="G107" i="354"/>
  <c r="AD106" i="354"/>
  <c r="AC106" i="354"/>
  <c r="Z106" i="354"/>
  <c r="Y106" i="354"/>
  <c r="T106" i="354"/>
  <c r="S106" i="354"/>
  <c r="L106" i="354"/>
  <c r="J106" i="354"/>
  <c r="K106" i="354" s="1"/>
  <c r="I106" i="354"/>
  <c r="O91" i="354"/>
  <c r="M91" i="354"/>
  <c r="AF91" i="354" s="1"/>
  <c r="K91" i="354"/>
  <c r="G91" i="354"/>
  <c r="O90" i="354"/>
  <c r="M90" i="354"/>
  <c r="AF90" i="354" s="1"/>
  <c r="K90" i="354"/>
  <c r="G90" i="354"/>
  <c r="AD89" i="354"/>
  <c r="AC89" i="354"/>
  <c r="Z89" i="354"/>
  <c r="Y89" i="354"/>
  <c r="T89" i="354"/>
  <c r="S89" i="354"/>
  <c r="L89" i="354"/>
  <c r="O89" i="354" s="1"/>
  <c r="J89" i="354"/>
  <c r="K89" i="354" s="1"/>
  <c r="I89" i="354"/>
  <c r="O74" i="354"/>
  <c r="M74" i="354"/>
  <c r="AF74" i="354" s="1"/>
  <c r="K74" i="354"/>
  <c r="G74" i="354"/>
  <c r="O73" i="354"/>
  <c r="M73" i="354"/>
  <c r="AE73" i="354" s="1"/>
  <c r="K73" i="354"/>
  <c r="G73" i="354"/>
  <c r="AD72" i="354"/>
  <c r="AC72" i="354"/>
  <c r="Z72" i="354"/>
  <c r="Y72" i="354"/>
  <c r="T72" i="354"/>
  <c r="S72" i="354"/>
  <c r="L72" i="354"/>
  <c r="K72" i="354"/>
  <c r="J72" i="354"/>
  <c r="I72" i="354"/>
  <c r="O59" i="354"/>
  <c r="M59" i="354"/>
  <c r="AF59" i="354" s="1"/>
  <c r="K59" i="354"/>
  <c r="G59" i="354"/>
  <c r="AF58" i="354"/>
  <c r="AE58" i="354"/>
  <c r="O58" i="354"/>
  <c r="M58" i="354"/>
  <c r="N58" i="354" s="1"/>
  <c r="K58" i="354"/>
  <c r="G58" i="354"/>
  <c r="AF57" i="354"/>
  <c r="O57" i="354"/>
  <c r="M57" i="354"/>
  <c r="K57" i="354"/>
  <c r="G57" i="354"/>
  <c r="O56" i="354"/>
  <c r="M56" i="354"/>
  <c r="K56" i="354"/>
  <c r="G56" i="354"/>
  <c r="AD55" i="354"/>
  <c r="AC55" i="354"/>
  <c r="Z55" i="354"/>
  <c r="Y55" i="354"/>
  <c r="T55" i="354"/>
  <c r="S55" i="354"/>
  <c r="L55" i="354"/>
  <c r="O55" i="354" s="1"/>
  <c r="J55" i="354"/>
  <c r="K55" i="354" s="1"/>
  <c r="I55" i="354"/>
  <c r="O41" i="354"/>
  <c r="M41" i="354"/>
  <c r="AF41" i="354" s="1"/>
  <c r="K41" i="354"/>
  <c r="G41" i="354"/>
  <c r="O40" i="354"/>
  <c r="N40" i="354"/>
  <c r="P40" i="354" s="1"/>
  <c r="M40" i="354"/>
  <c r="AF40" i="354" s="1"/>
  <c r="K40" i="354"/>
  <c r="G40" i="354"/>
  <c r="O39" i="354"/>
  <c r="M39" i="354"/>
  <c r="N39" i="354" s="1"/>
  <c r="K39" i="354"/>
  <c r="G39" i="354"/>
  <c r="AD38" i="354"/>
  <c r="AC38" i="354"/>
  <c r="Z38" i="354"/>
  <c r="Y38" i="354"/>
  <c r="T38" i="354"/>
  <c r="S38" i="354"/>
  <c r="L38" i="354"/>
  <c r="O38" i="354" s="1"/>
  <c r="J38" i="354"/>
  <c r="K38" i="354" s="1"/>
  <c r="I38" i="354"/>
  <c r="O25" i="354"/>
  <c r="M25" i="354"/>
  <c r="K25" i="354"/>
  <c r="G25" i="354"/>
  <c r="O24" i="354"/>
  <c r="M24" i="354"/>
  <c r="K24" i="354"/>
  <c r="G24" i="354"/>
  <c r="O23" i="354"/>
  <c r="M23" i="354"/>
  <c r="AF23" i="354" s="1"/>
  <c r="K23" i="354"/>
  <c r="G23" i="354"/>
  <c r="O22" i="354"/>
  <c r="M22" i="354"/>
  <c r="K22" i="354"/>
  <c r="G22" i="354"/>
  <c r="AD21" i="354"/>
  <c r="AC21" i="354"/>
  <c r="Z21" i="354"/>
  <c r="Y21" i="354"/>
  <c r="T21" i="354"/>
  <c r="S21" i="354"/>
  <c r="L21" i="354"/>
  <c r="O21" i="354" s="1"/>
  <c r="K21" i="354"/>
  <c r="J21" i="354"/>
  <c r="I21" i="354"/>
  <c r="O7" i="354"/>
  <c r="M7" i="354"/>
  <c r="AF7" i="354" s="1"/>
  <c r="K7" i="354"/>
  <c r="G7" i="354"/>
  <c r="O6" i="354"/>
  <c r="M6" i="354"/>
  <c r="K6" i="354"/>
  <c r="G6" i="354"/>
  <c r="O5" i="354"/>
  <c r="N5" i="354"/>
  <c r="M5" i="354"/>
  <c r="K5" i="354"/>
  <c r="G5" i="354"/>
  <c r="H2" i="354"/>
  <c r="D1" i="354"/>
  <c r="T157" i="353"/>
  <c r="S157" i="353"/>
  <c r="L157" i="353"/>
  <c r="J157" i="353"/>
  <c r="I157" i="353"/>
  <c r="O157" i="353" s="1"/>
  <c r="AA151" i="353"/>
  <c r="O151" i="353"/>
  <c r="M151" i="353"/>
  <c r="K151" i="353"/>
  <c r="G151" i="353"/>
  <c r="AA150" i="353"/>
  <c r="O150" i="353"/>
  <c r="N150" i="353"/>
  <c r="M150" i="353"/>
  <c r="AB150" i="353" s="1"/>
  <c r="K150" i="353"/>
  <c r="G150" i="353"/>
  <c r="O149" i="353"/>
  <c r="M149" i="353"/>
  <c r="AB149" i="353" s="1"/>
  <c r="K149" i="353"/>
  <c r="G149" i="353"/>
  <c r="O148" i="353"/>
  <c r="M148" i="353"/>
  <c r="K148" i="353"/>
  <c r="G148" i="353"/>
  <c r="AA147" i="353"/>
  <c r="O147" i="353"/>
  <c r="M147" i="353"/>
  <c r="K147" i="353"/>
  <c r="G147" i="353"/>
  <c r="O146" i="353"/>
  <c r="M146" i="353"/>
  <c r="AB146" i="353" s="1"/>
  <c r="K146" i="353"/>
  <c r="G146" i="353"/>
  <c r="O145" i="353"/>
  <c r="M145" i="353"/>
  <c r="AB145" i="353" s="1"/>
  <c r="K145" i="353"/>
  <c r="G145" i="353"/>
  <c r="AB144" i="353"/>
  <c r="AA144" i="353"/>
  <c r="O144" i="353"/>
  <c r="N144" i="353"/>
  <c r="M144" i="353"/>
  <c r="K144" i="353"/>
  <c r="G144" i="353"/>
  <c r="O143" i="353"/>
  <c r="N143" i="353"/>
  <c r="M143" i="353"/>
  <c r="AB143" i="353" s="1"/>
  <c r="K143" i="353"/>
  <c r="G143" i="353"/>
  <c r="O142" i="353"/>
  <c r="N142" i="353"/>
  <c r="M142" i="353"/>
  <c r="AB142" i="353" s="1"/>
  <c r="K142" i="353"/>
  <c r="P142" i="353" s="1"/>
  <c r="G142" i="353"/>
  <c r="O141" i="353"/>
  <c r="M141" i="353"/>
  <c r="K141" i="353"/>
  <c r="G141" i="353"/>
  <c r="T140" i="353"/>
  <c r="S140" i="353"/>
  <c r="L140" i="353"/>
  <c r="O140" i="353" s="1"/>
  <c r="J140" i="353"/>
  <c r="K140" i="353" s="1"/>
  <c r="I140" i="353"/>
  <c r="O133" i="353"/>
  <c r="M133" i="353"/>
  <c r="AB133" i="353" s="1"/>
  <c r="K133" i="353"/>
  <c r="G133" i="353"/>
  <c r="AB132" i="353"/>
  <c r="AA132" i="353"/>
  <c r="O132" i="353"/>
  <c r="M132" i="353"/>
  <c r="N132" i="353" s="1"/>
  <c r="K132" i="353"/>
  <c r="Q132" i="353" s="1"/>
  <c r="G132" i="353"/>
  <c r="AB131" i="353"/>
  <c r="AA131" i="353"/>
  <c r="O131" i="353"/>
  <c r="N131" i="353"/>
  <c r="M131" i="353"/>
  <c r="K131" i="353"/>
  <c r="G131" i="353"/>
  <c r="O130" i="353"/>
  <c r="N130" i="353"/>
  <c r="M130" i="353"/>
  <c r="AB130" i="353" s="1"/>
  <c r="K130" i="353"/>
  <c r="G130" i="353"/>
  <c r="O129" i="353"/>
  <c r="M129" i="353"/>
  <c r="AB129" i="353" s="1"/>
  <c r="K129" i="353"/>
  <c r="G129" i="353"/>
  <c r="AB128" i="353"/>
  <c r="AA128" i="353"/>
  <c r="O128" i="353"/>
  <c r="M128" i="353"/>
  <c r="N128" i="353" s="1"/>
  <c r="K128" i="353"/>
  <c r="G128" i="353"/>
  <c r="AB127" i="353"/>
  <c r="AA127" i="353"/>
  <c r="O127" i="353"/>
  <c r="N127" i="353"/>
  <c r="M127" i="353"/>
  <c r="K127" i="353"/>
  <c r="G127" i="353"/>
  <c r="O126" i="353"/>
  <c r="N126" i="353"/>
  <c r="M126" i="353"/>
  <c r="AB126" i="353" s="1"/>
  <c r="K126" i="353"/>
  <c r="G126" i="353"/>
  <c r="O125" i="353"/>
  <c r="M125" i="353"/>
  <c r="AB125" i="353" s="1"/>
  <c r="K125" i="353"/>
  <c r="G125" i="353"/>
  <c r="O124" i="353"/>
  <c r="M124" i="353"/>
  <c r="K124" i="353"/>
  <c r="G124" i="353"/>
  <c r="T123" i="353"/>
  <c r="S123" i="353"/>
  <c r="L123" i="353"/>
  <c r="J123" i="353"/>
  <c r="I123" i="353"/>
  <c r="AB110" i="353"/>
  <c r="O110" i="353"/>
  <c r="M110" i="353"/>
  <c r="AA110" i="353" s="1"/>
  <c r="K110" i="353"/>
  <c r="G110" i="353"/>
  <c r="O109" i="353"/>
  <c r="M109" i="353"/>
  <c r="K109" i="353"/>
  <c r="G109" i="353"/>
  <c r="O108" i="353"/>
  <c r="N108" i="353"/>
  <c r="M108" i="353"/>
  <c r="AB108" i="353" s="1"/>
  <c r="K108" i="353"/>
  <c r="G108" i="353"/>
  <c r="O107" i="353"/>
  <c r="M107" i="353"/>
  <c r="AB107" i="353" s="1"/>
  <c r="K107" i="353"/>
  <c r="G107" i="353"/>
  <c r="T106" i="353"/>
  <c r="S106" i="353"/>
  <c r="L106" i="353"/>
  <c r="J106" i="353"/>
  <c r="K106" i="353" s="1"/>
  <c r="I106" i="353"/>
  <c r="O94" i="353"/>
  <c r="M94" i="353"/>
  <c r="AB94" i="353" s="1"/>
  <c r="K94" i="353"/>
  <c r="G94" i="353"/>
  <c r="AB93" i="353"/>
  <c r="O93" i="353"/>
  <c r="N93" i="353"/>
  <c r="M93" i="353"/>
  <c r="AA93" i="353" s="1"/>
  <c r="K93" i="353"/>
  <c r="G93" i="353"/>
  <c r="AB92" i="353"/>
  <c r="AA92" i="353"/>
  <c r="O92" i="353"/>
  <c r="N92" i="353"/>
  <c r="P92" i="353" s="1"/>
  <c r="M92" i="353"/>
  <c r="K92" i="353"/>
  <c r="G92" i="353"/>
  <c r="O91" i="353"/>
  <c r="M91" i="353"/>
  <c r="K91" i="353"/>
  <c r="G91" i="353"/>
  <c r="O90" i="353"/>
  <c r="M90" i="353"/>
  <c r="K90" i="353"/>
  <c r="G90" i="353"/>
  <c r="T89" i="353"/>
  <c r="S89" i="353"/>
  <c r="L89" i="353"/>
  <c r="O89" i="353" s="1"/>
  <c r="J89" i="353"/>
  <c r="K89" i="353" s="1"/>
  <c r="I89" i="353"/>
  <c r="O77" i="353"/>
  <c r="M77" i="353"/>
  <c r="AB77" i="353" s="1"/>
  <c r="K77" i="353"/>
  <c r="G77" i="353"/>
  <c r="O76" i="353"/>
  <c r="M76" i="353"/>
  <c r="K76" i="353"/>
  <c r="G76" i="353"/>
  <c r="AB75" i="353"/>
  <c r="O75" i="353"/>
  <c r="N75" i="353"/>
  <c r="P75" i="353" s="1"/>
  <c r="M75" i="353"/>
  <c r="AA75" i="353" s="1"/>
  <c r="K75" i="353"/>
  <c r="G75" i="353"/>
  <c r="AA74" i="353"/>
  <c r="O74" i="353"/>
  <c r="M74" i="353"/>
  <c r="AB74" i="353" s="1"/>
  <c r="K74" i="353"/>
  <c r="G74" i="353"/>
  <c r="O73" i="353"/>
  <c r="N73" i="353"/>
  <c r="M73" i="353"/>
  <c r="AB73" i="353" s="1"/>
  <c r="K73" i="353"/>
  <c r="G73" i="353"/>
  <c r="T72" i="353"/>
  <c r="S72" i="353"/>
  <c r="L72" i="353"/>
  <c r="O72" i="353" s="1"/>
  <c r="J72" i="353"/>
  <c r="K72" i="353" s="1"/>
  <c r="I72" i="353"/>
  <c r="O60" i="353"/>
  <c r="M60" i="353"/>
  <c r="AB60" i="353" s="1"/>
  <c r="K60" i="353"/>
  <c r="G60" i="353"/>
  <c r="AB59" i="353"/>
  <c r="AA59" i="353"/>
  <c r="O59" i="353"/>
  <c r="M59" i="353"/>
  <c r="N59" i="353" s="1"/>
  <c r="K59" i="353"/>
  <c r="G59" i="353"/>
  <c r="O58" i="353"/>
  <c r="M58" i="353"/>
  <c r="K58" i="353"/>
  <c r="G58" i="353"/>
  <c r="O57" i="353"/>
  <c r="M57" i="353"/>
  <c r="K57" i="353"/>
  <c r="G57" i="353"/>
  <c r="O56" i="353"/>
  <c r="M56" i="353"/>
  <c r="AB56" i="353" s="1"/>
  <c r="K56" i="353"/>
  <c r="G56" i="353"/>
  <c r="T55" i="353"/>
  <c r="S55" i="353"/>
  <c r="L55" i="353"/>
  <c r="J55" i="353"/>
  <c r="K55" i="353" s="1"/>
  <c r="I55" i="353"/>
  <c r="O39" i="353"/>
  <c r="M39" i="353"/>
  <c r="AB39" i="353" s="1"/>
  <c r="K39" i="353"/>
  <c r="G39" i="353"/>
  <c r="T38" i="353"/>
  <c r="S38" i="353"/>
  <c r="L38" i="353"/>
  <c r="J38" i="353"/>
  <c r="I38" i="353"/>
  <c r="O23" i="353"/>
  <c r="M23" i="353"/>
  <c r="AB23" i="353" s="1"/>
  <c r="K23" i="353"/>
  <c r="G23" i="353"/>
  <c r="AB22" i="353"/>
  <c r="AA22" i="353"/>
  <c r="O22" i="353"/>
  <c r="N22" i="353"/>
  <c r="P22" i="353" s="1"/>
  <c r="M22" i="353"/>
  <c r="K22" i="353"/>
  <c r="G22" i="353"/>
  <c r="T21" i="353"/>
  <c r="S21" i="353"/>
  <c r="L21" i="353"/>
  <c r="J21" i="353"/>
  <c r="K21" i="353" s="1"/>
  <c r="I21" i="353"/>
  <c r="O10" i="353"/>
  <c r="M10" i="353"/>
  <c r="K10" i="353"/>
  <c r="G10" i="353"/>
  <c r="AB9" i="353"/>
  <c r="O9" i="353"/>
  <c r="N9" i="353"/>
  <c r="P9" i="353" s="1"/>
  <c r="M9" i="353"/>
  <c r="AA9" i="353" s="1"/>
  <c r="K9" i="353"/>
  <c r="G9" i="353"/>
  <c r="P8" i="353"/>
  <c r="O8" i="353"/>
  <c r="N8" i="353"/>
  <c r="M8" i="353"/>
  <c r="AB8" i="353" s="1"/>
  <c r="K8" i="353"/>
  <c r="G8" i="353"/>
  <c r="O7" i="353"/>
  <c r="M7" i="353"/>
  <c r="AB7" i="353" s="1"/>
  <c r="K7" i="353"/>
  <c r="G7" i="353"/>
  <c r="O6" i="353"/>
  <c r="M6" i="353"/>
  <c r="K6" i="353"/>
  <c r="G6" i="353"/>
  <c r="AA5" i="353"/>
  <c r="P5" i="353"/>
  <c r="O5" i="353"/>
  <c r="N5" i="353"/>
  <c r="Q5" i="353" s="1"/>
  <c r="M5" i="353"/>
  <c r="K5" i="353"/>
  <c r="G5" i="353"/>
  <c r="H2" i="353"/>
  <c r="D1" i="353"/>
  <c r="X34" i="352"/>
  <c r="W34" i="352"/>
  <c r="V34" i="352"/>
  <c r="P34" i="352"/>
  <c r="O34" i="352"/>
  <c r="N34" i="352"/>
  <c r="M34" i="352"/>
  <c r="H34" i="352"/>
  <c r="G34" i="352"/>
  <c r="O16" i="352"/>
  <c r="N16" i="352"/>
  <c r="M16" i="352"/>
  <c r="I8" i="352" s="1"/>
  <c r="H16" i="352"/>
  <c r="G16" i="352"/>
  <c r="F16" i="352"/>
  <c r="E16" i="352"/>
  <c r="F8" i="352"/>
  <c r="M7" i="352"/>
  <c r="K7" i="352"/>
  <c r="I7" i="352"/>
  <c r="G7" i="352"/>
  <c r="F7" i="352"/>
  <c r="E7" i="352"/>
  <c r="M6" i="352"/>
  <c r="K6" i="352"/>
  <c r="I6" i="352"/>
  <c r="G6" i="352"/>
  <c r="F6" i="352"/>
  <c r="E6" i="352"/>
  <c r="F3" i="352"/>
  <c r="AD123" i="351"/>
  <c r="AC123" i="351"/>
  <c r="Z123" i="351"/>
  <c r="Y123" i="351"/>
  <c r="T123" i="351"/>
  <c r="S123" i="351"/>
  <c r="L123" i="351"/>
  <c r="O123" i="351" s="1"/>
  <c r="J123" i="351"/>
  <c r="I123" i="351"/>
  <c r="O109" i="351"/>
  <c r="N109" i="351"/>
  <c r="Q109" i="351" s="1"/>
  <c r="M109" i="351"/>
  <c r="K109" i="351"/>
  <c r="G109" i="351"/>
  <c r="AF108" i="351"/>
  <c r="O108" i="351"/>
  <c r="M108" i="351"/>
  <c r="K108" i="351"/>
  <c r="G108" i="351"/>
  <c r="O107" i="351"/>
  <c r="M107" i="351"/>
  <c r="K107" i="351"/>
  <c r="G107" i="351"/>
  <c r="AD106" i="351"/>
  <c r="AC106" i="351"/>
  <c r="Z106" i="351"/>
  <c r="Y106" i="351"/>
  <c r="T106" i="351"/>
  <c r="S106" i="351"/>
  <c r="L106" i="351"/>
  <c r="J106" i="351"/>
  <c r="K106" i="351" s="1"/>
  <c r="I106" i="351"/>
  <c r="O91" i="351"/>
  <c r="M91" i="351"/>
  <c r="AF91" i="351" s="1"/>
  <c r="K91" i="351"/>
  <c r="G91" i="351"/>
  <c r="O90" i="351"/>
  <c r="M90" i="351"/>
  <c r="K90" i="351"/>
  <c r="G90" i="351"/>
  <c r="AD89" i="351"/>
  <c r="AC89" i="351"/>
  <c r="Z89" i="351"/>
  <c r="Y89" i="351"/>
  <c r="T89" i="351"/>
  <c r="S89" i="351"/>
  <c r="L89" i="351"/>
  <c r="J89" i="351"/>
  <c r="I89" i="351"/>
  <c r="O89" i="351" s="1"/>
  <c r="O74" i="351"/>
  <c r="M74" i="351"/>
  <c r="N74" i="351" s="1"/>
  <c r="K74" i="351"/>
  <c r="G74" i="351"/>
  <c r="O73" i="351"/>
  <c r="M73" i="351"/>
  <c r="AF73" i="351" s="1"/>
  <c r="K73" i="351"/>
  <c r="G73" i="351"/>
  <c r="AD72" i="351"/>
  <c r="AC72" i="351"/>
  <c r="Z72" i="351"/>
  <c r="Y72" i="351"/>
  <c r="T72" i="351"/>
  <c r="S72" i="351"/>
  <c r="O72" i="351"/>
  <c r="M72" i="351"/>
  <c r="AF72" i="351" s="1"/>
  <c r="AG56" i="351" s="1"/>
  <c r="L72" i="351"/>
  <c r="J72" i="351"/>
  <c r="I72" i="351"/>
  <c r="O59" i="351"/>
  <c r="M59" i="351"/>
  <c r="K59" i="351"/>
  <c r="G59" i="351"/>
  <c r="O58" i="351"/>
  <c r="M58" i="351"/>
  <c r="K58" i="351"/>
  <c r="G58" i="351"/>
  <c r="O57" i="351"/>
  <c r="M57" i="351"/>
  <c r="K57" i="351"/>
  <c r="G57" i="351"/>
  <c r="O56" i="351"/>
  <c r="M56" i="351"/>
  <c r="K56" i="351"/>
  <c r="G56" i="351"/>
  <c r="AD55" i="351"/>
  <c r="AC55" i="351"/>
  <c r="Z55" i="351"/>
  <c r="Y55" i="351"/>
  <c r="T55" i="351"/>
  <c r="S55" i="351"/>
  <c r="L55" i="351"/>
  <c r="J55" i="351"/>
  <c r="I55" i="351"/>
  <c r="O41" i="351"/>
  <c r="M41" i="351"/>
  <c r="AE41" i="351" s="1"/>
  <c r="K41" i="351"/>
  <c r="G41" i="351"/>
  <c r="O40" i="351"/>
  <c r="M40" i="351"/>
  <c r="K40" i="351"/>
  <c r="G40" i="351"/>
  <c r="O39" i="351"/>
  <c r="M39" i="351"/>
  <c r="N39" i="351" s="1"/>
  <c r="K39" i="351"/>
  <c r="G39" i="351"/>
  <c r="AD38" i="351"/>
  <c r="AC38" i="351"/>
  <c r="Z38" i="351"/>
  <c r="Z2" i="351" s="1"/>
  <c r="P6" i="349" s="1"/>
  <c r="Y38" i="351"/>
  <c r="T38" i="351"/>
  <c r="S38" i="351"/>
  <c r="L38" i="351"/>
  <c r="O38" i="351" s="1"/>
  <c r="J38" i="351"/>
  <c r="K38" i="351" s="1"/>
  <c r="I38" i="351"/>
  <c r="O25" i="351"/>
  <c r="M25" i="351"/>
  <c r="K25" i="351"/>
  <c r="G25" i="351"/>
  <c r="O24" i="351"/>
  <c r="N24" i="351"/>
  <c r="M24" i="351"/>
  <c r="AF24" i="351" s="1"/>
  <c r="K24" i="351"/>
  <c r="G24" i="351"/>
  <c r="O23" i="351"/>
  <c r="M23" i="351"/>
  <c r="N23" i="351" s="1"/>
  <c r="K23" i="351"/>
  <c r="G23" i="351"/>
  <c r="O22" i="351"/>
  <c r="M22" i="351"/>
  <c r="AF22" i="351" s="1"/>
  <c r="K22" i="351"/>
  <c r="G22" i="351"/>
  <c r="AD21" i="351"/>
  <c r="AC21" i="351"/>
  <c r="Z21" i="351"/>
  <c r="Y21" i="351"/>
  <c r="T21" i="351"/>
  <c r="S21" i="351"/>
  <c r="M21" i="351"/>
  <c r="AF21" i="351" s="1"/>
  <c r="AG5" i="351" s="1"/>
  <c r="L21" i="351"/>
  <c r="O21" i="351" s="1"/>
  <c r="J21" i="351"/>
  <c r="K21" i="351" s="1"/>
  <c r="I21" i="351"/>
  <c r="AE7" i="351"/>
  <c r="O7" i="351"/>
  <c r="N7" i="351"/>
  <c r="Q7" i="351" s="1"/>
  <c r="M7" i="351"/>
  <c r="AF7" i="351" s="1"/>
  <c r="K7" i="351"/>
  <c r="G7" i="351"/>
  <c r="O6" i="351"/>
  <c r="M6" i="351"/>
  <c r="K6" i="351"/>
  <c r="G6" i="351"/>
  <c r="AF5" i="351"/>
  <c r="O5" i="351"/>
  <c r="N5" i="351"/>
  <c r="Q5" i="351" s="1"/>
  <c r="M5" i="351"/>
  <c r="AE5" i="351" s="1"/>
  <c r="K5" i="351"/>
  <c r="G5" i="351"/>
  <c r="F1" i="351" s="1"/>
  <c r="F2" i="351" s="1"/>
  <c r="H2" i="351"/>
  <c r="D1" i="351"/>
  <c r="T157" i="350"/>
  <c r="S157" i="350"/>
  <c r="L157" i="350"/>
  <c r="O157" i="350" s="1"/>
  <c r="K157" i="350"/>
  <c r="J157" i="350"/>
  <c r="I157" i="350"/>
  <c r="O151" i="350"/>
  <c r="N151" i="350"/>
  <c r="M151" i="350"/>
  <c r="K151" i="350"/>
  <c r="G151" i="350"/>
  <c r="O150" i="350"/>
  <c r="M150" i="350"/>
  <c r="AB150" i="350" s="1"/>
  <c r="K150" i="350"/>
  <c r="G150" i="350"/>
  <c r="O149" i="350"/>
  <c r="M149" i="350"/>
  <c r="AB149" i="350" s="1"/>
  <c r="K149" i="350"/>
  <c r="G149" i="350"/>
  <c r="O148" i="350"/>
  <c r="M148" i="350"/>
  <c r="AB148" i="350" s="1"/>
  <c r="K148" i="350"/>
  <c r="G148" i="350"/>
  <c r="O147" i="350"/>
  <c r="M147" i="350"/>
  <c r="K147" i="350"/>
  <c r="G147" i="350"/>
  <c r="O146" i="350"/>
  <c r="M146" i="350"/>
  <c r="AB146" i="350" s="1"/>
  <c r="K146" i="350"/>
  <c r="G146" i="350"/>
  <c r="O145" i="350"/>
  <c r="M145" i="350"/>
  <c r="AB145" i="350" s="1"/>
  <c r="K145" i="350"/>
  <c r="G145" i="350"/>
  <c r="O144" i="350"/>
  <c r="M144" i="350"/>
  <c r="AB144" i="350" s="1"/>
  <c r="K144" i="350"/>
  <c r="G144" i="350"/>
  <c r="O143" i="350"/>
  <c r="M143" i="350"/>
  <c r="K143" i="350"/>
  <c r="G143" i="350"/>
  <c r="O142" i="350"/>
  <c r="M142" i="350"/>
  <c r="AB142" i="350" s="1"/>
  <c r="K142" i="350"/>
  <c r="G142" i="350"/>
  <c r="AA141" i="350"/>
  <c r="O141" i="350"/>
  <c r="N141" i="350"/>
  <c r="Q141" i="350" s="1"/>
  <c r="M141" i="350"/>
  <c r="K141" i="350"/>
  <c r="G141" i="350"/>
  <c r="T140" i="350"/>
  <c r="S140" i="350"/>
  <c r="L140" i="350"/>
  <c r="J140" i="350"/>
  <c r="K140" i="350" s="1"/>
  <c r="I140" i="350"/>
  <c r="O133" i="350"/>
  <c r="M133" i="350"/>
  <c r="AB133" i="350" s="1"/>
  <c r="K133" i="350"/>
  <c r="G133" i="350"/>
  <c r="O132" i="350"/>
  <c r="M132" i="350"/>
  <c r="K132" i="350"/>
  <c r="G132" i="350"/>
  <c r="AB131" i="350"/>
  <c r="AA131" i="350"/>
  <c r="O131" i="350"/>
  <c r="M131" i="350"/>
  <c r="N131" i="350" s="1"/>
  <c r="K131" i="350"/>
  <c r="P131" i="350" s="1"/>
  <c r="G131" i="350"/>
  <c r="O130" i="350"/>
  <c r="M130" i="350"/>
  <c r="AB130" i="350" s="1"/>
  <c r="K130" i="350"/>
  <c r="G130" i="350"/>
  <c r="O129" i="350"/>
  <c r="M129" i="350"/>
  <c r="AB129" i="350" s="1"/>
  <c r="K129" i="350"/>
  <c r="G129" i="350"/>
  <c r="O128" i="350"/>
  <c r="M128" i="350"/>
  <c r="AA128" i="350" s="1"/>
  <c r="K128" i="350"/>
  <c r="G128" i="350"/>
  <c r="AB127" i="350"/>
  <c r="AA127" i="350"/>
  <c r="O127" i="350"/>
  <c r="M127" i="350"/>
  <c r="N127" i="350" s="1"/>
  <c r="K127" i="350"/>
  <c r="P127" i="350" s="1"/>
  <c r="G127" i="350"/>
  <c r="O126" i="350"/>
  <c r="M126" i="350"/>
  <c r="AB126" i="350" s="1"/>
  <c r="K126" i="350"/>
  <c r="G126" i="350"/>
  <c r="O125" i="350"/>
  <c r="M125" i="350"/>
  <c r="AB125" i="350" s="1"/>
  <c r="K125" i="350"/>
  <c r="G125" i="350"/>
  <c r="AA124" i="350"/>
  <c r="O124" i="350"/>
  <c r="M124" i="350"/>
  <c r="N124" i="350" s="1"/>
  <c r="K124" i="350"/>
  <c r="G124" i="350"/>
  <c r="T123" i="350"/>
  <c r="S123" i="350"/>
  <c r="L123" i="350"/>
  <c r="J123" i="350"/>
  <c r="I123" i="350"/>
  <c r="O110" i="350"/>
  <c r="M110" i="350"/>
  <c r="K110" i="350"/>
  <c r="G110" i="350"/>
  <c r="AB109" i="350"/>
  <c r="AA109" i="350"/>
  <c r="O109" i="350"/>
  <c r="N109" i="350"/>
  <c r="M109" i="350"/>
  <c r="K109" i="350"/>
  <c r="G109" i="350"/>
  <c r="O108" i="350"/>
  <c r="M108" i="350"/>
  <c r="AB108" i="350" s="1"/>
  <c r="K108" i="350"/>
  <c r="G108" i="350"/>
  <c r="O107" i="350"/>
  <c r="M107" i="350"/>
  <c r="K107" i="350"/>
  <c r="G107" i="350"/>
  <c r="T106" i="350"/>
  <c r="S106" i="350"/>
  <c r="L106" i="350"/>
  <c r="J106" i="350"/>
  <c r="I106" i="350"/>
  <c r="K106" i="350" s="1"/>
  <c r="O94" i="350"/>
  <c r="M94" i="350"/>
  <c r="AB94" i="350" s="1"/>
  <c r="K94" i="350"/>
  <c r="G94" i="350"/>
  <c r="AB93" i="350"/>
  <c r="O93" i="350"/>
  <c r="M93" i="350"/>
  <c r="AA93" i="350" s="1"/>
  <c r="K93" i="350"/>
  <c r="G93" i="350"/>
  <c r="O92" i="350"/>
  <c r="M92" i="350"/>
  <c r="K92" i="350"/>
  <c r="G92" i="350"/>
  <c r="O91" i="350"/>
  <c r="M91" i="350"/>
  <c r="AB91" i="350" s="1"/>
  <c r="K91" i="350"/>
  <c r="G91" i="350"/>
  <c r="AB90" i="350"/>
  <c r="O90" i="350"/>
  <c r="N90" i="350"/>
  <c r="M90" i="350"/>
  <c r="AA90" i="350" s="1"/>
  <c r="K90" i="350"/>
  <c r="G90" i="350"/>
  <c r="T89" i="350"/>
  <c r="S89" i="350"/>
  <c r="L89" i="350"/>
  <c r="O89" i="350" s="1"/>
  <c r="K89" i="350"/>
  <c r="J89" i="350"/>
  <c r="I89" i="350"/>
  <c r="O77" i="350"/>
  <c r="M77" i="350"/>
  <c r="AB77" i="350" s="1"/>
  <c r="K77" i="350"/>
  <c r="G77" i="350"/>
  <c r="O76" i="350"/>
  <c r="M76" i="350"/>
  <c r="K76" i="350"/>
  <c r="G76" i="350"/>
  <c r="AB75" i="350"/>
  <c r="AA75" i="350"/>
  <c r="O75" i="350"/>
  <c r="N75" i="350"/>
  <c r="M75" i="350"/>
  <c r="K75" i="350"/>
  <c r="G75" i="350"/>
  <c r="O74" i="350"/>
  <c r="M74" i="350"/>
  <c r="K74" i="350"/>
  <c r="G74" i="350"/>
  <c r="AB73" i="350"/>
  <c r="O73" i="350"/>
  <c r="N73" i="350"/>
  <c r="M73" i="350"/>
  <c r="AA73" i="350" s="1"/>
  <c r="K73" i="350"/>
  <c r="G73" i="350"/>
  <c r="T72" i="350"/>
  <c r="S72" i="350"/>
  <c r="M72" i="350"/>
  <c r="AB72" i="350" s="1"/>
  <c r="AC56" i="350" s="1"/>
  <c r="L72" i="350"/>
  <c r="O72" i="350" s="1"/>
  <c r="J72" i="350"/>
  <c r="I72" i="350"/>
  <c r="K72" i="350" s="1"/>
  <c r="O60" i="350"/>
  <c r="M60" i="350"/>
  <c r="AB60" i="350" s="1"/>
  <c r="K60" i="350"/>
  <c r="G60" i="350"/>
  <c r="O59" i="350"/>
  <c r="M59" i="350"/>
  <c r="AB59" i="350" s="1"/>
  <c r="K59" i="350"/>
  <c r="G59" i="350"/>
  <c r="AB58" i="350"/>
  <c r="O58" i="350"/>
  <c r="M58" i="350"/>
  <c r="AA58" i="350" s="1"/>
  <c r="K58" i="350"/>
  <c r="G58" i="350"/>
  <c r="O57" i="350"/>
  <c r="M57" i="350"/>
  <c r="AB57" i="350" s="1"/>
  <c r="K57" i="350"/>
  <c r="G57" i="350"/>
  <c r="AB56" i="350"/>
  <c r="O56" i="350"/>
  <c r="M56" i="350"/>
  <c r="AA56" i="350" s="1"/>
  <c r="K56" i="350"/>
  <c r="G56" i="350"/>
  <c r="T55" i="350"/>
  <c r="S55" i="350"/>
  <c r="L55" i="350"/>
  <c r="O55" i="350" s="1"/>
  <c r="J55" i="350"/>
  <c r="K55" i="350" s="1"/>
  <c r="I55" i="350"/>
  <c r="O39" i="350"/>
  <c r="M39" i="350"/>
  <c r="AA39" i="350" s="1"/>
  <c r="K39" i="350"/>
  <c r="G39" i="350"/>
  <c r="T38" i="350"/>
  <c r="S38" i="350"/>
  <c r="L38" i="350"/>
  <c r="O38" i="350" s="1"/>
  <c r="J38" i="350"/>
  <c r="K38" i="350" s="1"/>
  <c r="I38" i="350"/>
  <c r="O23" i="350"/>
  <c r="M23" i="350"/>
  <c r="AB23" i="350" s="1"/>
  <c r="K23" i="350"/>
  <c r="G23" i="350"/>
  <c r="O22" i="350"/>
  <c r="M22" i="350"/>
  <c r="K22" i="350"/>
  <c r="G22" i="350"/>
  <c r="T21" i="350"/>
  <c r="S21" i="350"/>
  <c r="L21" i="350"/>
  <c r="J21" i="350"/>
  <c r="I21" i="350"/>
  <c r="O10" i="350"/>
  <c r="M10" i="350"/>
  <c r="AB10" i="350" s="1"/>
  <c r="K10" i="350"/>
  <c r="G10" i="350"/>
  <c r="AB9" i="350"/>
  <c r="AA9" i="350"/>
  <c r="P9" i="350"/>
  <c r="O9" i="350"/>
  <c r="N9" i="350"/>
  <c r="Q9" i="350" s="1"/>
  <c r="M9" i="350"/>
  <c r="K9" i="350"/>
  <c r="G9" i="350"/>
  <c r="O8" i="350"/>
  <c r="M8" i="350"/>
  <c r="AB8" i="350" s="1"/>
  <c r="K8" i="350"/>
  <c r="G8" i="350"/>
  <c r="O7" i="350"/>
  <c r="M7" i="350"/>
  <c r="AB7" i="350" s="1"/>
  <c r="K7" i="350"/>
  <c r="G7" i="350"/>
  <c r="AB6" i="350"/>
  <c r="O6" i="350"/>
  <c r="M6" i="350"/>
  <c r="AA6" i="350" s="1"/>
  <c r="K6" i="350"/>
  <c r="G6" i="350"/>
  <c r="AB5" i="350"/>
  <c r="AA5" i="350"/>
  <c r="O5" i="350"/>
  <c r="N5" i="350"/>
  <c r="Q5" i="350" s="1"/>
  <c r="M5" i="350"/>
  <c r="K5" i="350"/>
  <c r="G5" i="350"/>
  <c r="H2" i="350"/>
  <c r="D1" i="350"/>
  <c r="X34" i="349"/>
  <c r="W34" i="349"/>
  <c r="V34" i="349"/>
  <c r="P34" i="349"/>
  <c r="M8" i="349" s="1"/>
  <c r="O34" i="349"/>
  <c r="N34" i="349"/>
  <c r="M34" i="349"/>
  <c r="H34" i="349"/>
  <c r="G34" i="349"/>
  <c r="O16" i="349"/>
  <c r="N16" i="349"/>
  <c r="M16" i="349"/>
  <c r="H16" i="349"/>
  <c r="G16" i="349"/>
  <c r="F16" i="349"/>
  <c r="E16" i="349"/>
  <c r="F8" i="349"/>
  <c r="M7" i="349"/>
  <c r="K7" i="349"/>
  <c r="I7" i="349"/>
  <c r="G7" i="349"/>
  <c r="F7" i="349"/>
  <c r="E7" i="349"/>
  <c r="M6" i="349"/>
  <c r="K6" i="349"/>
  <c r="I6" i="349"/>
  <c r="G6" i="349"/>
  <c r="F6" i="349"/>
  <c r="E6" i="349"/>
  <c r="F3" i="349"/>
  <c r="AD123" i="348"/>
  <c r="Z123" i="348"/>
  <c r="Y123" i="348"/>
  <c r="T123" i="348"/>
  <c r="S123" i="348"/>
  <c r="L123" i="348"/>
  <c r="O123" i="348" s="1"/>
  <c r="J123" i="348"/>
  <c r="I123" i="348"/>
  <c r="O109" i="348"/>
  <c r="M109" i="348"/>
  <c r="K109" i="348"/>
  <c r="G109" i="348"/>
  <c r="O108" i="348"/>
  <c r="M108" i="348"/>
  <c r="K108" i="348"/>
  <c r="G108" i="348"/>
  <c r="AE107" i="348"/>
  <c r="O107" i="348"/>
  <c r="M107" i="348"/>
  <c r="K107" i="348"/>
  <c r="G107" i="348"/>
  <c r="AD106" i="348"/>
  <c r="Z106" i="348"/>
  <c r="Y106" i="348"/>
  <c r="T106" i="348"/>
  <c r="S106" i="348"/>
  <c r="M106" i="348"/>
  <c r="L106" i="348"/>
  <c r="J106" i="348"/>
  <c r="I106" i="348"/>
  <c r="AE92" i="348"/>
  <c r="O92" i="348"/>
  <c r="M92" i="348"/>
  <c r="AF92" i="348" s="1"/>
  <c r="K92" i="348"/>
  <c r="G92" i="348"/>
  <c r="AE91" i="348"/>
  <c r="O91" i="348"/>
  <c r="M91" i="348"/>
  <c r="AF91" i="348" s="1"/>
  <c r="K91" i="348"/>
  <c r="G91" i="348"/>
  <c r="AF90" i="348"/>
  <c r="AE90" i="348"/>
  <c r="O90" i="348"/>
  <c r="M90" i="348"/>
  <c r="N90" i="348" s="1"/>
  <c r="K90" i="348"/>
  <c r="G90" i="348"/>
  <c r="AD89" i="348"/>
  <c r="Z89" i="348"/>
  <c r="Y89" i="348"/>
  <c r="T89" i="348"/>
  <c r="S89" i="348"/>
  <c r="L89" i="348"/>
  <c r="J89" i="348"/>
  <c r="I89" i="348"/>
  <c r="O74" i="348"/>
  <c r="M74" i="348"/>
  <c r="K74" i="348"/>
  <c r="G74" i="348"/>
  <c r="AF73" i="348"/>
  <c r="O73" i="348"/>
  <c r="M73" i="348"/>
  <c r="N73" i="348" s="1"/>
  <c r="K73" i="348"/>
  <c r="G73" i="348"/>
  <c r="AD72" i="348"/>
  <c r="Z72" i="348"/>
  <c r="Y72" i="348"/>
  <c r="T72" i="348"/>
  <c r="S72" i="348"/>
  <c r="L72" i="348"/>
  <c r="J72" i="348"/>
  <c r="K72" i="348" s="1"/>
  <c r="I72" i="348"/>
  <c r="O72" i="348" s="1"/>
  <c r="O59" i="348"/>
  <c r="M59" i="348"/>
  <c r="K59" i="348"/>
  <c r="G59" i="348"/>
  <c r="AF58" i="348"/>
  <c r="AE58" i="348"/>
  <c r="O58" i="348"/>
  <c r="M58" i="348"/>
  <c r="N58" i="348" s="1"/>
  <c r="K58" i="348"/>
  <c r="G58" i="348"/>
  <c r="AE57" i="348"/>
  <c r="O57" i="348"/>
  <c r="M57" i="348"/>
  <c r="AF57" i="348" s="1"/>
  <c r="K57" i="348"/>
  <c r="G57" i="348"/>
  <c r="O56" i="348"/>
  <c r="M56" i="348"/>
  <c r="N56" i="348" s="1"/>
  <c r="K56" i="348"/>
  <c r="G56" i="348"/>
  <c r="AD55" i="348"/>
  <c r="Q6" i="346"/>
  <c r="Z55" i="348"/>
  <c r="Y55" i="348"/>
  <c r="T55" i="348"/>
  <c r="S55" i="348"/>
  <c r="L55" i="348"/>
  <c r="J55" i="348"/>
  <c r="I55" i="348"/>
  <c r="O41" i="348"/>
  <c r="M41" i="348"/>
  <c r="K41" i="348"/>
  <c r="G41" i="348"/>
  <c r="AE40" i="348"/>
  <c r="O40" i="348"/>
  <c r="M40" i="348"/>
  <c r="AF40" i="348" s="1"/>
  <c r="K40" i="348"/>
  <c r="G40" i="348"/>
  <c r="AF39" i="348"/>
  <c r="O39" i="348"/>
  <c r="M39" i="348"/>
  <c r="K39" i="348"/>
  <c r="G39" i="348"/>
  <c r="AD38" i="348"/>
  <c r="Z38" i="348"/>
  <c r="Y38" i="348"/>
  <c r="T38" i="348"/>
  <c r="S38" i="348"/>
  <c r="L38" i="348"/>
  <c r="J38" i="348"/>
  <c r="K38" i="348" s="1"/>
  <c r="I38" i="348"/>
  <c r="O25" i="348"/>
  <c r="M25" i="348"/>
  <c r="N25" i="348" s="1"/>
  <c r="K25" i="348"/>
  <c r="G25" i="348"/>
  <c r="O24" i="348"/>
  <c r="M24" i="348"/>
  <c r="AF24" i="348" s="1"/>
  <c r="K24" i="348"/>
  <c r="G24" i="348"/>
  <c r="O23" i="348"/>
  <c r="M23" i="348"/>
  <c r="K23" i="348"/>
  <c r="G23" i="348"/>
  <c r="O22" i="348"/>
  <c r="M22" i="348"/>
  <c r="AE22" i="348" s="1"/>
  <c r="K22" i="348"/>
  <c r="G22" i="348"/>
  <c r="AD21" i="348"/>
  <c r="Z21" i="348"/>
  <c r="Y21" i="348"/>
  <c r="T21" i="348"/>
  <c r="S21" i="348"/>
  <c r="L21" i="348"/>
  <c r="J21" i="348"/>
  <c r="I21" i="348"/>
  <c r="O21" i="348" s="1"/>
  <c r="AE7" i="348"/>
  <c r="O7" i="348"/>
  <c r="N7" i="348"/>
  <c r="Q7" i="348" s="1"/>
  <c r="M7" i="348"/>
  <c r="AF7" i="348" s="1"/>
  <c r="K7" i="348"/>
  <c r="G7" i="348"/>
  <c r="O6" i="348"/>
  <c r="M6" i="348"/>
  <c r="AF6" i="348" s="1"/>
  <c r="K6" i="348"/>
  <c r="G6" i="348"/>
  <c r="O5" i="348"/>
  <c r="M5" i="348"/>
  <c r="K5" i="348"/>
  <c r="G5" i="348"/>
  <c r="H2" i="348"/>
  <c r="D1" i="348"/>
  <c r="T157" i="347"/>
  <c r="S157" i="347"/>
  <c r="L157" i="347"/>
  <c r="J157" i="347"/>
  <c r="I157" i="347"/>
  <c r="O157" i="347" s="1"/>
  <c r="O151" i="347"/>
  <c r="M151" i="347"/>
  <c r="AB151" i="347" s="1"/>
  <c r="K151" i="347"/>
  <c r="G151" i="347"/>
  <c r="AA150" i="347"/>
  <c r="O150" i="347"/>
  <c r="M150" i="347"/>
  <c r="K150" i="347"/>
  <c r="G150" i="347"/>
  <c r="O149" i="347"/>
  <c r="M149" i="347"/>
  <c r="K149" i="347"/>
  <c r="G149" i="347"/>
  <c r="AA148" i="347"/>
  <c r="O148" i="347"/>
  <c r="M148" i="347"/>
  <c r="AB148" i="347" s="1"/>
  <c r="K148" i="347"/>
  <c r="G148" i="347"/>
  <c r="AB147" i="347"/>
  <c r="AA147" i="347"/>
  <c r="O147" i="347"/>
  <c r="N147" i="347"/>
  <c r="Q147" i="347" s="1"/>
  <c r="M147" i="347"/>
  <c r="K147" i="347"/>
  <c r="G147" i="347"/>
  <c r="O146" i="347"/>
  <c r="N146" i="347"/>
  <c r="Q146" i="347" s="1"/>
  <c r="M146" i="347"/>
  <c r="K146" i="347"/>
  <c r="G146" i="347"/>
  <c r="AA145" i="347"/>
  <c r="O145" i="347"/>
  <c r="M145" i="347"/>
  <c r="AB145" i="347" s="1"/>
  <c r="K145" i="347"/>
  <c r="G145" i="347"/>
  <c r="O144" i="347"/>
  <c r="M144" i="347"/>
  <c r="K144" i="347"/>
  <c r="G144" i="347"/>
  <c r="O143" i="347"/>
  <c r="M143" i="347"/>
  <c r="K143" i="347"/>
  <c r="G143" i="347"/>
  <c r="AB142" i="347"/>
  <c r="AA142" i="347"/>
  <c r="O142" i="347"/>
  <c r="N142" i="347"/>
  <c r="M142" i="347"/>
  <c r="K142" i="347"/>
  <c r="G142" i="347"/>
  <c r="AB141" i="347"/>
  <c r="AA141" i="347"/>
  <c r="O141" i="347"/>
  <c r="N141" i="347"/>
  <c r="Q141" i="347" s="1"/>
  <c r="M141" i="347"/>
  <c r="K141" i="347"/>
  <c r="G141" i="347"/>
  <c r="T140" i="347"/>
  <c r="S140" i="347"/>
  <c r="L140" i="347"/>
  <c r="O140" i="347" s="1"/>
  <c r="J140" i="347"/>
  <c r="I140" i="347"/>
  <c r="AA133" i="347"/>
  <c r="O133" i="347"/>
  <c r="M133" i="347"/>
  <c r="AB133" i="347" s="1"/>
  <c r="K133" i="347"/>
  <c r="G133" i="347"/>
  <c r="O132" i="347"/>
  <c r="M132" i="347"/>
  <c r="N132" i="347" s="1"/>
  <c r="K132" i="347"/>
  <c r="G132" i="347"/>
  <c r="AB131" i="347"/>
  <c r="O131" i="347"/>
  <c r="M131" i="347"/>
  <c r="K131" i="347"/>
  <c r="G131" i="347"/>
  <c r="O130" i="347"/>
  <c r="M130" i="347"/>
  <c r="K130" i="347"/>
  <c r="G130" i="347"/>
  <c r="AA129" i="347"/>
  <c r="O129" i="347"/>
  <c r="M129" i="347"/>
  <c r="AB129" i="347" s="1"/>
  <c r="K129" i="347"/>
  <c r="G129" i="347"/>
  <c r="O128" i="347"/>
  <c r="M128" i="347"/>
  <c r="K128" i="347"/>
  <c r="G128" i="347"/>
  <c r="O127" i="347"/>
  <c r="N127" i="347"/>
  <c r="M127" i="347"/>
  <c r="AB127" i="347" s="1"/>
  <c r="K127" i="347"/>
  <c r="G127" i="347"/>
  <c r="AB126" i="347"/>
  <c r="O126" i="347"/>
  <c r="M126" i="347"/>
  <c r="K126" i="347"/>
  <c r="G126" i="347"/>
  <c r="O125" i="347"/>
  <c r="M125" i="347"/>
  <c r="K125" i="347"/>
  <c r="G125" i="347"/>
  <c r="O124" i="347"/>
  <c r="M124" i="347"/>
  <c r="K124" i="347"/>
  <c r="G124" i="347"/>
  <c r="T123" i="347"/>
  <c r="S123" i="347"/>
  <c r="L123" i="347"/>
  <c r="J123" i="347"/>
  <c r="K123" i="347" s="1"/>
  <c r="I123" i="347"/>
  <c r="AA110" i="347"/>
  <c r="O110" i="347"/>
  <c r="M110" i="347"/>
  <c r="N110" i="347" s="1"/>
  <c r="K110" i="347"/>
  <c r="G110" i="347"/>
  <c r="AA109" i="347"/>
  <c r="O109" i="347"/>
  <c r="M109" i="347"/>
  <c r="K109" i="347"/>
  <c r="G109" i="347"/>
  <c r="AA108" i="347"/>
  <c r="O108" i="347"/>
  <c r="N108" i="347"/>
  <c r="Q108" i="347" s="1"/>
  <c r="M108" i="347"/>
  <c r="AB108" i="347" s="1"/>
  <c r="K108" i="347"/>
  <c r="G108" i="347"/>
  <c r="O107" i="347"/>
  <c r="M107" i="347"/>
  <c r="K107" i="347"/>
  <c r="G107" i="347"/>
  <c r="T106" i="347"/>
  <c r="S106" i="347"/>
  <c r="L106" i="347"/>
  <c r="J106" i="347"/>
  <c r="I106" i="347"/>
  <c r="O94" i="347"/>
  <c r="N94" i="347"/>
  <c r="M94" i="347"/>
  <c r="K94" i="347"/>
  <c r="G94" i="347"/>
  <c r="O93" i="347"/>
  <c r="M93" i="347"/>
  <c r="K93" i="347"/>
  <c r="G93" i="347"/>
  <c r="O92" i="347"/>
  <c r="M92" i="347"/>
  <c r="K92" i="347"/>
  <c r="G92" i="347"/>
  <c r="O91" i="347"/>
  <c r="M91" i="347"/>
  <c r="K91" i="347"/>
  <c r="G91" i="347"/>
  <c r="O90" i="347"/>
  <c r="M90" i="347"/>
  <c r="K90" i="347"/>
  <c r="G90" i="347"/>
  <c r="T89" i="347"/>
  <c r="S89" i="347"/>
  <c r="M89" i="347"/>
  <c r="AA89" i="347" s="1"/>
  <c r="L89" i="347"/>
  <c r="O89" i="347" s="1"/>
  <c r="J89" i="347"/>
  <c r="I89" i="347"/>
  <c r="O77" i="347"/>
  <c r="M77" i="347"/>
  <c r="K77" i="347"/>
  <c r="G77" i="347"/>
  <c r="O76" i="347"/>
  <c r="N76" i="347"/>
  <c r="M76" i="347"/>
  <c r="K76" i="347"/>
  <c r="G76" i="347"/>
  <c r="O75" i="347"/>
  <c r="N75" i="347"/>
  <c r="M75" i="347"/>
  <c r="AB75" i="347" s="1"/>
  <c r="K75" i="347"/>
  <c r="G75" i="347"/>
  <c r="AA74" i="347"/>
  <c r="O74" i="347"/>
  <c r="M74" i="347"/>
  <c r="K74" i="347"/>
  <c r="G74" i="347"/>
  <c r="O73" i="347"/>
  <c r="M73" i="347"/>
  <c r="K73" i="347"/>
  <c r="G73" i="347"/>
  <c r="T72" i="347"/>
  <c r="S72" i="347"/>
  <c r="L72" i="347"/>
  <c r="J72" i="347"/>
  <c r="I72" i="347"/>
  <c r="O60" i="347"/>
  <c r="M60" i="347"/>
  <c r="K60" i="347"/>
  <c r="G60" i="347"/>
  <c r="O59" i="347"/>
  <c r="M59" i="347"/>
  <c r="K59" i="347"/>
  <c r="G59" i="347"/>
  <c r="O58" i="347"/>
  <c r="M58" i="347"/>
  <c r="K58" i="347"/>
  <c r="G58" i="347"/>
  <c r="O57" i="347"/>
  <c r="M57" i="347"/>
  <c r="K57" i="347"/>
  <c r="G57" i="347"/>
  <c r="AB56" i="347"/>
  <c r="O56" i="347"/>
  <c r="N56" i="347"/>
  <c r="Q56" i="347" s="1"/>
  <c r="M56" i="347"/>
  <c r="AA56" i="347" s="1"/>
  <c r="K56" i="347"/>
  <c r="G56" i="347"/>
  <c r="T55" i="347"/>
  <c r="S55" i="347"/>
  <c r="L55" i="347"/>
  <c r="J55" i="347"/>
  <c r="I55" i="347"/>
  <c r="AB39" i="347"/>
  <c r="O39" i="347"/>
  <c r="N39" i="347"/>
  <c r="Q39" i="347" s="1"/>
  <c r="M39" i="347"/>
  <c r="AA39" i="347" s="1"/>
  <c r="K39" i="347"/>
  <c r="G39" i="347"/>
  <c r="T38" i="347"/>
  <c r="S38" i="347"/>
  <c r="M38" i="347"/>
  <c r="L38" i="347"/>
  <c r="J38" i="347"/>
  <c r="K38" i="347" s="1"/>
  <c r="I38" i="347"/>
  <c r="O23" i="347"/>
  <c r="M23" i="347"/>
  <c r="K23" i="347"/>
  <c r="G23" i="347"/>
  <c r="O22" i="347"/>
  <c r="M22" i="347"/>
  <c r="N22" i="347" s="1"/>
  <c r="K22" i="347"/>
  <c r="G22" i="347"/>
  <c r="T21" i="347"/>
  <c r="S21" i="347"/>
  <c r="L21" i="347"/>
  <c r="J21" i="347"/>
  <c r="K21" i="347" s="1"/>
  <c r="I21" i="347"/>
  <c r="AA10" i="347"/>
  <c r="O10" i="347"/>
  <c r="N10" i="347"/>
  <c r="M10" i="347"/>
  <c r="AB10" i="347" s="1"/>
  <c r="K10" i="347"/>
  <c r="G10" i="347"/>
  <c r="AA9" i="347"/>
  <c r="O9" i="347"/>
  <c r="M9" i="347"/>
  <c r="AB9" i="347" s="1"/>
  <c r="K9" i="347"/>
  <c r="G9" i="347"/>
  <c r="O8" i="347"/>
  <c r="M8" i="347"/>
  <c r="AB8" i="347" s="1"/>
  <c r="K8" i="347"/>
  <c r="G8" i="347"/>
  <c r="AA7" i="347"/>
  <c r="O7" i="347"/>
  <c r="N7" i="347"/>
  <c r="M7" i="347"/>
  <c r="AB7" i="347" s="1"/>
  <c r="K7" i="347"/>
  <c r="G7" i="347"/>
  <c r="O6" i="347"/>
  <c r="M6" i="347"/>
  <c r="K6" i="347"/>
  <c r="G6" i="347"/>
  <c r="O5" i="347"/>
  <c r="M5" i="347"/>
  <c r="K5" i="347"/>
  <c r="G5" i="347"/>
  <c r="H2" i="347"/>
  <c r="D1" i="347"/>
  <c r="X34" i="346"/>
  <c r="W34" i="346"/>
  <c r="V34" i="346"/>
  <c r="P34" i="346"/>
  <c r="O34" i="346"/>
  <c r="N34" i="346"/>
  <c r="M34" i="346"/>
  <c r="H34" i="346"/>
  <c r="G34" i="346"/>
  <c r="O16" i="346"/>
  <c r="N16" i="346"/>
  <c r="M16" i="346"/>
  <c r="H16" i="346"/>
  <c r="G16" i="346"/>
  <c r="F16" i="346"/>
  <c r="E16" i="346"/>
  <c r="F8" i="346"/>
  <c r="M7" i="346"/>
  <c r="K7" i="346"/>
  <c r="I7" i="346"/>
  <c r="G7" i="346"/>
  <c r="F7" i="346"/>
  <c r="E7" i="346"/>
  <c r="M6" i="346"/>
  <c r="K6" i="346"/>
  <c r="I6" i="346"/>
  <c r="G6" i="346"/>
  <c r="F6" i="346"/>
  <c r="E6" i="346"/>
  <c r="F3" i="346"/>
  <c r="AD123" i="345"/>
  <c r="Z123" i="345"/>
  <c r="Y123" i="345"/>
  <c r="T123" i="345"/>
  <c r="S123" i="345"/>
  <c r="L123" i="345"/>
  <c r="J123" i="345"/>
  <c r="I123" i="345"/>
  <c r="O109" i="345"/>
  <c r="N109" i="345"/>
  <c r="Q109" i="345" s="1"/>
  <c r="M109" i="345"/>
  <c r="AF109" i="345" s="1"/>
  <c r="K109" i="345"/>
  <c r="G109" i="345"/>
  <c r="AF108" i="345"/>
  <c r="O108" i="345"/>
  <c r="M108" i="345"/>
  <c r="AE108" i="345" s="1"/>
  <c r="K108" i="345"/>
  <c r="G108" i="345"/>
  <c r="AF107" i="345"/>
  <c r="O107" i="345"/>
  <c r="M107" i="345"/>
  <c r="K107" i="345"/>
  <c r="G107" i="345"/>
  <c r="AD106" i="345"/>
  <c r="Z106" i="345"/>
  <c r="Y106" i="345"/>
  <c r="T106" i="345"/>
  <c r="S106" i="345"/>
  <c r="L106" i="345"/>
  <c r="J106" i="345"/>
  <c r="I106" i="345"/>
  <c r="O106" i="345" s="1"/>
  <c r="O92" i="345"/>
  <c r="N92" i="345"/>
  <c r="Q92" i="345" s="1"/>
  <c r="M92" i="345"/>
  <c r="K92" i="345"/>
  <c r="G92" i="345"/>
  <c r="O91" i="345"/>
  <c r="M91" i="345"/>
  <c r="AF91" i="345" s="1"/>
  <c r="K91" i="345"/>
  <c r="G91" i="345"/>
  <c r="O90" i="345"/>
  <c r="M90" i="345"/>
  <c r="K90" i="345"/>
  <c r="G90" i="345"/>
  <c r="AD89" i="345"/>
  <c r="Z89" i="345"/>
  <c r="Y89" i="345"/>
  <c r="T89" i="345"/>
  <c r="S89" i="345"/>
  <c r="O89" i="345"/>
  <c r="M89" i="345"/>
  <c r="N89" i="345" s="1"/>
  <c r="L89" i="345"/>
  <c r="J89" i="345"/>
  <c r="K89" i="345" s="1"/>
  <c r="I89" i="345"/>
  <c r="AF74" i="345"/>
  <c r="AE74" i="345"/>
  <c r="O74" i="345"/>
  <c r="N74" i="345"/>
  <c r="M74" i="345"/>
  <c r="K74" i="345"/>
  <c r="G74" i="345"/>
  <c r="O73" i="345"/>
  <c r="M73" i="345"/>
  <c r="AE73" i="345" s="1"/>
  <c r="K73" i="345"/>
  <c r="G73" i="345"/>
  <c r="AD72" i="345"/>
  <c r="Z72" i="345"/>
  <c r="Y72" i="345"/>
  <c r="T72" i="345"/>
  <c r="S72" i="345"/>
  <c r="L72" i="345"/>
  <c r="O72" i="345" s="1"/>
  <c r="J72" i="345"/>
  <c r="K72" i="345" s="1"/>
  <c r="I72" i="345"/>
  <c r="O59" i="345"/>
  <c r="M59" i="345"/>
  <c r="AE59" i="345" s="1"/>
  <c r="K59" i="345"/>
  <c r="G59" i="345"/>
  <c r="AE58" i="345"/>
  <c r="O58" i="345"/>
  <c r="N58" i="345"/>
  <c r="Q58" i="345" s="1"/>
  <c r="M58" i="345"/>
  <c r="AF58" i="345" s="1"/>
  <c r="K58" i="345"/>
  <c r="G58" i="345"/>
  <c r="O57" i="345"/>
  <c r="M57" i="345"/>
  <c r="N57" i="345" s="1"/>
  <c r="K57" i="345"/>
  <c r="G57" i="345"/>
  <c r="O56" i="345"/>
  <c r="M56" i="345"/>
  <c r="N56" i="345" s="1"/>
  <c r="K56" i="345"/>
  <c r="G56" i="345"/>
  <c r="AD55" i="345"/>
  <c r="Z55" i="345"/>
  <c r="Y55" i="345"/>
  <c r="T55" i="345"/>
  <c r="S55" i="345"/>
  <c r="L55" i="345"/>
  <c r="J55" i="345"/>
  <c r="I55" i="345"/>
  <c r="O41" i="345"/>
  <c r="M41" i="345"/>
  <c r="K41" i="345"/>
  <c r="G41" i="345"/>
  <c r="O40" i="345"/>
  <c r="M40" i="345"/>
  <c r="AF40" i="345" s="1"/>
  <c r="K40" i="345"/>
  <c r="G40" i="345"/>
  <c r="AF39" i="345"/>
  <c r="O39" i="345"/>
  <c r="M39" i="345"/>
  <c r="AE39" i="345" s="1"/>
  <c r="K39" i="345"/>
  <c r="G39" i="345"/>
  <c r="AD38" i="345"/>
  <c r="Z38" i="345"/>
  <c r="Y38" i="345"/>
  <c r="T38" i="345"/>
  <c r="S38" i="345"/>
  <c r="L38" i="345"/>
  <c r="O38" i="345" s="1"/>
  <c r="K38" i="345"/>
  <c r="J38" i="345"/>
  <c r="I38" i="345"/>
  <c r="AE25" i="345"/>
  <c r="O25" i="345"/>
  <c r="M25" i="345"/>
  <c r="N25" i="345" s="1"/>
  <c r="K25" i="345"/>
  <c r="G25" i="345"/>
  <c r="AF24" i="345"/>
  <c r="O24" i="345"/>
  <c r="M24" i="345"/>
  <c r="AE24" i="345" s="1"/>
  <c r="K24" i="345"/>
  <c r="G24" i="345"/>
  <c r="AF23" i="345"/>
  <c r="AE23" i="345"/>
  <c r="P23" i="345"/>
  <c r="O23" i="345"/>
  <c r="N23" i="345"/>
  <c r="Q23" i="345" s="1"/>
  <c r="M23" i="345"/>
  <c r="K23" i="345"/>
  <c r="G23" i="345"/>
  <c r="O22" i="345"/>
  <c r="M22" i="345"/>
  <c r="AE22" i="345" s="1"/>
  <c r="K22" i="345"/>
  <c r="G22" i="345"/>
  <c r="AD21" i="345"/>
  <c r="Z21" i="345"/>
  <c r="Y21" i="345"/>
  <c r="T21" i="345"/>
  <c r="S21" i="345"/>
  <c r="L21" i="345"/>
  <c r="O21" i="345" s="1"/>
  <c r="J21" i="345"/>
  <c r="K21" i="345" s="1"/>
  <c r="I21" i="345"/>
  <c r="O7" i="345"/>
  <c r="M7" i="345"/>
  <c r="K7" i="345"/>
  <c r="G7" i="345"/>
  <c r="O6" i="345"/>
  <c r="M6" i="345"/>
  <c r="K6" i="345"/>
  <c r="G6" i="345"/>
  <c r="O5" i="345"/>
  <c r="M5" i="345"/>
  <c r="N5" i="345" s="1"/>
  <c r="K5" i="345"/>
  <c r="G5" i="345"/>
  <c r="H2" i="345"/>
  <c r="D1" i="345"/>
  <c r="T157" i="344"/>
  <c r="S157" i="344"/>
  <c r="L157" i="344"/>
  <c r="J157" i="344"/>
  <c r="I157" i="344"/>
  <c r="AA151" i="344"/>
  <c r="O151" i="344"/>
  <c r="N151" i="344"/>
  <c r="M151" i="344"/>
  <c r="AB151" i="344" s="1"/>
  <c r="K151" i="344"/>
  <c r="G151" i="344"/>
  <c r="O150" i="344"/>
  <c r="N150" i="344"/>
  <c r="Q150" i="344" s="1"/>
  <c r="M150" i="344"/>
  <c r="K150" i="344"/>
  <c r="G150" i="344"/>
  <c r="AA149" i="344"/>
  <c r="O149" i="344"/>
  <c r="N149" i="344"/>
  <c r="M149" i="344"/>
  <c r="AB149" i="344" s="1"/>
  <c r="K149" i="344"/>
  <c r="G149" i="344"/>
  <c r="O148" i="344"/>
  <c r="M148" i="344"/>
  <c r="K148" i="344"/>
  <c r="G148" i="344"/>
  <c r="O147" i="344"/>
  <c r="N147" i="344"/>
  <c r="M147" i="344"/>
  <c r="AB147" i="344" s="1"/>
  <c r="K147" i="344"/>
  <c r="G147" i="344"/>
  <c r="AA146" i="344"/>
  <c r="O146" i="344"/>
  <c r="M146" i="344"/>
  <c r="AB146" i="344" s="1"/>
  <c r="K146" i="344"/>
  <c r="G146" i="344"/>
  <c r="O145" i="344"/>
  <c r="M145" i="344"/>
  <c r="K145" i="344"/>
  <c r="G145" i="344"/>
  <c r="AA144" i="344"/>
  <c r="O144" i="344"/>
  <c r="M144" i="344"/>
  <c r="K144" i="344"/>
  <c r="G144" i="344"/>
  <c r="AA143" i="344"/>
  <c r="O143" i="344"/>
  <c r="N143" i="344"/>
  <c r="P143" i="344" s="1"/>
  <c r="M143" i="344"/>
  <c r="AB143" i="344" s="1"/>
  <c r="K143" i="344"/>
  <c r="G143" i="344"/>
  <c r="AA142" i="344"/>
  <c r="O142" i="344"/>
  <c r="M142" i="344"/>
  <c r="AB142" i="344" s="1"/>
  <c r="K142" i="344"/>
  <c r="G142" i="344"/>
  <c r="O141" i="344"/>
  <c r="M141" i="344"/>
  <c r="K141" i="344"/>
  <c r="G141" i="344"/>
  <c r="T140" i="344"/>
  <c r="S140" i="344"/>
  <c r="L140" i="344"/>
  <c r="O140" i="344" s="1"/>
  <c r="J140" i="344"/>
  <c r="K140" i="344" s="1"/>
  <c r="I140" i="344"/>
  <c r="AA133" i="344"/>
  <c r="O133" i="344"/>
  <c r="M133" i="344"/>
  <c r="AB133" i="344" s="1"/>
  <c r="K133" i="344"/>
  <c r="G133" i="344"/>
  <c r="AA132" i="344"/>
  <c r="O132" i="344"/>
  <c r="N132" i="344"/>
  <c r="M132" i="344"/>
  <c r="AB132" i="344" s="1"/>
  <c r="K132" i="344"/>
  <c r="G132" i="344"/>
  <c r="AA131" i="344"/>
  <c r="O131" i="344"/>
  <c r="N131" i="344"/>
  <c r="M131" i="344"/>
  <c r="AB131" i="344" s="1"/>
  <c r="K131" i="344"/>
  <c r="G131" i="344"/>
  <c r="AA130" i="344"/>
  <c r="O130" i="344"/>
  <c r="N130" i="344"/>
  <c r="Q130" i="344" s="1"/>
  <c r="M130" i="344"/>
  <c r="AB130" i="344" s="1"/>
  <c r="K130" i="344"/>
  <c r="G130" i="344"/>
  <c r="O129" i="344"/>
  <c r="M129" i="344"/>
  <c r="K129" i="344"/>
  <c r="G129" i="344"/>
  <c r="O128" i="344"/>
  <c r="M128" i="344"/>
  <c r="N128" i="344" s="1"/>
  <c r="P128" i="344" s="1"/>
  <c r="K128" i="344"/>
  <c r="G128" i="344"/>
  <c r="AA127" i="344"/>
  <c r="O127" i="344"/>
  <c r="N127" i="344"/>
  <c r="M127" i="344"/>
  <c r="AB127" i="344" s="1"/>
  <c r="K127" i="344"/>
  <c r="G127" i="344"/>
  <c r="AA126" i="344"/>
  <c r="O126" i="344"/>
  <c r="M126" i="344"/>
  <c r="AB126" i="344" s="1"/>
  <c r="K126" i="344"/>
  <c r="G126" i="344"/>
  <c r="O125" i="344"/>
  <c r="M125" i="344"/>
  <c r="K125" i="344"/>
  <c r="G125" i="344"/>
  <c r="AB124" i="344"/>
  <c r="O124" i="344"/>
  <c r="N124" i="344"/>
  <c r="Q124" i="344" s="1"/>
  <c r="M124" i="344"/>
  <c r="K124" i="344"/>
  <c r="G124" i="344"/>
  <c r="T123" i="344"/>
  <c r="S123" i="344"/>
  <c r="M123" i="344"/>
  <c r="L123" i="344"/>
  <c r="O123" i="344" s="1"/>
  <c r="J123" i="344"/>
  <c r="I123" i="344"/>
  <c r="AB110" i="344"/>
  <c r="O110" i="344"/>
  <c r="M110" i="344"/>
  <c r="AA110" i="344" s="1"/>
  <c r="K110" i="344"/>
  <c r="G110" i="344"/>
  <c r="AB109" i="344"/>
  <c r="O109" i="344"/>
  <c r="M109" i="344"/>
  <c r="N109" i="344" s="1"/>
  <c r="K109" i="344"/>
  <c r="G109" i="344"/>
  <c r="O108" i="344"/>
  <c r="M108" i="344"/>
  <c r="AB108" i="344" s="1"/>
  <c r="K108" i="344"/>
  <c r="G108" i="344"/>
  <c r="AA107" i="344"/>
  <c r="O107" i="344"/>
  <c r="M107" i="344"/>
  <c r="AB107" i="344" s="1"/>
  <c r="K107" i="344"/>
  <c r="G107" i="344"/>
  <c r="T106" i="344"/>
  <c r="S106" i="344"/>
  <c r="L106" i="344"/>
  <c r="O106" i="344" s="1"/>
  <c r="J106" i="344"/>
  <c r="K106" i="344" s="1"/>
  <c r="I106" i="344"/>
  <c r="O94" i="344"/>
  <c r="N94" i="344"/>
  <c r="M94" i="344"/>
  <c r="K94" i="344"/>
  <c r="G94" i="344"/>
  <c r="AB93" i="344"/>
  <c r="AA93" i="344"/>
  <c r="O93" i="344"/>
  <c r="M93" i="344"/>
  <c r="N93" i="344" s="1"/>
  <c r="K93" i="344"/>
  <c r="G93" i="344"/>
  <c r="O92" i="344"/>
  <c r="M92" i="344"/>
  <c r="K92" i="344"/>
  <c r="G92" i="344"/>
  <c r="O91" i="344"/>
  <c r="N91" i="344"/>
  <c r="Q91" i="344" s="1"/>
  <c r="M91" i="344"/>
  <c r="AB91" i="344" s="1"/>
  <c r="K91" i="344"/>
  <c r="G91" i="344"/>
  <c r="AA90" i="344"/>
  <c r="O90" i="344"/>
  <c r="M90" i="344"/>
  <c r="AB90" i="344" s="1"/>
  <c r="K90" i="344"/>
  <c r="G90" i="344"/>
  <c r="T89" i="344"/>
  <c r="S89" i="344"/>
  <c r="L89" i="344"/>
  <c r="J89" i="344"/>
  <c r="I89" i="344"/>
  <c r="O77" i="344"/>
  <c r="M77" i="344"/>
  <c r="K77" i="344"/>
  <c r="G77" i="344"/>
  <c r="AA76" i="344"/>
  <c r="O76" i="344"/>
  <c r="M76" i="344"/>
  <c r="K76" i="344"/>
  <c r="G76" i="344"/>
  <c r="AA75" i="344"/>
  <c r="O75" i="344"/>
  <c r="N75" i="344"/>
  <c r="M75" i="344"/>
  <c r="AB75" i="344" s="1"/>
  <c r="K75" i="344"/>
  <c r="G75" i="344"/>
  <c r="O74" i="344"/>
  <c r="M74" i="344"/>
  <c r="K74" i="344"/>
  <c r="G74" i="344"/>
  <c r="O73" i="344"/>
  <c r="M73" i="344"/>
  <c r="K73" i="344"/>
  <c r="G73" i="344"/>
  <c r="T72" i="344"/>
  <c r="S72" i="344"/>
  <c r="L72" i="344"/>
  <c r="J72" i="344"/>
  <c r="I72" i="344"/>
  <c r="AA60" i="344"/>
  <c r="O60" i="344"/>
  <c r="M60" i="344"/>
  <c r="AB60" i="344" s="1"/>
  <c r="K60" i="344"/>
  <c r="G60" i="344"/>
  <c r="AA59" i="344"/>
  <c r="O59" i="344"/>
  <c r="N59" i="344"/>
  <c r="P59" i="344" s="1"/>
  <c r="M59" i="344"/>
  <c r="AB59" i="344" s="1"/>
  <c r="K59" i="344"/>
  <c r="G59" i="344"/>
  <c r="O58" i="344"/>
  <c r="N58" i="344"/>
  <c r="M58" i="344"/>
  <c r="AB58" i="344" s="1"/>
  <c r="K58" i="344"/>
  <c r="Q58" i="344" s="1"/>
  <c r="G58" i="344"/>
  <c r="O57" i="344"/>
  <c r="N57" i="344"/>
  <c r="Q57" i="344" s="1"/>
  <c r="M57" i="344"/>
  <c r="K57" i="344"/>
  <c r="G57" i="344"/>
  <c r="O56" i="344"/>
  <c r="M56" i="344"/>
  <c r="AB56" i="344" s="1"/>
  <c r="K56" i="344"/>
  <c r="G56" i="344"/>
  <c r="T55" i="344"/>
  <c r="S55" i="344"/>
  <c r="L55" i="344"/>
  <c r="O55" i="344" s="1"/>
  <c r="J55" i="344"/>
  <c r="K55" i="344" s="1"/>
  <c r="I55" i="344"/>
  <c r="AA41" i="344"/>
  <c r="O41" i="344"/>
  <c r="M41" i="344"/>
  <c r="AB41" i="344" s="1"/>
  <c r="K41" i="344"/>
  <c r="G41" i="344"/>
  <c r="AA40" i="344"/>
  <c r="O40" i="344"/>
  <c r="N40" i="344"/>
  <c r="M40" i="344"/>
  <c r="AB40" i="344" s="1"/>
  <c r="K40" i="344"/>
  <c r="G40" i="344"/>
  <c r="O39" i="344"/>
  <c r="M39" i="344"/>
  <c r="N39" i="344" s="1"/>
  <c r="K39" i="344"/>
  <c r="G39" i="344"/>
  <c r="T38" i="344"/>
  <c r="S38" i="344"/>
  <c r="L38" i="344"/>
  <c r="O38" i="344" s="1"/>
  <c r="J38" i="344"/>
  <c r="K38" i="344" s="1"/>
  <c r="I38" i="344"/>
  <c r="O23" i="344"/>
  <c r="M23" i="344"/>
  <c r="AA23" i="344" s="1"/>
  <c r="K23" i="344"/>
  <c r="G23" i="344"/>
  <c r="AB22" i="344"/>
  <c r="O22" i="344"/>
  <c r="M22" i="344"/>
  <c r="K22" i="344"/>
  <c r="G22" i="344"/>
  <c r="T21" i="344"/>
  <c r="S21" i="344"/>
  <c r="L21" i="344"/>
  <c r="J21" i="344"/>
  <c r="K21" i="344" s="1"/>
  <c r="I21" i="344"/>
  <c r="AA10" i="344"/>
  <c r="O10" i="344"/>
  <c r="N10" i="344"/>
  <c r="M10" i="344"/>
  <c r="AB10" i="344" s="1"/>
  <c r="K10" i="344"/>
  <c r="G10" i="344"/>
  <c r="AA9" i="344"/>
  <c r="O9" i="344"/>
  <c r="M9" i="344"/>
  <c r="AB9" i="344" s="1"/>
  <c r="K9" i="344"/>
  <c r="G9" i="344"/>
  <c r="AA8" i="344"/>
  <c r="O8" i="344"/>
  <c r="N8" i="344"/>
  <c r="P8" i="344" s="1"/>
  <c r="M8" i="344"/>
  <c r="AB8" i="344" s="1"/>
  <c r="K8" i="344"/>
  <c r="G8" i="344"/>
  <c r="O7" i="344"/>
  <c r="M7" i="344"/>
  <c r="K7" i="344"/>
  <c r="G7" i="344"/>
  <c r="O6" i="344"/>
  <c r="N6" i="344"/>
  <c r="Q6" i="344" s="1"/>
  <c r="M6" i="344"/>
  <c r="AB6" i="344" s="1"/>
  <c r="K6" i="344"/>
  <c r="G6" i="344"/>
  <c r="O5" i="344"/>
  <c r="M5" i="344"/>
  <c r="K5" i="344"/>
  <c r="G5" i="344"/>
  <c r="H2" i="344"/>
  <c r="D2" i="344"/>
  <c r="D1" i="344"/>
  <c r="F3" i="343" s="1"/>
  <c r="X34" i="343"/>
  <c r="W34" i="343"/>
  <c r="V34" i="343"/>
  <c r="P34" i="343"/>
  <c r="M8" i="343" s="1"/>
  <c r="O34" i="343"/>
  <c r="N34" i="343"/>
  <c r="M34" i="343"/>
  <c r="H34" i="343"/>
  <c r="G34" i="343"/>
  <c r="K8" i="343" s="1"/>
  <c r="O16" i="343"/>
  <c r="N16" i="343"/>
  <c r="M16" i="343"/>
  <c r="I8" i="343" s="1"/>
  <c r="H16" i="343"/>
  <c r="G16" i="343"/>
  <c r="F16" i="343"/>
  <c r="E16" i="343"/>
  <c r="F8" i="343"/>
  <c r="M7" i="343"/>
  <c r="K7" i="343"/>
  <c r="I7" i="343"/>
  <c r="G7" i="343"/>
  <c r="F7" i="343"/>
  <c r="E7" i="343"/>
  <c r="M6" i="343"/>
  <c r="K6" i="343"/>
  <c r="I6" i="343"/>
  <c r="G6" i="343"/>
  <c r="F6" i="343"/>
  <c r="E6" i="343"/>
  <c r="AD123" i="342"/>
  <c r="Z123" i="342"/>
  <c r="Y123" i="342"/>
  <c r="T123" i="342"/>
  <c r="S123" i="342"/>
  <c r="L123" i="342"/>
  <c r="O123" i="342" s="1"/>
  <c r="J123" i="342"/>
  <c r="I123" i="342"/>
  <c r="O109" i="342"/>
  <c r="M109" i="342"/>
  <c r="K109" i="342"/>
  <c r="G109" i="342"/>
  <c r="AE108" i="342"/>
  <c r="O108" i="342"/>
  <c r="N108" i="342"/>
  <c r="Q108" i="342" s="1"/>
  <c r="M108" i="342"/>
  <c r="AF108" i="342" s="1"/>
  <c r="K108" i="342"/>
  <c r="G108" i="342"/>
  <c r="O107" i="342"/>
  <c r="M107" i="342"/>
  <c r="K107" i="342"/>
  <c r="G107" i="342"/>
  <c r="AD106" i="342"/>
  <c r="Z106" i="342"/>
  <c r="Y106" i="342"/>
  <c r="T106" i="342"/>
  <c r="S106" i="342"/>
  <c r="L106" i="342"/>
  <c r="J106" i="342"/>
  <c r="I106" i="342"/>
  <c r="K106" i="342" s="1"/>
  <c r="AE92" i="342"/>
  <c r="O92" i="342"/>
  <c r="M92" i="342"/>
  <c r="K92" i="342"/>
  <c r="G92" i="342"/>
  <c r="O91" i="342"/>
  <c r="M91" i="342"/>
  <c r="K91" i="342"/>
  <c r="G91" i="342"/>
  <c r="AF90" i="342"/>
  <c r="AE90" i="342"/>
  <c r="O90" i="342"/>
  <c r="M90" i="342"/>
  <c r="N90" i="342" s="1"/>
  <c r="K90" i="342"/>
  <c r="G90" i="342"/>
  <c r="AD89" i="342"/>
  <c r="Z89" i="342"/>
  <c r="Y89" i="342"/>
  <c r="T89" i="342"/>
  <c r="S89" i="342"/>
  <c r="L89" i="342"/>
  <c r="J89" i="342"/>
  <c r="K89" i="342" s="1"/>
  <c r="I89" i="342"/>
  <c r="O74" i="342"/>
  <c r="M74" i="342"/>
  <c r="AF74" i="342" s="1"/>
  <c r="K74" i="342"/>
  <c r="G74" i="342"/>
  <c r="O73" i="342"/>
  <c r="M73" i="342"/>
  <c r="K73" i="342"/>
  <c r="G73" i="342"/>
  <c r="AD72" i="342"/>
  <c r="Z72" i="342"/>
  <c r="Y72" i="342"/>
  <c r="T72" i="342"/>
  <c r="S72" i="342"/>
  <c r="L72" i="342"/>
  <c r="O72" i="342" s="1"/>
  <c r="J72" i="342"/>
  <c r="I72" i="342"/>
  <c r="AE59" i="342"/>
  <c r="O59" i="342"/>
  <c r="M59" i="342"/>
  <c r="K59" i="342"/>
  <c r="G59" i="342"/>
  <c r="AE58" i="342"/>
  <c r="O58" i="342"/>
  <c r="M58" i="342"/>
  <c r="AF58" i="342" s="1"/>
  <c r="K58" i="342"/>
  <c r="G58" i="342"/>
  <c r="AE57" i="342"/>
  <c r="O57" i="342"/>
  <c r="M57" i="342"/>
  <c r="AF57" i="342" s="1"/>
  <c r="K57" i="342"/>
  <c r="G57" i="342"/>
  <c r="O56" i="342"/>
  <c r="N56" i="342"/>
  <c r="Q56" i="342" s="1"/>
  <c r="M56" i="342"/>
  <c r="K56" i="342"/>
  <c r="G56" i="342"/>
  <c r="AD55" i="342"/>
  <c r="Z55" i="342"/>
  <c r="Y55" i="342"/>
  <c r="T55" i="342"/>
  <c r="S55" i="342"/>
  <c r="L55" i="342"/>
  <c r="J55" i="342"/>
  <c r="I55" i="342"/>
  <c r="O41" i="342"/>
  <c r="M41" i="342"/>
  <c r="N41" i="342" s="1"/>
  <c r="K41" i="342"/>
  <c r="G41" i="342"/>
  <c r="O40" i="342"/>
  <c r="M40" i="342"/>
  <c r="AF40" i="342" s="1"/>
  <c r="K40" i="342"/>
  <c r="G40" i="342"/>
  <c r="O39" i="342"/>
  <c r="M39" i="342"/>
  <c r="M55" i="342" s="1"/>
  <c r="K39" i="342"/>
  <c r="G39" i="342"/>
  <c r="AD38" i="342"/>
  <c r="Z38" i="342"/>
  <c r="Y38" i="342"/>
  <c r="T38" i="342"/>
  <c r="S38" i="342"/>
  <c r="L38" i="342"/>
  <c r="O38" i="342" s="1"/>
  <c r="J38" i="342"/>
  <c r="I38" i="342"/>
  <c r="K38" i="342" s="1"/>
  <c r="AF25" i="342"/>
  <c r="AE25" i="342"/>
  <c r="O25" i="342"/>
  <c r="M25" i="342"/>
  <c r="N25" i="342" s="1"/>
  <c r="K25" i="342"/>
  <c r="G25" i="342"/>
  <c r="O24" i="342"/>
  <c r="M24" i="342"/>
  <c r="AF24" i="342" s="1"/>
  <c r="K24" i="342"/>
  <c r="G24" i="342"/>
  <c r="O23" i="342"/>
  <c r="M23" i="342"/>
  <c r="AF23" i="342" s="1"/>
  <c r="K23" i="342"/>
  <c r="G23" i="342"/>
  <c r="O22" i="342"/>
  <c r="M22" i="342"/>
  <c r="K22" i="342"/>
  <c r="G22" i="342"/>
  <c r="AD21" i="342"/>
  <c r="Q6" i="340"/>
  <c r="Z21" i="342"/>
  <c r="Y21" i="342"/>
  <c r="T21" i="342"/>
  <c r="S21" i="342"/>
  <c r="L21" i="342"/>
  <c r="J21" i="342"/>
  <c r="I21" i="342"/>
  <c r="K21" i="342" s="1"/>
  <c r="O7" i="342"/>
  <c r="M7" i="342"/>
  <c r="AF7" i="342" s="1"/>
  <c r="K7" i="342"/>
  <c r="G7" i="342"/>
  <c r="AF6" i="342"/>
  <c r="AE6" i="342"/>
  <c r="O6" i="342"/>
  <c r="M6" i="342"/>
  <c r="N6" i="342" s="1"/>
  <c r="P6" i="342" s="1"/>
  <c r="K6" i="342"/>
  <c r="G6" i="342"/>
  <c r="O5" i="342"/>
  <c r="M5" i="342"/>
  <c r="K5" i="342"/>
  <c r="G5" i="342"/>
  <c r="H2" i="342"/>
  <c r="D1" i="342"/>
  <c r="T157" i="341"/>
  <c r="S157" i="341"/>
  <c r="L157" i="341"/>
  <c r="J157" i="341"/>
  <c r="K157" i="341" s="1"/>
  <c r="I157" i="341"/>
  <c r="O151" i="341"/>
  <c r="M151" i="341"/>
  <c r="AB151" i="341" s="1"/>
  <c r="K151" i="341"/>
  <c r="G151" i="341"/>
  <c r="O150" i="341"/>
  <c r="M150" i="341"/>
  <c r="AB150" i="341" s="1"/>
  <c r="K150" i="341"/>
  <c r="G150" i="341"/>
  <c r="AB149" i="341"/>
  <c r="AA149" i="341"/>
  <c r="O149" i="341"/>
  <c r="N149" i="341"/>
  <c r="M149" i="341"/>
  <c r="K149" i="341"/>
  <c r="Q149" i="341" s="1"/>
  <c r="G149" i="341"/>
  <c r="AA148" i="341"/>
  <c r="O148" i="341"/>
  <c r="M148" i="341"/>
  <c r="AB148" i="341" s="1"/>
  <c r="K148" i="341"/>
  <c r="G148" i="341"/>
  <c r="O147" i="341"/>
  <c r="M147" i="341"/>
  <c r="AB147" i="341" s="1"/>
  <c r="K147" i="341"/>
  <c r="G147" i="341"/>
  <c r="O146" i="341"/>
  <c r="M146" i="341"/>
  <c r="AB146" i="341" s="1"/>
  <c r="K146" i="341"/>
  <c r="G146" i="341"/>
  <c r="AA145" i="341"/>
  <c r="O145" i="341"/>
  <c r="M145" i="341"/>
  <c r="N145" i="341" s="1"/>
  <c r="K145" i="341"/>
  <c r="G145" i="341"/>
  <c r="AB144" i="341"/>
  <c r="AA144" i="341"/>
  <c r="Q144" i="341"/>
  <c r="P144" i="341"/>
  <c r="O144" i="341"/>
  <c r="N144" i="341"/>
  <c r="M144" i="341"/>
  <c r="K144" i="341"/>
  <c r="G144" i="341"/>
  <c r="O143" i="341"/>
  <c r="M143" i="341"/>
  <c r="K143" i="341"/>
  <c r="G143" i="341"/>
  <c r="O142" i="341"/>
  <c r="M142" i="341"/>
  <c r="AB142" i="341" s="1"/>
  <c r="K142" i="341"/>
  <c r="G142" i="341"/>
  <c r="O141" i="341"/>
  <c r="M141" i="341"/>
  <c r="AA141" i="341" s="1"/>
  <c r="K141" i="341"/>
  <c r="G141" i="341"/>
  <c r="T140" i="341"/>
  <c r="S140" i="341"/>
  <c r="L140" i="341"/>
  <c r="J140" i="341"/>
  <c r="I140" i="341"/>
  <c r="AB133" i="341"/>
  <c r="AA133" i="341"/>
  <c r="O133" i="341"/>
  <c r="M133" i="341"/>
  <c r="N133" i="341" s="1"/>
  <c r="K133" i="341"/>
  <c r="G133" i="341"/>
  <c r="O132" i="341"/>
  <c r="M132" i="341"/>
  <c r="K132" i="341"/>
  <c r="G132" i="341"/>
  <c r="O131" i="341"/>
  <c r="M131" i="341"/>
  <c r="AB131" i="341" s="1"/>
  <c r="K131" i="341"/>
  <c r="G131" i="341"/>
  <c r="O130" i="341"/>
  <c r="M130" i="341"/>
  <c r="AB130" i="341" s="1"/>
  <c r="K130" i="341"/>
  <c r="G130" i="341"/>
  <c r="AB129" i="341"/>
  <c r="AA129" i="341"/>
  <c r="O129" i="341"/>
  <c r="N129" i="341"/>
  <c r="M129" i="341"/>
  <c r="K129" i="341"/>
  <c r="G129" i="341"/>
  <c r="AA128" i="341"/>
  <c r="O128" i="341"/>
  <c r="M128" i="341"/>
  <c r="AB128" i="341" s="1"/>
  <c r="K128" i="341"/>
  <c r="G128" i="341"/>
  <c r="O127" i="341"/>
  <c r="M127" i="341"/>
  <c r="AB127" i="341" s="1"/>
  <c r="K127" i="341"/>
  <c r="G127" i="341"/>
  <c r="O126" i="341"/>
  <c r="M126" i="341"/>
  <c r="AB126" i="341" s="1"/>
  <c r="K126" i="341"/>
  <c r="G126" i="341"/>
  <c r="O125" i="341"/>
  <c r="M125" i="341"/>
  <c r="K125" i="341"/>
  <c r="G125" i="341"/>
  <c r="O124" i="341"/>
  <c r="M124" i="341"/>
  <c r="K124" i="341"/>
  <c r="G124" i="341"/>
  <c r="T123" i="341"/>
  <c r="S123" i="341"/>
  <c r="L123" i="341"/>
  <c r="J123" i="341"/>
  <c r="I123" i="341"/>
  <c r="O110" i="341"/>
  <c r="M110" i="341"/>
  <c r="K110" i="341"/>
  <c r="G110" i="341"/>
  <c r="O109" i="341"/>
  <c r="M109" i="341"/>
  <c r="K109" i="341"/>
  <c r="G109" i="341"/>
  <c r="AB108" i="341"/>
  <c r="AA108" i="341"/>
  <c r="O108" i="341"/>
  <c r="N108" i="341"/>
  <c r="Q108" i="341" s="1"/>
  <c r="M108" i="341"/>
  <c r="K108" i="341"/>
  <c r="G108" i="341"/>
  <c r="O107" i="341"/>
  <c r="M107" i="341"/>
  <c r="K107" i="341"/>
  <c r="G107" i="341"/>
  <c r="T106" i="341"/>
  <c r="S106" i="341"/>
  <c r="L106" i="341"/>
  <c r="J106" i="341"/>
  <c r="K106" i="341" s="1"/>
  <c r="I106" i="341"/>
  <c r="AA94" i="341"/>
  <c r="O94" i="341"/>
  <c r="M94" i="341"/>
  <c r="AB94" i="341" s="1"/>
  <c r="K94" i="341"/>
  <c r="G94" i="341"/>
  <c r="O93" i="341"/>
  <c r="M93" i="341"/>
  <c r="K93" i="341"/>
  <c r="G93" i="341"/>
  <c r="O92" i="341"/>
  <c r="M92" i="341"/>
  <c r="N92" i="341" s="1"/>
  <c r="Q92" i="341" s="1"/>
  <c r="K92" i="341"/>
  <c r="G92" i="341"/>
  <c r="AA91" i="341"/>
  <c r="O91" i="341"/>
  <c r="M91" i="341"/>
  <c r="K91" i="341"/>
  <c r="G91" i="341"/>
  <c r="O90" i="341"/>
  <c r="N90" i="341"/>
  <c r="Q90" i="341" s="1"/>
  <c r="M90" i="341"/>
  <c r="AB90" i="341" s="1"/>
  <c r="K90" i="341"/>
  <c r="G90" i="341"/>
  <c r="T89" i="341"/>
  <c r="S89" i="341"/>
  <c r="L89" i="341"/>
  <c r="J89" i="341"/>
  <c r="I89" i="341"/>
  <c r="AB77" i="341"/>
  <c r="AA77" i="341"/>
  <c r="O77" i="341"/>
  <c r="M77" i="341"/>
  <c r="N77" i="341" s="1"/>
  <c r="K77" i="341"/>
  <c r="G77" i="341"/>
  <c r="O76" i="341"/>
  <c r="M76" i="341"/>
  <c r="K76" i="341"/>
  <c r="G76" i="341"/>
  <c r="O75" i="341"/>
  <c r="M75" i="341"/>
  <c r="K75" i="341"/>
  <c r="G75" i="341"/>
  <c r="O74" i="341"/>
  <c r="M74" i="341"/>
  <c r="K74" i="341"/>
  <c r="G74" i="341"/>
  <c r="O73" i="341"/>
  <c r="M73" i="341"/>
  <c r="K73" i="341"/>
  <c r="G73" i="341"/>
  <c r="T72" i="341"/>
  <c r="S72" i="341"/>
  <c r="L72" i="341"/>
  <c r="O72" i="341" s="1"/>
  <c r="J72" i="341"/>
  <c r="K72" i="341" s="1"/>
  <c r="I72" i="341"/>
  <c r="AB60" i="341"/>
  <c r="AA60" i="341"/>
  <c r="O60" i="341"/>
  <c r="M60" i="341"/>
  <c r="N60" i="341" s="1"/>
  <c r="K60" i="341"/>
  <c r="G60" i="341"/>
  <c r="O59" i="341"/>
  <c r="M59" i="341"/>
  <c r="K59" i="341"/>
  <c r="G59" i="341"/>
  <c r="O58" i="341"/>
  <c r="N58" i="341"/>
  <c r="M58" i="341"/>
  <c r="AB58" i="341" s="1"/>
  <c r="K58" i="341"/>
  <c r="G58" i="341"/>
  <c r="AB57" i="341"/>
  <c r="O57" i="341"/>
  <c r="M57" i="341"/>
  <c r="AA57" i="341" s="1"/>
  <c r="K57" i="341"/>
  <c r="G57" i="341"/>
  <c r="O56" i="341"/>
  <c r="M56" i="341"/>
  <c r="K56" i="341"/>
  <c r="G56" i="341"/>
  <c r="T55" i="341"/>
  <c r="S55" i="341"/>
  <c r="L55" i="341"/>
  <c r="J55" i="341"/>
  <c r="I55" i="341"/>
  <c r="O41" i="341"/>
  <c r="M41" i="341"/>
  <c r="K41" i="341"/>
  <c r="G41" i="341"/>
  <c r="AA40" i="341"/>
  <c r="O40" i="341"/>
  <c r="M40" i="341"/>
  <c r="N40" i="341" s="1"/>
  <c r="K40" i="341"/>
  <c r="G40" i="341"/>
  <c r="AA39" i="341"/>
  <c r="O39" i="341"/>
  <c r="N39" i="341"/>
  <c r="Q39" i="341" s="1"/>
  <c r="M39" i="341"/>
  <c r="AB39" i="341" s="1"/>
  <c r="K39" i="341"/>
  <c r="G39" i="341"/>
  <c r="T38" i="341"/>
  <c r="S38" i="341"/>
  <c r="L38" i="341"/>
  <c r="O38" i="341" s="1"/>
  <c r="J38" i="341"/>
  <c r="K38" i="341" s="1"/>
  <c r="I38" i="341"/>
  <c r="AA23" i="341"/>
  <c r="O23" i="341"/>
  <c r="N23" i="341"/>
  <c r="Q23" i="341" s="1"/>
  <c r="M23" i="341"/>
  <c r="AB23" i="341" s="1"/>
  <c r="K23" i="341"/>
  <c r="G23" i="341"/>
  <c r="O22" i="341"/>
  <c r="M22" i="341"/>
  <c r="M38" i="341" s="1"/>
  <c r="K22" i="341"/>
  <c r="G22" i="341"/>
  <c r="T21" i="341"/>
  <c r="S21" i="341"/>
  <c r="L21" i="341"/>
  <c r="K21" i="341"/>
  <c r="J21" i="341"/>
  <c r="I21" i="341"/>
  <c r="O10" i="341"/>
  <c r="M10" i="341"/>
  <c r="AB10" i="341" s="1"/>
  <c r="K10" i="341"/>
  <c r="G10" i="341"/>
  <c r="AB9" i="341"/>
  <c r="AA9" i="341"/>
  <c r="O9" i="341"/>
  <c r="N9" i="341"/>
  <c r="M9" i="341"/>
  <c r="K9" i="341"/>
  <c r="Q9" i="341" s="1"/>
  <c r="G9" i="341"/>
  <c r="Q8" i="341"/>
  <c r="P8" i="341"/>
  <c r="O8" i="341"/>
  <c r="N8" i="341"/>
  <c r="M8" i="341"/>
  <c r="AB8" i="341" s="1"/>
  <c r="K8" i="341"/>
  <c r="G8" i="341"/>
  <c r="O7" i="341"/>
  <c r="M7" i="341"/>
  <c r="N7" i="341" s="1"/>
  <c r="Q7" i="341" s="1"/>
  <c r="K7" i="341"/>
  <c r="G7" i="341"/>
  <c r="AA6" i="341"/>
  <c r="O6" i="341"/>
  <c r="M6" i="341"/>
  <c r="AB6" i="341" s="1"/>
  <c r="K6" i="341"/>
  <c r="G6" i="341"/>
  <c r="O5" i="341"/>
  <c r="M5" i="341"/>
  <c r="K5" i="341"/>
  <c r="G5" i="341"/>
  <c r="H2" i="341"/>
  <c r="D1" i="341"/>
  <c r="F3" i="340" s="1"/>
  <c r="X34" i="340"/>
  <c r="W34" i="340"/>
  <c r="V34" i="340"/>
  <c r="M8" i="340" s="1"/>
  <c r="P34" i="340"/>
  <c r="O34" i="340"/>
  <c r="N34" i="340"/>
  <c r="M34" i="340"/>
  <c r="H34" i="340"/>
  <c r="K8" i="340" s="1"/>
  <c r="G34" i="340"/>
  <c r="O16" i="340"/>
  <c r="N16" i="340"/>
  <c r="M16" i="340"/>
  <c r="H16" i="340"/>
  <c r="G16" i="340"/>
  <c r="F16" i="340"/>
  <c r="E16" i="340"/>
  <c r="I8" i="340"/>
  <c r="F8" i="340"/>
  <c r="M7" i="340"/>
  <c r="K7" i="340"/>
  <c r="I7" i="340"/>
  <c r="G7" i="340"/>
  <c r="F7" i="340"/>
  <c r="E7" i="340"/>
  <c r="M6" i="340"/>
  <c r="K6" i="340"/>
  <c r="I6" i="340"/>
  <c r="G6" i="340"/>
  <c r="F6" i="340"/>
  <c r="E6" i="340"/>
  <c r="AD123" i="339"/>
  <c r="Z123" i="339"/>
  <c r="Y123" i="339"/>
  <c r="Y2" i="339" s="1"/>
  <c r="O6" i="337" s="1"/>
  <c r="T123" i="339"/>
  <c r="S123" i="339"/>
  <c r="L123" i="339"/>
  <c r="J123" i="339"/>
  <c r="I123" i="339"/>
  <c r="O109" i="339"/>
  <c r="M109" i="339"/>
  <c r="K109" i="339"/>
  <c r="G109" i="339"/>
  <c r="AF108" i="339"/>
  <c r="AE108" i="339"/>
  <c r="O108" i="339"/>
  <c r="M108" i="339"/>
  <c r="N108" i="339" s="1"/>
  <c r="K108" i="339"/>
  <c r="G108" i="339"/>
  <c r="AF107" i="339"/>
  <c r="AE107" i="339"/>
  <c r="P107" i="339"/>
  <c r="O107" i="339"/>
  <c r="N107" i="339"/>
  <c r="M107" i="339"/>
  <c r="K107" i="339"/>
  <c r="G107" i="339"/>
  <c r="AD106" i="339"/>
  <c r="Z106" i="339"/>
  <c r="Z2" i="339" s="1"/>
  <c r="P6" i="337" s="1"/>
  <c r="Y106" i="339"/>
  <c r="T106" i="339"/>
  <c r="S106" i="339"/>
  <c r="L106" i="339"/>
  <c r="O106" i="339" s="1"/>
  <c r="J106" i="339"/>
  <c r="K106" i="339" s="1"/>
  <c r="I106" i="339"/>
  <c r="O92" i="339"/>
  <c r="M92" i="339"/>
  <c r="N92" i="339" s="1"/>
  <c r="K92" i="339"/>
  <c r="G92" i="339"/>
  <c r="O91" i="339"/>
  <c r="M91" i="339"/>
  <c r="AF91" i="339" s="1"/>
  <c r="K91" i="339"/>
  <c r="G91" i="339"/>
  <c r="AF90" i="339"/>
  <c r="O90" i="339"/>
  <c r="N90" i="339"/>
  <c r="Q90" i="339" s="1"/>
  <c r="M90" i="339"/>
  <c r="K90" i="339"/>
  <c r="G90" i="339"/>
  <c r="AD89" i="339"/>
  <c r="Z89" i="339"/>
  <c r="Y89" i="339"/>
  <c r="T89" i="339"/>
  <c r="S89" i="339"/>
  <c r="L89" i="339"/>
  <c r="J89" i="339"/>
  <c r="K89" i="339" s="1"/>
  <c r="I89" i="339"/>
  <c r="AF74" i="339"/>
  <c r="O74" i="339"/>
  <c r="N74" i="339"/>
  <c r="M74" i="339"/>
  <c r="AE74" i="339" s="1"/>
  <c r="K74" i="339"/>
  <c r="G74" i="339"/>
  <c r="O73" i="339"/>
  <c r="M73" i="339"/>
  <c r="AE73" i="339" s="1"/>
  <c r="K73" i="339"/>
  <c r="G73" i="339"/>
  <c r="AD72" i="339"/>
  <c r="Z72" i="339"/>
  <c r="Y72" i="339"/>
  <c r="T72" i="339"/>
  <c r="S72" i="339"/>
  <c r="L72" i="339"/>
  <c r="J72" i="339"/>
  <c r="I72" i="339"/>
  <c r="AF59" i="339"/>
  <c r="O59" i="339"/>
  <c r="M59" i="339"/>
  <c r="K59" i="339"/>
  <c r="G59" i="339"/>
  <c r="AF58" i="339"/>
  <c r="O58" i="339"/>
  <c r="M58" i="339"/>
  <c r="N58" i="339" s="1"/>
  <c r="Q58" i="339" s="1"/>
  <c r="K58" i="339"/>
  <c r="G58" i="339"/>
  <c r="O57" i="339"/>
  <c r="M57" i="339"/>
  <c r="N57" i="339" s="1"/>
  <c r="K57" i="339"/>
  <c r="G57" i="339"/>
  <c r="O56" i="339"/>
  <c r="M56" i="339"/>
  <c r="N56" i="339" s="1"/>
  <c r="K56" i="339"/>
  <c r="G56" i="339"/>
  <c r="AD55" i="339"/>
  <c r="Z55" i="339"/>
  <c r="Y55" i="339"/>
  <c r="T55" i="339"/>
  <c r="S55" i="339"/>
  <c r="M55" i="339"/>
  <c r="N55" i="339" s="1"/>
  <c r="L55" i="339"/>
  <c r="O55" i="339" s="1"/>
  <c r="J55" i="339"/>
  <c r="I55" i="339"/>
  <c r="AE41" i="339"/>
  <c r="O41" i="339"/>
  <c r="N41" i="339"/>
  <c r="M41" i="339"/>
  <c r="AF41" i="339" s="1"/>
  <c r="K41" i="339"/>
  <c r="G41" i="339"/>
  <c r="O40" i="339"/>
  <c r="M40" i="339"/>
  <c r="AE40" i="339" s="1"/>
  <c r="K40" i="339"/>
  <c r="G40" i="339"/>
  <c r="AF39" i="339"/>
  <c r="AE39" i="339"/>
  <c r="O39" i="339"/>
  <c r="M39" i="339"/>
  <c r="N39" i="339" s="1"/>
  <c r="K39" i="339"/>
  <c r="G39" i="339"/>
  <c r="AD38" i="339"/>
  <c r="Z38" i="339"/>
  <c r="Y38" i="339"/>
  <c r="T38" i="339"/>
  <c r="S38" i="339"/>
  <c r="L38" i="339"/>
  <c r="J38" i="339"/>
  <c r="K38" i="339" s="1"/>
  <c r="I38" i="339"/>
  <c r="O25" i="339"/>
  <c r="M25" i="339"/>
  <c r="N25" i="339" s="1"/>
  <c r="K25" i="339"/>
  <c r="G25" i="339"/>
  <c r="O24" i="339"/>
  <c r="M24" i="339"/>
  <c r="K24" i="339"/>
  <c r="G24" i="339"/>
  <c r="O23" i="339"/>
  <c r="M23" i="339"/>
  <c r="AE23" i="339" s="1"/>
  <c r="K23" i="339"/>
  <c r="G23" i="339"/>
  <c r="O22" i="339"/>
  <c r="M22" i="339"/>
  <c r="AE22" i="339" s="1"/>
  <c r="K22" i="339"/>
  <c r="G22" i="339"/>
  <c r="AD21" i="339"/>
  <c r="Z21" i="339"/>
  <c r="Y21" i="339"/>
  <c r="T21" i="339"/>
  <c r="S21" i="339"/>
  <c r="L21" i="339"/>
  <c r="J21" i="339"/>
  <c r="I21" i="339"/>
  <c r="AF7" i="339"/>
  <c r="O7" i="339"/>
  <c r="M7" i="339"/>
  <c r="AE7" i="339" s="1"/>
  <c r="K7" i="339"/>
  <c r="G7" i="339"/>
  <c r="AF6" i="339"/>
  <c r="O6" i="339"/>
  <c r="M6" i="339"/>
  <c r="K6" i="339"/>
  <c r="G6" i="339"/>
  <c r="O5" i="339"/>
  <c r="M5" i="339"/>
  <c r="N5" i="339" s="1"/>
  <c r="K5" i="339"/>
  <c r="G5" i="339"/>
  <c r="F1" i="339" s="1"/>
  <c r="F2" i="339" s="1"/>
  <c r="H2" i="339"/>
  <c r="D1" i="339"/>
  <c r="T157" i="338"/>
  <c r="S157" i="338"/>
  <c r="L157" i="338"/>
  <c r="J157" i="338"/>
  <c r="I157" i="338"/>
  <c r="O150" i="338"/>
  <c r="N150" i="338"/>
  <c r="Q150" i="338" s="1"/>
  <c r="M150" i="338"/>
  <c r="K150" i="338"/>
  <c r="G150" i="338"/>
  <c r="O149" i="338"/>
  <c r="M149" i="338"/>
  <c r="AB149" i="338" s="1"/>
  <c r="K149" i="338"/>
  <c r="G149" i="338"/>
  <c r="O148" i="338"/>
  <c r="M148" i="338"/>
  <c r="AB148" i="338" s="1"/>
  <c r="K148" i="338"/>
  <c r="G148" i="338"/>
  <c r="AB147" i="338"/>
  <c r="AA147" i="338"/>
  <c r="O147" i="338"/>
  <c r="N147" i="338"/>
  <c r="M147" i="338"/>
  <c r="K147" i="338"/>
  <c r="G147" i="338"/>
  <c r="AA146" i="338"/>
  <c r="O146" i="338"/>
  <c r="N146" i="338"/>
  <c r="Q146" i="338" s="1"/>
  <c r="M146" i="338"/>
  <c r="AB146" i="338" s="1"/>
  <c r="K146" i="338"/>
  <c r="G146" i="338"/>
  <c r="O145" i="338"/>
  <c r="M145" i="338"/>
  <c r="K145" i="338"/>
  <c r="G145" i="338"/>
  <c r="AA144" i="338"/>
  <c r="O144" i="338"/>
  <c r="N144" i="338"/>
  <c r="M144" i="338"/>
  <c r="AB144" i="338" s="1"/>
  <c r="K144" i="338"/>
  <c r="Q144" i="338" s="1"/>
  <c r="G144" i="338"/>
  <c r="AA143" i="338"/>
  <c r="O143" i="338"/>
  <c r="M143" i="338"/>
  <c r="N143" i="338" s="1"/>
  <c r="P143" i="338" s="1"/>
  <c r="K143" i="338"/>
  <c r="G143" i="338"/>
  <c r="O142" i="338"/>
  <c r="M142" i="338"/>
  <c r="K142" i="338"/>
  <c r="G142" i="338"/>
  <c r="AB141" i="338"/>
  <c r="O141" i="338"/>
  <c r="M141" i="338"/>
  <c r="K141" i="338"/>
  <c r="G141" i="338"/>
  <c r="T140" i="338"/>
  <c r="S140" i="338"/>
  <c r="L140" i="338"/>
  <c r="O140" i="338" s="1"/>
  <c r="J140" i="338"/>
  <c r="I140" i="338"/>
  <c r="AA132" i="338"/>
  <c r="O132" i="338"/>
  <c r="M132" i="338"/>
  <c r="AB132" i="338" s="1"/>
  <c r="K132" i="338"/>
  <c r="G132" i="338"/>
  <c r="AA131" i="338"/>
  <c r="O131" i="338"/>
  <c r="N131" i="338"/>
  <c r="P131" i="338" s="1"/>
  <c r="M131" i="338"/>
  <c r="AB131" i="338" s="1"/>
  <c r="K131" i="338"/>
  <c r="G131" i="338"/>
  <c r="O130" i="338"/>
  <c r="M130" i="338"/>
  <c r="K130" i="338"/>
  <c r="G130" i="338"/>
  <c r="AA129" i="338"/>
  <c r="O129" i="338"/>
  <c r="M129" i="338"/>
  <c r="K129" i="338"/>
  <c r="G129" i="338"/>
  <c r="O128" i="338"/>
  <c r="M128" i="338"/>
  <c r="AB128" i="338" s="1"/>
  <c r="K128" i="338"/>
  <c r="G128" i="338"/>
  <c r="AA127" i="338"/>
  <c r="O127" i="338"/>
  <c r="M127" i="338"/>
  <c r="K127" i="338"/>
  <c r="G127" i="338"/>
  <c r="AB126" i="338"/>
  <c r="AA126" i="338"/>
  <c r="O126" i="338"/>
  <c r="N126" i="338"/>
  <c r="P126" i="338" s="1"/>
  <c r="M126" i="338"/>
  <c r="K126" i="338"/>
  <c r="G126" i="338"/>
  <c r="O125" i="338"/>
  <c r="M125" i="338"/>
  <c r="AB125" i="338" s="1"/>
  <c r="K125" i="338"/>
  <c r="G125" i="338"/>
  <c r="AB124" i="338"/>
  <c r="O124" i="338"/>
  <c r="M124" i="338"/>
  <c r="K124" i="338"/>
  <c r="G124" i="338"/>
  <c r="T123" i="338"/>
  <c r="S123" i="338"/>
  <c r="M123" i="338"/>
  <c r="AB123" i="338" s="1"/>
  <c r="AC107" i="338" s="1"/>
  <c r="L123" i="338"/>
  <c r="O123" i="338" s="1"/>
  <c r="J123" i="338"/>
  <c r="K123" i="338" s="1"/>
  <c r="I123" i="338"/>
  <c r="O110" i="338"/>
  <c r="M110" i="338"/>
  <c r="K110" i="338"/>
  <c r="G110" i="338"/>
  <c r="O109" i="338"/>
  <c r="M109" i="338"/>
  <c r="AB109" i="338" s="1"/>
  <c r="K109" i="338"/>
  <c r="G109" i="338"/>
  <c r="O108" i="338"/>
  <c r="M108" i="338"/>
  <c r="K108" i="338"/>
  <c r="G108" i="338"/>
  <c r="O107" i="338"/>
  <c r="M107" i="338"/>
  <c r="N107" i="338" s="1"/>
  <c r="K107" i="338"/>
  <c r="G107" i="338"/>
  <c r="T106" i="338"/>
  <c r="S106" i="338"/>
  <c r="L106" i="338"/>
  <c r="J106" i="338"/>
  <c r="I106" i="338"/>
  <c r="O94" i="338"/>
  <c r="M94" i="338"/>
  <c r="AB94" i="338" s="1"/>
  <c r="K94" i="338"/>
  <c r="G94" i="338"/>
  <c r="O93" i="338"/>
  <c r="M93" i="338"/>
  <c r="K93" i="338"/>
  <c r="G93" i="338"/>
  <c r="O92" i="338"/>
  <c r="M92" i="338"/>
  <c r="AB92" i="338" s="1"/>
  <c r="K92" i="338"/>
  <c r="G92" i="338"/>
  <c r="AA91" i="338"/>
  <c r="O91" i="338"/>
  <c r="N91" i="338"/>
  <c r="P91" i="338" s="1"/>
  <c r="M91" i="338"/>
  <c r="AB91" i="338" s="1"/>
  <c r="K91" i="338"/>
  <c r="G91" i="338"/>
  <c r="O90" i="338"/>
  <c r="M90" i="338"/>
  <c r="K90" i="338"/>
  <c r="G90" i="338"/>
  <c r="T89" i="338"/>
  <c r="S89" i="338"/>
  <c r="L89" i="338"/>
  <c r="J89" i="338"/>
  <c r="K89" i="338" s="1"/>
  <c r="I89" i="338"/>
  <c r="O77" i="338"/>
  <c r="M77" i="338"/>
  <c r="K77" i="338"/>
  <c r="G77" i="338"/>
  <c r="AA76" i="338"/>
  <c r="O76" i="338"/>
  <c r="M76" i="338"/>
  <c r="AB76" i="338" s="1"/>
  <c r="K76" i="338"/>
  <c r="G76" i="338"/>
  <c r="AA75" i="338"/>
  <c r="O75" i="338"/>
  <c r="M75" i="338"/>
  <c r="AB75" i="338" s="1"/>
  <c r="K75" i="338"/>
  <c r="G75" i="338"/>
  <c r="O74" i="338"/>
  <c r="M74" i="338"/>
  <c r="K74" i="338"/>
  <c r="G74" i="338"/>
  <c r="O73" i="338"/>
  <c r="M73" i="338"/>
  <c r="K73" i="338"/>
  <c r="G73" i="338"/>
  <c r="T72" i="338"/>
  <c r="S72" i="338"/>
  <c r="L72" i="338"/>
  <c r="O72" i="338" s="1"/>
  <c r="J72" i="338"/>
  <c r="K72" i="338" s="1"/>
  <c r="I72" i="338"/>
  <c r="AA60" i="338"/>
  <c r="O60" i="338"/>
  <c r="M60" i="338"/>
  <c r="AB60" i="338" s="1"/>
  <c r="K60" i="338"/>
  <c r="G60" i="338"/>
  <c r="O59" i="338"/>
  <c r="M59" i="338"/>
  <c r="K59" i="338"/>
  <c r="G59" i="338"/>
  <c r="O58" i="338"/>
  <c r="N58" i="338"/>
  <c r="M58" i="338"/>
  <c r="K58" i="338"/>
  <c r="G58" i="338"/>
  <c r="AB57" i="338"/>
  <c r="AA57" i="338"/>
  <c r="O57" i="338"/>
  <c r="N57" i="338"/>
  <c r="P57" i="338" s="1"/>
  <c r="M57" i="338"/>
  <c r="K57" i="338"/>
  <c r="G57" i="338"/>
  <c r="O56" i="338"/>
  <c r="M56" i="338"/>
  <c r="K56" i="338"/>
  <c r="G56" i="338"/>
  <c r="T55" i="338"/>
  <c r="S55" i="338"/>
  <c r="L55" i="338"/>
  <c r="J55" i="338"/>
  <c r="I55" i="338"/>
  <c r="AA41" i="338"/>
  <c r="O41" i="338"/>
  <c r="M41" i="338"/>
  <c r="AB41" i="338" s="1"/>
  <c r="K41" i="338"/>
  <c r="G41" i="338"/>
  <c r="AA40" i="338"/>
  <c r="O40" i="338"/>
  <c r="M40" i="338"/>
  <c r="AB40" i="338" s="1"/>
  <c r="K40" i="338"/>
  <c r="G40" i="338"/>
  <c r="AB39" i="338"/>
  <c r="AA39" i="338"/>
  <c r="O39" i="338"/>
  <c r="N39" i="338"/>
  <c r="M39" i="338"/>
  <c r="K39" i="338"/>
  <c r="G39" i="338"/>
  <c r="T38" i="338"/>
  <c r="S38" i="338"/>
  <c r="M38" i="338"/>
  <c r="L38" i="338"/>
  <c r="O38" i="338" s="1"/>
  <c r="J38" i="338"/>
  <c r="I38" i="338"/>
  <c r="AA23" i="338"/>
  <c r="O23" i="338"/>
  <c r="M23" i="338"/>
  <c r="AB23" i="338" s="1"/>
  <c r="K23" i="338"/>
  <c r="G23" i="338"/>
  <c r="O22" i="338"/>
  <c r="M22" i="338"/>
  <c r="K22" i="338"/>
  <c r="G22" i="338"/>
  <c r="T21" i="338"/>
  <c r="S21" i="338"/>
  <c r="L21" i="338"/>
  <c r="O21" i="338" s="1"/>
  <c r="J21" i="338"/>
  <c r="K21" i="338" s="1"/>
  <c r="I21" i="338"/>
  <c r="O10" i="338"/>
  <c r="M10" i="338"/>
  <c r="AB10" i="338" s="1"/>
  <c r="K10" i="338"/>
  <c r="G10" i="338"/>
  <c r="O9" i="338"/>
  <c r="M9" i="338"/>
  <c r="K9" i="338"/>
  <c r="G9" i="338"/>
  <c r="O8" i="338"/>
  <c r="N8" i="338"/>
  <c r="Q8" i="338" s="1"/>
  <c r="M8" i="338"/>
  <c r="K8" i="338"/>
  <c r="G8" i="338"/>
  <c r="O7" i="338"/>
  <c r="M7" i="338"/>
  <c r="K7" i="338"/>
  <c r="G7" i="338"/>
  <c r="O6" i="338"/>
  <c r="N6" i="338"/>
  <c r="P6" i="338" s="1"/>
  <c r="M6" i="338"/>
  <c r="K6" i="338"/>
  <c r="G6" i="338"/>
  <c r="O5" i="338"/>
  <c r="M5" i="338"/>
  <c r="N5" i="338" s="1"/>
  <c r="K5" i="338"/>
  <c r="G5" i="338"/>
  <c r="H2" i="338"/>
  <c r="D1" i="338"/>
  <c r="F3" i="337" s="1"/>
  <c r="X34" i="337"/>
  <c r="W34" i="337"/>
  <c r="V34" i="337"/>
  <c r="P34" i="337"/>
  <c r="O34" i="337"/>
  <c r="N34" i="337"/>
  <c r="M34" i="337"/>
  <c r="H34" i="337"/>
  <c r="K8" i="337" s="1"/>
  <c r="G34" i="337"/>
  <c r="O16" i="337"/>
  <c r="N16" i="337"/>
  <c r="M16" i="337"/>
  <c r="H16" i="337"/>
  <c r="G16" i="337"/>
  <c r="F16" i="337"/>
  <c r="E16" i="337"/>
  <c r="F8" i="337"/>
  <c r="M7" i="337"/>
  <c r="K7" i="337"/>
  <c r="I7" i="337"/>
  <c r="G7" i="337"/>
  <c r="F7" i="337"/>
  <c r="E7" i="337"/>
  <c r="Q6" i="337"/>
  <c r="M6" i="337"/>
  <c r="K6" i="337"/>
  <c r="I6" i="337"/>
  <c r="G6" i="337"/>
  <c r="F6" i="337"/>
  <c r="E6" i="337"/>
  <c r="AD123" i="336"/>
  <c r="Z123" i="336"/>
  <c r="Y123" i="336"/>
  <c r="T123" i="336"/>
  <c r="S123" i="336"/>
  <c r="L123" i="336"/>
  <c r="J123" i="336"/>
  <c r="I123" i="336"/>
  <c r="O109" i="336"/>
  <c r="N109" i="336"/>
  <c r="Q109" i="336" s="1"/>
  <c r="M109" i="336"/>
  <c r="AF109" i="336" s="1"/>
  <c r="K109" i="336"/>
  <c r="G109" i="336"/>
  <c r="O108" i="336"/>
  <c r="M108" i="336"/>
  <c r="AF108" i="336" s="1"/>
  <c r="K108" i="336"/>
  <c r="G108" i="336"/>
  <c r="AE107" i="336"/>
  <c r="O107" i="336"/>
  <c r="N107" i="336"/>
  <c r="M107" i="336"/>
  <c r="AF107" i="336" s="1"/>
  <c r="K107" i="336"/>
  <c r="Q107" i="336" s="1"/>
  <c r="G107" i="336"/>
  <c r="AD106" i="336"/>
  <c r="Z106" i="336"/>
  <c r="Y106" i="336"/>
  <c r="T106" i="336"/>
  <c r="S106" i="336"/>
  <c r="M106" i="336"/>
  <c r="N106" i="336" s="1"/>
  <c r="L106" i="336"/>
  <c r="O106" i="336" s="1"/>
  <c r="J106" i="336"/>
  <c r="K106" i="336" s="1"/>
  <c r="I106" i="336"/>
  <c r="AF92" i="336"/>
  <c r="O92" i="336"/>
  <c r="M92" i="336"/>
  <c r="AE92" i="336" s="1"/>
  <c r="K92" i="336"/>
  <c r="G92" i="336"/>
  <c r="O91" i="336"/>
  <c r="M91" i="336"/>
  <c r="K91" i="336"/>
  <c r="G91" i="336"/>
  <c r="AF90" i="336"/>
  <c r="AE90" i="336"/>
  <c r="O90" i="336"/>
  <c r="N90" i="336"/>
  <c r="M90" i="336"/>
  <c r="K90" i="336"/>
  <c r="P90" i="336" s="1"/>
  <c r="G90" i="336"/>
  <c r="AD89" i="336"/>
  <c r="Z89" i="336"/>
  <c r="Y89" i="336"/>
  <c r="T89" i="336"/>
  <c r="S89" i="336"/>
  <c r="L89" i="336"/>
  <c r="O89" i="336" s="1"/>
  <c r="J89" i="336"/>
  <c r="I89" i="336"/>
  <c r="K89" i="336" s="1"/>
  <c r="O74" i="336"/>
  <c r="M74" i="336"/>
  <c r="K74" i="336"/>
  <c r="G74" i="336"/>
  <c r="O73" i="336"/>
  <c r="M73" i="336"/>
  <c r="K73" i="336"/>
  <c r="G73" i="336"/>
  <c r="AD72" i="336"/>
  <c r="Z72" i="336"/>
  <c r="Y72" i="336"/>
  <c r="T72" i="336"/>
  <c r="S72" i="336"/>
  <c r="L72" i="336"/>
  <c r="O72" i="336" s="1"/>
  <c r="J72" i="336"/>
  <c r="I72" i="336"/>
  <c r="O59" i="336"/>
  <c r="M59" i="336"/>
  <c r="AF59" i="336" s="1"/>
  <c r="K59" i="336"/>
  <c r="G59" i="336"/>
  <c r="AF58" i="336"/>
  <c r="AE58" i="336"/>
  <c r="P58" i="336"/>
  <c r="O58" i="336"/>
  <c r="M58" i="336"/>
  <c r="N58" i="336" s="1"/>
  <c r="K58" i="336"/>
  <c r="G58" i="336"/>
  <c r="AF57" i="336"/>
  <c r="O57" i="336"/>
  <c r="M57" i="336"/>
  <c r="N57" i="336" s="1"/>
  <c r="K57" i="336"/>
  <c r="G57" i="336"/>
  <c r="O56" i="336"/>
  <c r="M56" i="336"/>
  <c r="K56" i="336"/>
  <c r="G56" i="336"/>
  <c r="AD55" i="336"/>
  <c r="Z55" i="336"/>
  <c r="Y55" i="336"/>
  <c r="T55" i="336"/>
  <c r="S55" i="336"/>
  <c r="L55" i="336"/>
  <c r="J55" i="336"/>
  <c r="K55" i="336" s="1"/>
  <c r="I55" i="336"/>
  <c r="O41" i="336"/>
  <c r="M41" i="336"/>
  <c r="K41" i="336"/>
  <c r="G41" i="336"/>
  <c r="O40" i="336"/>
  <c r="M40" i="336"/>
  <c r="AF40" i="336" s="1"/>
  <c r="K40" i="336"/>
  <c r="G40" i="336"/>
  <c r="O39" i="336"/>
  <c r="N39" i="336"/>
  <c r="Q39" i="336" s="1"/>
  <c r="M39" i="336"/>
  <c r="K39" i="336"/>
  <c r="G39" i="336"/>
  <c r="AD38" i="336"/>
  <c r="Z38" i="336"/>
  <c r="Y38" i="336"/>
  <c r="T38" i="336"/>
  <c r="S38" i="336"/>
  <c r="L38" i="336"/>
  <c r="J38" i="336"/>
  <c r="I38" i="336"/>
  <c r="O25" i="336"/>
  <c r="M25" i="336"/>
  <c r="K25" i="336"/>
  <c r="G25" i="336"/>
  <c r="O24" i="336"/>
  <c r="M24" i="336"/>
  <c r="K24" i="336"/>
  <c r="G24" i="336"/>
  <c r="O23" i="336"/>
  <c r="M23" i="336"/>
  <c r="AF23" i="336" s="1"/>
  <c r="K23" i="336"/>
  <c r="G23" i="336"/>
  <c r="AE22" i="336"/>
  <c r="O22" i="336"/>
  <c r="M22" i="336"/>
  <c r="N22" i="336" s="1"/>
  <c r="K22" i="336"/>
  <c r="G22" i="336"/>
  <c r="AD21" i="336"/>
  <c r="Q6" i="334"/>
  <c r="Z21" i="336"/>
  <c r="Y21" i="336"/>
  <c r="Y2" i="336" s="1"/>
  <c r="O6" i="334" s="1"/>
  <c r="T21" i="336"/>
  <c r="S21" i="336"/>
  <c r="L21" i="336"/>
  <c r="O21" i="336" s="1"/>
  <c r="J21" i="336"/>
  <c r="K21" i="336" s="1"/>
  <c r="I21" i="336"/>
  <c r="O7" i="336"/>
  <c r="M7" i="336"/>
  <c r="AF7" i="336" s="1"/>
  <c r="K7" i="336"/>
  <c r="G7" i="336"/>
  <c r="AE6" i="336"/>
  <c r="O6" i="336"/>
  <c r="N6" i="336"/>
  <c r="M6" i="336"/>
  <c r="AF6" i="336" s="1"/>
  <c r="K6" i="336"/>
  <c r="G6" i="336"/>
  <c r="AF5" i="336"/>
  <c r="O5" i="336"/>
  <c r="N5" i="336"/>
  <c r="M5" i="336"/>
  <c r="AE5" i="336" s="1"/>
  <c r="K5" i="336"/>
  <c r="G5" i="336"/>
  <c r="H2" i="336"/>
  <c r="D1" i="336"/>
  <c r="T157" i="335"/>
  <c r="S157" i="335"/>
  <c r="L157" i="335"/>
  <c r="J157" i="335"/>
  <c r="K157" i="335" s="1"/>
  <c r="I157" i="335"/>
  <c r="O151" i="335"/>
  <c r="M151" i="335"/>
  <c r="AB151" i="335" s="1"/>
  <c r="K151" i="335"/>
  <c r="G151" i="335"/>
  <c r="AB150" i="335"/>
  <c r="O150" i="335"/>
  <c r="N150" i="335"/>
  <c r="Q150" i="335" s="1"/>
  <c r="M150" i="335"/>
  <c r="AA150" i="335" s="1"/>
  <c r="K150" i="335"/>
  <c r="G150" i="335"/>
  <c r="AB149" i="335"/>
  <c r="AA149" i="335"/>
  <c r="Q149" i="335"/>
  <c r="O149" i="335"/>
  <c r="N149" i="335"/>
  <c r="P149" i="335" s="1"/>
  <c r="M149" i="335"/>
  <c r="K149" i="335"/>
  <c r="G149" i="335"/>
  <c r="O148" i="335"/>
  <c r="M148" i="335"/>
  <c r="N148" i="335" s="1"/>
  <c r="K148" i="335"/>
  <c r="G148" i="335"/>
  <c r="O147" i="335"/>
  <c r="M147" i="335"/>
  <c r="AB147" i="335" s="1"/>
  <c r="K147" i="335"/>
  <c r="G147" i="335"/>
  <c r="O146" i="335"/>
  <c r="N146" i="335"/>
  <c r="Q146" i="335" s="1"/>
  <c r="M146" i="335"/>
  <c r="K146" i="335"/>
  <c r="G146" i="335"/>
  <c r="AB145" i="335"/>
  <c r="O145" i="335"/>
  <c r="M145" i="335"/>
  <c r="AA145" i="335" s="1"/>
  <c r="K145" i="335"/>
  <c r="G145" i="335"/>
  <c r="O144" i="335"/>
  <c r="M144" i="335"/>
  <c r="N144" i="335" s="1"/>
  <c r="K144" i="335"/>
  <c r="G144" i="335"/>
  <c r="O143" i="335"/>
  <c r="M143" i="335"/>
  <c r="AB143" i="335" s="1"/>
  <c r="K143" i="335"/>
  <c r="G143" i="335"/>
  <c r="AB142" i="335"/>
  <c r="O142" i="335"/>
  <c r="M142" i="335"/>
  <c r="AA142" i="335" s="1"/>
  <c r="K142" i="335"/>
  <c r="G142" i="335"/>
  <c r="O141" i="335"/>
  <c r="M141" i="335"/>
  <c r="K141" i="335"/>
  <c r="G141" i="335"/>
  <c r="T140" i="335"/>
  <c r="S140" i="335"/>
  <c r="L140" i="335"/>
  <c r="O140" i="335" s="1"/>
  <c r="J140" i="335"/>
  <c r="K140" i="335" s="1"/>
  <c r="I140" i="335"/>
  <c r="AA132" i="335"/>
  <c r="O132" i="335"/>
  <c r="M132" i="335"/>
  <c r="AB132" i="335" s="1"/>
  <c r="K132" i="335"/>
  <c r="G132" i="335"/>
  <c r="AA131" i="335"/>
  <c r="O131" i="335"/>
  <c r="M131" i="335"/>
  <c r="N131" i="335" s="1"/>
  <c r="K131" i="335"/>
  <c r="G131" i="335"/>
  <c r="O130" i="335"/>
  <c r="M130" i="335"/>
  <c r="AB130" i="335" s="1"/>
  <c r="K130" i="335"/>
  <c r="G130" i="335"/>
  <c r="AB129" i="335"/>
  <c r="O129" i="335"/>
  <c r="M129" i="335"/>
  <c r="K129" i="335"/>
  <c r="G129" i="335"/>
  <c r="AB128" i="335"/>
  <c r="Q128" i="335"/>
  <c r="O128" i="335"/>
  <c r="N128" i="335"/>
  <c r="P128" i="335" s="1"/>
  <c r="M128" i="335"/>
  <c r="AA128" i="335" s="1"/>
  <c r="K128" i="335"/>
  <c r="G128" i="335"/>
  <c r="O127" i="335"/>
  <c r="M127" i="335"/>
  <c r="N127" i="335" s="1"/>
  <c r="K127" i="335"/>
  <c r="G127" i="335"/>
  <c r="O126" i="335"/>
  <c r="M126" i="335"/>
  <c r="AB126" i="335" s="1"/>
  <c r="K126" i="335"/>
  <c r="G126" i="335"/>
  <c r="O125" i="335"/>
  <c r="M125" i="335"/>
  <c r="K125" i="335"/>
  <c r="G125" i="335"/>
  <c r="O124" i="335"/>
  <c r="M124" i="335"/>
  <c r="AB124" i="335" s="1"/>
  <c r="K124" i="335"/>
  <c r="G124" i="335"/>
  <c r="T123" i="335"/>
  <c r="S123" i="335"/>
  <c r="L123" i="335"/>
  <c r="O123" i="335" s="1"/>
  <c r="J123" i="335"/>
  <c r="I123" i="335"/>
  <c r="O110" i="335"/>
  <c r="M110" i="335"/>
  <c r="N110" i="335" s="1"/>
  <c r="K110" i="335"/>
  <c r="G110" i="335"/>
  <c r="AA109" i="335"/>
  <c r="O109" i="335"/>
  <c r="M109" i="335"/>
  <c r="N109" i="335" s="1"/>
  <c r="K109" i="335"/>
  <c r="G109" i="335"/>
  <c r="O108" i="335"/>
  <c r="M108" i="335"/>
  <c r="AB108" i="335" s="1"/>
  <c r="K108" i="335"/>
  <c r="G108" i="335"/>
  <c r="O107" i="335"/>
  <c r="M107" i="335"/>
  <c r="AB107" i="335" s="1"/>
  <c r="K107" i="335"/>
  <c r="G107" i="335"/>
  <c r="T106" i="335"/>
  <c r="S106" i="335"/>
  <c r="L106" i="335"/>
  <c r="O106" i="335" s="1"/>
  <c r="J106" i="335"/>
  <c r="K106" i="335" s="1"/>
  <c r="I106" i="335"/>
  <c r="O94" i="335"/>
  <c r="M94" i="335"/>
  <c r="AB94" i="335" s="1"/>
  <c r="K94" i="335"/>
  <c r="G94" i="335"/>
  <c r="AB93" i="335"/>
  <c r="AA93" i="335"/>
  <c r="Q93" i="335"/>
  <c r="P93" i="335"/>
  <c r="O93" i="335"/>
  <c r="N93" i="335"/>
  <c r="M93" i="335"/>
  <c r="K93" i="335"/>
  <c r="G93" i="335"/>
  <c r="AA92" i="335"/>
  <c r="P92" i="335"/>
  <c r="O92" i="335"/>
  <c r="N92" i="335"/>
  <c r="M92" i="335"/>
  <c r="AB92" i="335" s="1"/>
  <c r="K92" i="335"/>
  <c r="G92" i="335"/>
  <c r="O91" i="335"/>
  <c r="M91" i="335"/>
  <c r="AB91" i="335" s="1"/>
  <c r="K91" i="335"/>
  <c r="G91" i="335"/>
  <c r="O90" i="335"/>
  <c r="M90" i="335"/>
  <c r="AB90" i="335" s="1"/>
  <c r="K90" i="335"/>
  <c r="G90" i="335"/>
  <c r="T89" i="335"/>
  <c r="S89" i="335"/>
  <c r="L89" i="335"/>
  <c r="O89" i="335" s="1"/>
  <c r="J89" i="335"/>
  <c r="K89" i="335" s="1"/>
  <c r="I89" i="335"/>
  <c r="AB77" i="335"/>
  <c r="O77" i="335"/>
  <c r="M77" i="335"/>
  <c r="K77" i="335"/>
  <c r="G77" i="335"/>
  <c r="AB76" i="335"/>
  <c r="O76" i="335"/>
  <c r="M76" i="335"/>
  <c r="AA76" i="335" s="1"/>
  <c r="K76" i="335"/>
  <c r="G76" i="335"/>
  <c r="O75" i="335"/>
  <c r="M75" i="335"/>
  <c r="AB75" i="335" s="1"/>
  <c r="K75" i="335"/>
  <c r="G75" i="335"/>
  <c r="O74" i="335"/>
  <c r="M74" i="335"/>
  <c r="AB74" i="335" s="1"/>
  <c r="K74" i="335"/>
  <c r="G74" i="335"/>
  <c r="O73" i="335"/>
  <c r="M73" i="335"/>
  <c r="K73" i="335"/>
  <c r="G73" i="335"/>
  <c r="T72" i="335"/>
  <c r="S72" i="335"/>
  <c r="L72" i="335"/>
  <c r="O72" i="335" s="1"/>
  <c r="K72" i="335"/>
  <c r="J72" i="335"/>
  <c r="I72" i="335"/>
  <c r="AB60" i="335"/>
  <c r="O60" i="335"/>
  <c r="N60" i="335"/>
  <c r="M60" i="335"/>
  <c r="AA60" i="335" s="1"/>
  <c r="K60" i="335"/>
  <c r="G60" i="335"/>
  <c r="AB59" i="335"/>
  <c r="AA59" i="335"/>
  <c r="O59" i="335"/>
  <c r="M59" i="335"/>
  <c r="N59" i="335" s="1"/>
  <c r="K59" i="335"/>
  <c r="G59" i="335"/>
  <c r="AA58" i="335"/>
  <c r="O58" i="335"/>
  <c r="M58" i="335"/>
  <c r="AB58" i="335" s="1"/>
  <c r="K58" i="335"/>
  <c r="G58" i="335"/>
  <c r="O57" i="335"/>
  <c r="M57" i="335"/>
  <c r="AB57" i="335" s="1"/>
  <c r="K57" i="335"/>
  <c r="G57" i="335"/>
  <c r="O56" i="335"/>
  <c r="M56" i="335"/>
  <c r="AB56" i="335" s="1"/>
  <c r="K56" i="335"/>
  <c r="G56" i="335"/>
  <c r="T55" i="335"/>
  <c r="S55" i="335"/>
  <c r="M55" i="335"/>
  <c r="AB55" i="335" s="1"/>
  <c r="AC39" i="335" s="1"/>
  <c r="L55" i="335"/>
  <c r="O55" i="335" s="1"/>
  <c r="K55" i="335"/>
  <c r="J55" i="335"/>
  <c r="I55" i="335"/>
  <c r="AB41" i="335"/>
  <c r="O41" i="335"/>
  <c r="N41" i="335"/>
  <c r="Q41" i="335" s="1"/>
  <c r="M41" i="335"/>
  <c r="AA41" i="335" s="1"/>
  <c r="K41" i="335"/>
  <c r="G41" i="335"/>
  <c r="AB40" i="335"/>
  <c r="Q40" i="335"/>
  <c r="P40" i="335"/>
  <c r="O40" i="335"/>
  <c r="N40" i="335"/>
  <c r="M40" i="335"/>
  <c r="AA40" i="335" s="1"/>
  <c r="K40" i="335"/>
  <c r="G40" i="335"/>
  <c r="AA39" i="335"/>
  <c r="O39" i="335"/>
  <c r="N39" i="335"/>
  <c r="Q39" i="335" s="1"/>
  <c r="M39" i="335"/>
  <c r="AB39" i="335" s="1"/>
  <c r="K39" i="335"/>
  <c r="G39" i="335"/>
  <c r="T38" i="335"/>
  <c r="S38" i="335"/>
  <c r="L38" i="335"/>
  <c r="J38" i="335"/>
  <c r="K38" i="335" s="1"/>
  <c r="I38" i="335"/>
  <c r="AA23" i="335"/>
  <c r="P23" i="335"/>
  <c r="O23" i="335"/>
  <c r="N23" i="335"/>
  <c r="Q23" i="335" s="1"/>
  <c r="M23" i="335"/>
  <c r="AB23" i="335" s="1"/>
  <c r="K23" i="335"/>
  <c r="G23" i="335"/>
  <c r="O22" i="335"/>
  <c r="M22" i="335"/>
  <c r="K22" i="335"/>
  <c r="G22" i="335"/>
  <c r="T21" i="335"/>
  <c r="S21" i="335"/>
  <c r="L21" i="335"/>
  <c r="J21" i="335"/>
  <c r="I21" i="335"/>
  <c r="O10" i="335"/>
  <c r="M10" i="335"/>
  <c r="AB10" i="335" s="1"/>
  <c r="K10" i="335"/>
  <c r="G10" i="335"/>
  <c r="AB9" i="335"/>
  <c r="O9" i="335"/>
  <c r="N9" i="335"/>
  <c r="M9" i="335"/>
  <c r="AA9" i="335" s="1"/>
  <c r="K9" i="335"/>
  <c r="G9" i="335"/>
  <c r="AA8" i="335"/>
  <c r="O8" i="335"/>
  <c r="M8" i="335"/>
  <c r="AB8" i="335" s="1"/>
  <c r="K8" i="335"/>
  <c r="G8" i="335"/>
  <c r="O7" i="335"/>
  <c r="M7" i="335"/>
  <c r="K7" i="335"/>
  <c r="G7" i="335"/>
  <c r="O6" i="335"/>
  <c r="M6" i="335"/>
  <c r="AB6" i="335" s="1"/>
  <c r="K6" i="335"/>
  <c r="G6" i="335"/>
  <c r="O5" i="335"/>
  <c r="M5" i="335"/>
  <c r="K5" i="335"/>
  <c r="G5" i="335"/>
  <c r="H2" i="335"/>
  <c r="D1" i="335"/>
  <c r="X34" i="334"/>
  <c r="W34" i="334"/>
  <c r="V34" i="334"/>
  <c r="P34" i="334"/>
  <c r="M8" i="334" s="1"/>
  <c r="O34" i="334"/>
  <c r="N34" i="334"/>
  <c r="M34" i="334"/>
  <c r="H34" i="334"/>
  <c r="G34" i="334"/>
  <c r="O16" i="334"/>
  <c r="N16" i="334"/>
  <c r="I8" i="334" s="1"/>
  <c r="M16" i="334"/>
  <c r="H16" i="334"/>
  <c r="G16" i="334"/>
  <c r="F16" i="334"/>
  <c r="E16" i="334"/>
  <c r="F8" i="334"/>
  <c r="M7" i="334"/>
  <c r="K7" i="334"/>
  <c r="I7" i="334"/>
  <c r="G7" i="334"/>
  <c r="F7" i="334"/>
  <c r="E7" i="334"/>
  <c r="M6" i="334"/>
  <c r="K6" i="334"/>
  <c r="I6" i="334"/>
  <c r="G6" i="334"/>
  <c r="F6" i="334"/>
  <c r="E6" i="334"/>
  <c r="F3" i="334"/>
  <c r="AD123" i="333"/>
  <c r="Z123" i="333"/>
  <c r="Y123" i="333"/>
  <c r="T123" i="333"/>
  <c r="S123" i="333"/>
  <c r="L123" i="333"/>
  <c r="O123" i="333" s="1"/>
  <c r="J123" i="333"/>
  <c r="I123" i="333"/>
  <c r="O109" i="333"/>
  <c r="M109" i="333"/>
  <c r="K109" i="333"/>
  <c r="G109" i="333"/>
  <c r="AE108" i="333"/>
  <c r="O108" i="333"/>
  <c r="N108" i="333"/>
  <c r="M108" i="333"/>
  <c r="AF108" i="333" s="1"/>
  <c r="K108" i="333"/>
  <c r="G108" i="333"/>
  <c r="O107" i="333"/>
  <c r="N107" i="333"/>
  <c r="Q107" i="333" s="1"/>
  <c r="M107" i="333"/>
  <c r="M123" i="333" s="1"/>
  <c r="K107" i="333"/>
  <c r="G107" i="333"/>
  <c r="AD106" i="333"/>
  <c r="Z106" i="333"/>
  <c r="Y106" i="333"/>
  <c r="T106" i="333"/>
  <c r="S106" i="333"/>
  <c r="L106" i="333"/>
  <c r="J106" i="333"/>
  <c r="I106" i="333"/>
  <c r="O92" i="333"/>
  <c r="M92" i="333"/>
  <c r="AF92" i="333" s="1"/>
  <c r="K92" i="333"/>
  <c r="G92" i="333"/>
  <c r="O91" i="333"/>
  <c r="M91" i="333"/>
  <c r="AF91" i="333" s="1"/>
  <c r="K91" i="333"/>
  <c r="G91" i="333"/>
  <c r="AF90" i="333"/>
  <c r="AE90" i="333"/>
  <c r="O90" i="333"/>
  <c r="N90" i="333"/>
  <c r="Q90" i="333" s="1"/>
  <c r="M90" i="333"/>
  <c r="K90" i="333"/>
  <c r="G90" i="333"/>
  <c r="AD89" i="333"/>
  <c r="Z89" i="333"/>
  <c r="Y89" i="333"/>
  <c r="T89" i="333"/>
  <c r="S89" i="333"/>
  <c r="O89" i="333"/>
  <c r="L89" i="333"/>
  <c r="J89" i="333"/>
  <c r="I89" i="333"/>
  <c r="O74" i="333"/>
  <c r="M74" i="333"/>
  <c r="K74" i="333"/>
  <c r="G74" i="333"/>
  <c r="AF73" i="333"/>
  <c r="O73" i="333"/>
  <c r="M73" i="333"/>
  <c r="AE73" i="333" s="1"/>
  <c r="K73" i="333"/>
  <c r="G73" i="333"/>
  <c r="AD72" i="333"/>
  <c r="Z72" i="333"/>
  <c r="Y72" i="333"/>
  <c r="T72" i="333"/>
  <c r="S72" i="333"/>
  <c r="L72" i="333"/>
  <c r="O72" i="333" s="1"/>
  <c r="J72" i="333"/>
  <c r="K72" i="333" s="1"/>
  <c r="I72" i="333"/>
  <c r="AE59" i="333"/>
  <c r="O59" i="333"/>
  <c r="M59" i="333"/>
  <c r="N59" i="333" s="1"/>
  <c r="K59" i="333"/>
  <c r="G59" i="333"/>
  <c r="AF58" i="333"/>
  <c r="AE58" i="333"/>
  <c r="O58" i="333"/>
  <c r="M58" i="333"/>
  <c r="N58" i="333" s="1"/>
  <c r="Q58" i="333" s="1"/>
  <c r="K58" i="333"/>
  <c r="G58" i="333"/>
  <c r="O57" i="333"/>
  <c r="M57" i="333"/>
  <c r="K57" i="333"/>
  <c r="G57" i="333"/>
  <c r="AF56" i="333"/>
  <c r="O56" i="333"/>
  <c r="N56" i="333"/>
  <c r="M56" i="333"/>
  <c r="AE56" i="333" s="1"/>
  <c r="K56" i="333"/>
  <c r="G56" i="333"/>
  <c r="AD55" i="333"/>
  <c r="Z55" i="333"/>
  <c r="Y55" i="333"/>
  <c r="T55" i="333"/>
  <c r="S55" i="333"/>
  <c r="L55" i="333"/>
  <c r="J55" i="333"/>
  <c r="K55" i="333" s="1"/>
  <c r="I55" i="333"/>
  <c r="O55" i="333" s="1"/>
  <c r="AF41" i="333"/>
  <c r="Q41" i="333"/>
  <c r="O41" i="333"/>
  <c r="N41" i="333"/>
  <c r="M41" i="333"/>
  <c r="AE41" i="333" s="1"/>
  <c r="K41" i="333"/>
  <c r="G41" i="333"/>
  <c r="O40" i="333"/>
  <c r="M40" i="333"/>
  <c r="N40" i="333" s="1"/>
  <c r="Q40" i="333" s="1"/>
  <c r="K40" i="333"/>
  <c r="G40" i="333"/>
  <c r="O39" i="333"/>
  <c r="N39" i="333"/>
  <c r="Q39" i="333" s="1"/>
  <c r="M39" i="333"/>
  <c r="K39" i="333"/>
  <c r="G39" i="333"/>
  <c r="AD38" i="333"/>
  <c r="Z38" i="333"/>
  <c r="Y38" i="333"/>
  <c r="T38" i="333"/>
  <c r="S38" i="333"/>
  <c r="L38" i="333"/>
  <c r="J38" i="333"/>
  <c r="I38" i="333"/>
  <c r="O25" i="333"/>
  <c r="M25" i="333"/>
  <c r="AF25" i="333" s="1"/>
  <c r="K25" i="333"/>
  <c r="G25" i="333"/>
  <c r="O24" i="333"/>
  <c r="M24" i="333"/>
  <c r="AF24" i="333" s="1"/>
  <c r="K24" i="333"/>
  <c r="G24" i="333"/>
  <c r="O23" i="333"/>
  <c r="M23" i="333"/>
  <c r="K23" i="333"/>
  <c r="G23" i="333"/>
  <c r="O22" i="333"/>
  <c r="M22" i="333"/>
  <c r="K22" i="333"/>
  <c r="G22" i="333"/>
  <c r="AD21" i="333"/>
  <c r="AD2" i="333" s="1"/>
  <c r="R6" i="331" s="1"/>
  <c r="Z21" i="333"/>
  <c r="Z2" i="333" s="1"/>
  <c r="P6" i="331" s="1"/>
  <c r="Y21" i="333"/>
  <c r="T21" i="333"/>
  <c r="S21" i="333"/>
  <c r="L21" i="333"/>
  <c r="H1" i="333" s="1"/>
  <c r="K21" i="333"/>
  <c r="J21" i="333"/>
  <c r="I21" i="333"/>
  <c r="O7" i="333"/>
  <c r="M7" i="333"/>
  <c r="AF7" i="333" s="1"/>
  <c r="K7" i="333"/>
  <c r="G7" i="333"/>
  <c r="AF6" i="333"/>
  <c r="O6" i="333"/>
  <c r="M6" i="333"/>
  <c r="AE6" i="333" s="1"/>
  <c r="K6" i="333"/>
  <c r="G6" i="333"/>
  <c r="O5" i="333"/>
  <c r="M5" i="333"/>
  <c r="N5" i="333" s="1"/>
  <c r="K5" i="333"/>
  <c r="G5" i="333"/>
  <c r="H2" i="333"/>
  <c r="D1" i="333"/>
  <c r="T157" i="332"/>
  <c r="S157" i="332"/>
  <c r="L157" i="332"/>
  <c r="J157" i="332"/>
  <c r="I157" i="332"/>
  <c r="O157" i="332" s="1"/>
  <c r="AA151" i="332"/>
  <c r="O151" i="332"/>
  <c r="N151" i="332"/>
  <c r="Q151" i="332" s="1"/>
  <c r="M151" i="332"/>
  <c r="AB151" i="332" s="1"/>
  <c r="K151" i="332"/>
  <c r="G151" i="332"/>
  <c r="AA150" i="332"/>
  <c r="O150" i="332"/>
  <c r="M150" i="332"/>
  <c r="AB150" i="332" s="1"/>
  <c r="K150" i="332"/>
  <c r="G150" i="332"/>
  <c r="O149" i="332"/>
  <c r="M149" i="332"/>
  <c r="K149" i="332"/>
  <c r="G149" i="332"/>
  <c r="O148" i="332"/>
  <c r="M148" i="332"/>
  <c r="K148" i="332"/>
  <c r="G148" i="332"/>
  <c r="O147" i="332"/>
  <c r="M147" i="332"/>
  <c r="AA147" i="332" s="1"/>
  <c r="K147" i="332"/>
  <c r="G147" i="332"/>
  <c r="AA146" i="332"/>
  <c r="O146" i="332"/>
  <c r="M146" i="332"/>
  <c r="AB146" i="332" s="1"/>
  <c r="K146" i="332"/>
  <c r="G146" i="332"/>
  <c r="O145" i="332"/>
  <c r="M145" i="332"/>
  <c r="K145" i="332"/>
  <c r="G145" i="332"/>
  <c r="AB144" i="332"/>
  <c r="AA144" i="332"/>
  <c r="O144" i="332"/>
  <c r="N144" i="332"/>
  <c r="P144" i="332" s="1"/>
  <c r="M144" i="332"/>
  <c r="K144" i="332"/>
  <c r="G144" i="332"/>
  <c r="AB143" i="332"/>
  <c r="O143" i="332"/>
  <c r="M143" i="332"/>
  <c r="K143" i="332"/>
  <c r="G143" i="332"/>
  <c r="O142" i="332"/>
  <c r="M142" i="332"/>
  <c r="K142" i="332"/>
  <c r="G142" i="332"/>
  <c r="O141" i="332"/>
  <c r="M141" i="332"/>
  <c r="K141" i="332"/>
  <c r="G141" i="332"/>
  <c r="T140" i="332"/>
  <c r="S140" i="332"/>
  <c r="L140" i="332"/>
  <c r="O140" i="332" s="1"/>
  <c r="J140" i="332"/>
  <c r="I140" i="332"/>
  <c r="O133" i="332"/>
  <c r="M133" i="332"/>
  <c r="AA133" i="332" s="1"/>
  <c r="K133" i="332"/>
  <c r="G133" i="332"/>
  <c r="AB132" i="332"/>
  <c r="O132" i="332"/>
  <c r="M132" i="332"/>
  <c r="AA132" i="332" s="1"/>
  <c r="K132" i="332"/>
  <c r="G132" i="332"/>
  <c r="O131" i="332"/>
  <c r="M131" i="332"/>
  <c r="N131" i="332" s="1"/>
  <c r="Q131" i="332" s="1"/>
  <c r="K131" i="332"/>
  <c r="G131" i="332"/>
  <c r="O130" i="332"/>
  <c r="M130" i="332"/>
  <c r="K130" i="332"/>
  <c r="G130" i="332"/>
  <c r="AA129" i="332"/>
  <c r="O129" i="332"/>
  <c r="M129" i="332"/>
  <c r="AB129" i="332" s="1"/>
  <c r="K129" i="332"/>
  <c r="G129" i="332"/>
  <c r="AB128" i="332"/>
  <c r="AA128" i="332"/>
  <c r="O128" i="332"/>
  <c r="N128" i="332"/>
  <c r="P128" i="332" s="1"/>
  <c r="M128" i="332"/>
  <c r="K128" i="332"/>
  <c r="G128" i="332"/>
  <c r="AB127" i="332"/>
  <c r="O127" i="332"/>
  <c r="M127" i="332"/>
  <c r="K127" i="332"/>
  <c r="G127" i="332"/>
  <c r="AA126" i="332"/>
  <c r="O126" i="332"/>
  <c r="N126" i="332"/>
  <c r="Q126" i="332" s="1"/>
  <c r="M126" i="332"/>
  <c r="AB126" i="332" s="1"/>
  <c r="K126" i="332"/>
  <c r="G126" i="332"/>
  <c r="O125" i="332"/>
  <c r="N125" i="332"/>
  <c r="P125" i="332" s="1"/>
  <c r="M125" i="332"/>
  <c r="K125" i="332"/>
  <c r="G125" i="332"/>
  <c r="AB124" i="332"/>
  <c r="AA124" i="332"/>
  <c r="O124" i="332"/>
  <c r="N124" i="332"/>
  <c r="M124" i="332"/>
  <c r="K124" i="332"/>
  <c r="G124" i="332"/>
  <c r="T123" i="332"/>
  <c r="S123" i="332"/>
  <c r="L123" i="332"/>
  <c r="O123" i="332" s="1"/>
  <c r="J123" i="332"/>
  <c r="I123" i="332"/>
  <c r="O110" i="332"/>
  <c r="N110" i="332"/>
  <c r="M110" i="332"/>
  <c r="K110" i="332"/>
  <c r="Q110" i="332" s="1"/>
  <c r="G110" i="332"/>
  <c r="O109" i="332"/>
  <c r="M109" i="332"/>
  <c r="K109" i="332"/>
  <c r="G109" i="332"/>
  <c r="AA108" i="332"/>
  <c r="O108" i="332"/>
  <c r="N108" i="332"/>
  <c r="Q108" i="332" s="1"/>
  <c r="M108" i="332"/>
  <c r="AB108" i="332" s="1"/>
  <c r="K108" i="332"/>
  <c r="G108" i="332"/>
  <c r="O107" i="332"/>
  <c r="M107" i="332"/>
  <c r="K107" i="332"/>
  <c r="G107" i="332"/>
  <c r="T106" i="332"/>
  <c r="S106" i="332"/>
  <c r="L106" i="332"/>
  <c r="J106" i="332"/>
  <c r="K106" i="332" s="1"/>
  <c r="I106" i="332"/>
  <c r="O94" i="332"/>
  <c r="M94" i="332"/>
  <c r="K94" i="332"/>
  <c r="G94" i="332"/>
  <c r="AA93" i="332"/>
  <c r="O93" i="332"/>
  <c r="N93" i="332"/>
  <c r="P93" i="332" s="1"/>
  <c r="M93" i="332"/>
  <c r="AB93" i="332" s="1"/>
  <c r="K93" i="332"/>
  <c r="G93" i="332"/>
  <c r="O92" i="332"/>
  <c r="M92" i="332"/>
  <c r="K92" i="332"/>
  <c r="G92" i="332"/>
  <c r="O91" i="332"/>
  <c r="M91" i="332"/>
  <c r="K91" i="332"/>
  <c r="G91" i="332"/>
  <c r="AB90" i="332"/>
  <c r="O90" i="332"/>
  <c r="M90" i="332"/>
  <c r="K90" i="332"/>
  <c r="G90" i="332"/>
  <c r="T89" i="332"/>
  <c r="S89" i="332"/>
  <c r="L89" i="332"/>
  <c r="J89" i="332"/>
  <c r="I89" i="332"/>
  <c r="O77" i="332"/>
  <c r="N77" i="332"/>
  <c r="Q77" i="332" s="1"/>
  <c r="M77" i="332"/>
  <c r="K77" i="332"/>
  <c r="G77" i="332"/>
  <c r="AA76" i="332"/>
  <c r="O76" i="332"/>
  <c r="N76" i="332"/>
  <c r="P76" i="332" s="1"/>
  <c r="M76" i="332"/>
  <c r="AB76" i="332" s="1"/>
  <c r="K76" i="332"/>
  <c r="G76" i="332"/>
  <c r="AA75" i="332"/>
  <c r="O75" i="332"/>
  <c r="N75" i="332"/>
  <c r="Q75" i="332" s="1"/>
  <c r="M75" i="332"/>
  <c r="AB75" i="332" s="1"/>
  <c r="K75" i="332"/>
  <c r="G75" i="332"/>
  <c r="O74" i="332"/>
  <c r="M74" i="332"/>
  <c r="K74" i="332"/>
  <c r="G74" i="332"/>
  <c r="O73" i="332"/>
  <c r="M73" i="332"/>
  <c r="N73" i="332" s="1"/>
  <c r="K73" i="332"/>
  <c r="G73" i="332"/>
  <c r="T72" i="332"/>
  <c r="S72" i="332"/>
  <c r="L72" i="332"/>
  <c r="O72" i="332" s="1"/>
  <c r="J72" i="332"/>
  <c r="I72" i="332"/>
  <c r="AA60" i="332"/>
  <c r="O60" i="332"/>
  <c r="M60" i="332"/>
  <c r="AB60" i="332" s="1"/>
  <c r="K60" i="332"/>
  <c r="G60" i="332"/>
  <c r="AA59" i="332"/>
  <c r="O59" i="332"/>
  <c r="M59" i="332"/>
  <c r="N59" i="332" s="1"/>
  <c r="K59" i="332"/>
  <c r="G59" i="332"/>
  <c r="O58" i="332"/>
  <c r="N58" i="332"/>
  <c r="M58" i="332"/>
  <c r="AB58" i="332" s="1"/>
  <c r="K58" i="332"/>
  <c r="G58" i="332"/>
  <c r="O57" i="332"/>
  <c r="M57" i="332"/>
  <c r="K57" i="332"/>
  <c r="G57" i="332"/>
  <c r="AB56" i="332"/>
  <c r="O56" i="332"/>
  <c r="M56" i="332"/>
  <c r="AA56" i="332" s="1"/>
  <c r="K56" i="332"/>
  <c r="G56" i="332"/>
  <c r="T55" i="332"/>
  <c r="S55" i="332"/>
  <c r="L55" i="332"/>
  <c r="J55" i="332"/>
  <c r="K55" i="332" s="1"/>
  <c r="I55" i="332"/>
  <c r="O41" i="332"/>
  <c r="M41" i="332"/>
  <c r="K41" i="332"/>
  <c r="G41" i="332"/>
  <c r="AA40" i="332"/>
  <c r="O40" i="332"/>
  <c r="N40" i="332"/>
  <c r="P40" i="332" s="1"/>
  <c r="M40" i="332"/>
  <c r="AB40" i="332" s="1"/>
  <c r="K40" i="332"/>
  <c r="G40" i="332"/>
  <c r="AB39" i="332"/>
  <c r="AA39" i="332"/>
  <c r="O39" i="332"/>
  <c r="N39" i="332"/>
  <c r="Q39" i="332" s="1"/>
  <c r="M39" i="332"/>
  <c r="K39" i="332"/>
  <c r="G39" i="332"/>
  <c r="T38" i="332"/>
  <c r="S38" i="332"/>
  <c r="L38" i="332"/>
  <c r="J38" i="332"/>
  <c r="I38" i="332"/>
  <c r="AA23" i="332"/>
  <c r="O23" i="332"/>
  <c r="N23" i="332"/>
  <c r="Q23" i="332" s="1"/>
  <c r="M23" i="332"/>
  <c r="AB23" i="332" s="1"/>
  <c r="K23" i="332"/>
  <c r="G23" i="332"/>
  <c r="O22" i="332"/>
  <c r="M22" i="332"/>
  <c r="K22" i="332"/>
  <c r="G22" i="332"/>
  <c r="T21" i="332"/>
  <c r="S21" i="332"/>
  <c r="L21" i="332"/>
  <c r="J21" i="332"/>
  <c r="K21" i="332" s="1"/>
  <c r="I21" i="332"/>
  <c r="AA10" i="332"/>
  <c r="O10" i="332"/>
  <c r="M10" i="332"/>
  <c r="AB10" i="332" s="1"/>
  <c r="K10" i="332"/>
  <c r="G10" i="332"/>
  <c r="AA9" i="332"/>
  <c r="O9" i="332"/>
  <c r="M9" i="332"/>
  <c r="AB9" i="332" s="1"/>
  <c r="K9" i="332"/>
  <c r="G9" i="332"/>
  <c r="O8" i="332"/>
  <c r="M8" i="332"/>
  <c r="AA8" i="332" s="1"/>
  <c r="K8" i="332"/>
  <c r="G8" i="332"/>
  <c r="O7" i="332"/>
  <c r="N7" i="332"/>
  <c r="Q7" i="332" s="1"/>
  <c r="M7" i="332"/>
  <c r="AB7" i="332" s="1"/>
  <c r="K7" i="332"/>
  <c r="G7" i="332"/>
  <c r="O6" i="332"/>
  <c r="M6" i="332"/>
  <c r="K6" i="332"/>
  <c r="G6" i="332"/>
  <c r="AB5" i="332"/>
  <c r="O5" i="332"/>
  <c r="N5" i="332"/>
  <c r="M5" i="332"/>
  <c r="AA5" i="332" s="1"/>
  <c r="K5" i="332"/>
  <c r="G5" i="332"/>
  <c r="H2" i="332"/>
  <c r="D1" i="332"/>
  <c r="X34" i="331"/>
  <c r="W34" i="331"/>
  <c r="V34" i="331"/>
  <c r="P34" i="331"/>
  <c r="O34" i="331"/>
  <c r="N34" i="331"/>
  <c r="M34" i="331"/>
  <c r="H34" i="331"/>
  <c r="G34" i="331"/>
  <c r="K8" i="331" s="1"/>
  <c r="O16" i="331"/>
  <c r="N16" i="331"/>
  <c r="M16" i="331"/>
  <c r="I8" i="331" s="1"/>
  <c r="H16" i="331"/>
  <c r="G16" i="331"/>
  <c r="F16" i="331"/>
  <c r="E16" i="331"/>
  <c r="F8" i="331"/>
  <c r="M7" i="331"/>
  <c r="K7" i="331"/>
  <c r="I7" i="331"/>
  <c r="G7" i="331"/>
  <c r="F7" i="331"/>
  <c r="E7" i="331"/>
  <c r="Q6" i="331"/>
  <c r="M6" i="331"/>
  <c r="K6" i="331"/>
  <c r="I6" i="331"/>
  <c r="G6" i="331"/>
  <c r="F6" i="331"/>
  <c r="E6" i="331"/>
  <c r="AD123" i="330"/>
  <c r="Z123" i="330"/>
  <c r="Y123" i="330"/>
  <c r="T123" i="330"/>
  <c r="S123" i="330"/>
  <c r="L123" i="330"/>
  <c r="J123" i="330"/>
  <c r="K123" i="330" s="1"/>
  <c r="I123" i="330"/>
  <c r="O109" i="330"/>
  <c r="M109" i="330"/>
  <c r="K109" i="330"/>
  <c r="G109" i="330"/>
  <c r="O108" i="330"/>
  <c r="M108" i="330"/>
  <c r="AF108" i="330" s="1"/>
  <c r="K108" i="330"/>
  <c r="G108" i="330"/>
  <c r="AF107" i="330"/>
  <c r="AE107" i="330"/>
  <c r="O107" i="330"/>
  <c r="N107" i="330"/>
  <c r="Q107" i="330" s="1"/>
  <c r="M107" i="330"/>
  <c r="K107" i="330"/>
  <c r="G107" i="330"/>
  <c r="AD106" i="330"/>
  <c r="Z106" i="330"/>
  <c r="Y106" i="330"/>
  <c r="T106" i="330"/>
  <c r="S106" i="330"/>
  <c r="L106" i="330"/>
  <c r="O106" i="330" s="1"/>
  <c r="J106" i="330"/>
  <c r="K106" i="330" s="1"/>
  <c r="I106" i="330"/>
  <c r="O92" i="330"/>
  <c r="N92" i="330"/>
  <c r="Q92" i="330" s="1"/>
  <c r="M92" i="330"/>
  <c r="AF92" i="330" s="1"/>
  <c r="K92" i="330"/>
  <c r="G92" i="330"/>
  <c r="AE91" i="330"/>
  <c r="O91" i="330"/>
  <c r="M91" i="330"/>
  <c r="AF91" i="330" s="1"/>
  <c r="K91" i="330"/>
  <c r="G91" i="330"/>
  <c r="O90" i="330"/>
  <c r="M90" i="330"/>
  <c r="K90" i="330"/>
  <c r="G90" i="330"/>
  <c r="AD89" i="330"/>
  <c r="Z89" i="330"/>
  <c r="Y89" i="330"/>
  <c r="T89" i="330"/>
  <c r="S89" i="330"/>
  <c r="L89" i="330"/>
  <c r="O89" i="330" s="1"/>
  <c r="J89" i="330"/>
  <c r="K89" i="330" s="1"/>
  <c r="I89" i="330"/>
  <c r="AF74" i="330"/>
  <c r="AE74" i="330"/>
  <c r="O74" i="330"/>
  <c r="N74" i="330"/>
  <c r="M74" i="330"/>
  <c r="K74" i="330"/>
  <c r="G74" i="330"/>
  <c r="O73" i="330"/>
  <c r="M73" i="330"/>
  <c r="K73" i="330"/>
  <c r="G73" i="330"/>
  <c r="AD72" i="330"/>
  <c r="Z72" i="330"/>
  <c r="Y72" i="330"/>
  <c r="T72" i="330"/>
  <c r="S72" i="330"/>
  <c r="L72" i="330"/>
  <c r="O72" i="330" s="1"/>
  <c r="J72" i="330"/>
  <c r="I72" i="330"/>
  <c r="O59" i="330"/>
  <c r="M59" i="330"/>
  <c r="AF59" i="330" s="1"/>
  <c r="K59" i="330"/>
  <c r="G59" i="330"/>
  <c r="AE58" i="330"/>
  <c r="O58" i="330"/>
  <c r="N58" i="330"/>
  <c r="P58" i="330" s="1"/>
  <c r="M58" i="330"/>
  <c r="AF58" i="330" s="1"/>
  <c r="K58" i="330"/>
  <c r="G58" i="330"/>
  <c r="AF57" i="330"/>
  <c r="AE57" i="330"/>
  <c r="O57" i="330"/>
  <c r="M57" i="330"/>
  <c r="N57" i="330" s="1"/>
  <c r="K57" i="330"/>
  <c r="G57" i="330"/>
  <c r="O56" i="330"/>
  <c r="M56" i="330"/>
  <c r="N56" i="330" s="1"/>
  <c r="K56" i="330"/>
  <c r="G56" i="330"/>
  <c r="AD55" i="330"/>
  <c r="Z55" i="330"/>
  <c r="Y55" i="330"/>
  <c r="T55" i="330"/>
  <c r="S55" i="330"/>
  <c r="L55" i="330"/>
  <c r="J55" i="330"/>
  <c r="I55" i="330"/>
  <c r="AF41" i="330"/>
  <c r="O41" i="330"/>
  <c r="M41" i="330"/>
  <c r="N41" i="330" s="1"/>
  <c r="K41" i="330"/>
  <c r="G41" i="330"/>
  <c r="O40" i="330"/>
  <c r="N40" i="330"/>
  <c r="M40" i="330"/>
  <c r="K40" i="330"/>
  <c r="G40" i="330"/>
  <c r="O39" i="330"/>
  <c r="M39" i="330"/>
  <c r="M55" i="330" s="1"/>
  <c r="K39" i="330"/>
  <c r="G39" i="330"/>
  <c r="AD38" i="330"/>
  <c r="AD2" i="330" s="1"/>
  <c r="Z38" i="330"/>
  <c r="Y38" i="330"/>
  <c r="T38" i="330"/>
  <c r="S38" i="330"/>
  <c r="L38" i="330"/>
  <c r="J38" i="330"/>
  <c r="I38" i="330"/>
  <c r="O25" i="330"/>
  <c r="M25" i="330"/>
  <c r="K25" i="330"/>
  <c r="G25" i="330"/>
  <c r="O24" i="330"/>
  <c r="M24" i="330"/>
  <c r="AF24" i="330" s="1"/>
  <c r="K24" i="330"/>
  <c r="G24" i="330"/>
  <c r="O23" i="330"/>
  <c r="M23" i="330"/>
  <c r="AE23" i="330" s="1"/>
  <c r="K23" i="330"/>
  <c r="G23" i="330"/>
  <c r="AF22" i="330"/>
  <c r="O22" i="330"/>
  <c r="M22" i="330"/>
  <c r="AE22" i="330" s="1"/>
  <c r="K22" i="330"/>
  <c r="G22" i="330"/>
  <c r="AD21" i="330"/>
  <c r="Z21" i="330"/>
  <c r="Y21" i="330"/>
  <c r="T21" i="330"/>
  <c r="S21" i="330"/>
  <c r="L21" i="330"/>
  <c r="J21" i="330"/>
  <c r="I21" i="330"/>
  <c r="O7" i="330"/>
  <c r="M7" i="330"/>
  <c r="AF7" i="330" s="1"/>
  <c r="K7" i="330"/>
  <c r="G7" i="330"/>
  <c r="AF6" i="330"/>
  <c r="AE6" i="330"/>
  <c r="O6" i="330"/>
  <c r="M6" i="330"/>
  <c r="N6" i="330" s="1"/>
  <c r="K6" i="330"/>
  <c r="G6" i="330"/>
  <c r="O5" i="330"/>
  <c r="N5" i="330"/>
  <c r="M5" i="330"/>
  <c r="K5" i="330"/>
  <c r="G5" i="330"/>
  <c r="Q6" i="328"/>
  <c r="H2" i="330"/>
  <c r="D1" i="330"/>
  <c r="T157" i="329"/>
  <c r="S157" i="329"/>
  <c r="L157" i="329"/>
  <c r="J157" i="329"/>
  <c r="I157" i="329"/>
  <c r="O157" i="329" s="1"/>
  <c r="AA151" i="329"/>
  <c r="O151" i="329"/>
  <c r="M151" i="329"/>
  <c r="AB151" i="329" s="1"/>
  <c r="K151" i="329"/>
  <c r="G151" i="329"/>
  <c r="O150" i="329"/>
  <c r="M150" i="329"/>
  <c r="AB150" i="329" s="1"/>
  <c r="K150" i="329"/>
  <c r="G150" i="329"/>
  <c r="O149" i="329"/>
  <c r="N149" i="329"/>
  <c r="Q149" i="329" s="1"/>
  <c r="M149" i="329"/>
  <c r="AB149" i="329" s="1"/>
  <c r="K149" i="329"/>
  <c r="G149" i="329"/>
  <c r="AB148" i="329"/>
  <c r="AA148" i="329"/>
  <c r="O148" i="329"/>
  <c r="N148" i="329"/>
  <c r="P148" i="329" s="1"/>
  <c r="M148" i="329"/>
  <c r="K148" i="329"/>
  <c r="G148" i="329"/>
  <c r="O147" i="329"/>
  <c r="N147" i="329"/>
  <c r="M147" i="329"/>
  <c r="K147" i="329"/>
  <c r="G147" i="329"/>
  <c r="O146" i="329"/>
  <c r="M146" i="329"/>
  <c r="K146" i="329"/>
  <c r="G146" i="329"/>
  <c r="O145" i="329"/>
  <c r="M145" i="329"/>
  <c r="AB145" i="329" s="1"/>
  <c r="K145" i="329"/>
  <c r="G145" i="329"/>
  <c r="AB144" i="329"/>
  <c r="O144" i="329"/>
  <c r="M144" i="329"/>
  <c r="N144" i="329" s="1"/>
  <c r="K144" i="329"/>
  <c r="G144" i="329"/>
  <c r="AA143" i="329"/>
  <c r="Q143" i="329"/>
  <c r="O143" i="329"/>
  <c r="N143" i="329"/>
  <c r="M143" i="329"/>
  <c r="AB143" i="329" s="1"/>
  <c r="K143" i="329"/>
  <c r="P143" i="329" s="1"/>
  <c r="G143" i="329"/>
  <c r="O142" i="329"/>
  <c r="M142" i="329"/>
  <c r="AB142" i="329" s="1"/>
  <c r="K142" i="329"/>
  <c r="G142" i="329"/>
  <c r="O141" i="329"/>
  <c r="M141" i="329"/>
  <c r="M157" i="329" s="1"/>
  <c r="K141" i="329"/>
  <c r="G141" i="329"/>
  <c r="T140" i="329"/>
  <c r="S140" i="329"/>
  <c r="L140" i="329"/>
  <c r="J140" i="329"/>
  <c r="K140" i="329" s="1"/>
  <c r="I140" i="329"/>
  <c r="AA133" i="329"/>
  <c r="O133" i="329"/>
  <c r="N133" i="329"/>
  <c r="M133" i="329"/>
  <c r="AB133" i="329" s="1"/>
  <c r="K133" i="329"/>
  <c r="G133" i="329"/>
  <c r="O132" i="329"/>
  <c r="M132" i="329"/>
  <c r="AB132" i="329" s="1"/>
  <c r="K132" i="329"/>
  <c r="G132" i="329"/>
  <c r="AA131" i="329"/>
  <c r="O131" i="329"/>
  <c r="M131" i="329"/>
  <c r="K131" i="329"/>
  <c r="G131" i="329"/>
  <c r="O130" i="329"/>
  <c r="N130" i="329"/>
  <c r="M130" i="329"/>
  <c r="AB130" i="329" s="1"/>
  <c r="K130" i="329"/>
  <c r="G130" i="329"/>
  <c r="O129" i="329"/>
  <c r="N129" i="329"/>
  <c r="M129" i="329"/>
  <c r="AB129" i="329" s="1"/>
  <c r="K129" i="329"/>
  <c r="G129" i="329"/>
  <c r="O128" i="329"/>
  <c r="M128" i="329"/>
  <c r="AB128" i="329" s="1"/>
  <c r="K128" i="329"/>
  <c r="G128" i="329"/>
  <c r="O127" i="329"/>
  <c r="M127" i="329"/>
  <c r="K127" i="329"/>
  <c r="G127" i="329"/>
  <c r="O126" i="329"/>
  <c r="M126" i="329"/>
  <c r="K126" i="329"/>
  <c r="G126" i="329"/>
  <c r="AA125" i="329"/>
  <c r="O125" i="329"/>
  <c r="M125" i="329"/>
  <c r="K125" i="329"/>
  <c r="G125" i="329"/>
  <c r="O124" i="329"/>
  <c r="M124" i="329"/>
  <c r="K124" i="329"/>
  <c r="G124" i="329"/>
  <c r="T123" i="329"/>
  <c r="S123" i="329"/>
  <c r="L123" i="329"/>
  <c r="O123" i="329" s="1"/>
  <c r="J123" i="329"/>
  <c r="I123" i="329"/>
  <c r="AB110" i="329"/>
  <c r="O110" i="329"/>
  <c r="N110" i="329"/>
  <c r="P110" i="329" s="1"/>
  <c r="M110" i="329"/>
  <c r="AA110" i="329" s="1"/>
  <c r="K110" i="329"/>
  <c r="G110" i="329"/>
  <c r="AA109" i="329"/>
  <c r="O109" i="329"/>
  <c r="M109" i="329"/>
  <c r="K109" i="329"/>
  <c r="G109" i="329"/>
  <c r="O108" i="329"/>
  <c r="N108" i="329"/>
  <c r="M108" i="329"/>
  <c r="AB108" i="329" s="1"/>
  <c r="K108" i="329"/>
  <c r="G108" i="329"/>
  <c r="O107" i="329"/>
  <c r="M107" i="329"/>
  <c r="AB107" i="329" s="1"/>
  <c r="K107" i="329"/>
  <c r="G107" i="329"/>
  <c r="T106" i="329"/>
  <c r="S106" i="329"/>
  <c r="L106" i="329"/>
  <c r="J106" i="329"/>
  <c r="I106" i="329"/>
  <c r="AA94" i="329"/>
  <c r="O94" i="329"/>
  <c r="M94" i="329"/>
  <c r="K94" i="329"/>
  <c r="G94" i="329"/>
  <c r="O93" i="329"/>
  <c r="M93" i="329"/>
  <c r="K93" i="329"/>
  <c r="G93" i="329"/>
  <c r="AA92" i="329"/>
  <c r="O92" i="329"/>
  <c r="M92" i="329"/>
  <c r="K92" i="329"/>
  <c r="G92" i="329"/>
  <c r="O91" i="329"/>
  <c r="N91" i="329"/>
  <c r="Q91" i="329" s="1"/>
  <c r="M91" i="329"/>
  <c r="AB91" i="329" s="1"/>
  <c r="K91" i="329"/>
  <c r="G91" i="329"/>
  <c r="O90" i="329"/>
  <c r="M90" i="329"/>
  <c r="AB90" i="329" s="1"/>
  <c r="K90" i="329"/>
  <c r="G90" i="329"/>
  <c r="T89" i="329"/>
  <c r="S89" i="329"/>
  <c r="L89" i="329"/>
  <c r="J89" i="329"/>
  <c r="I89" i="329"/>
  <c r="O77" i="329"/>
  <c r="M77" i="329"/>
  <c r="K77" i="329"/>
  <c r="G77" i="329"/>
  <c r="AB76" i="329"/>
  <c r="AA76" i="329"/>
  <c r="Q76" i="329"/>
  <c r="O76" i="329"/>
  <c r="M76" i="329"/>
  <c r="N76" i="329" s="1"/>
  <c r="K76" i="329"/>
  <c r="G76" i="329"/>
  <c r="O75" i="329"/>
  <c r="M75" i="329"/>
  <c r="K75" i="329"/>
  <c r="G75" i="329"/>
  <c r="O74" i="329"/>
  <c r="N74" i="329"/>
  <c r="M74" i="329"/>
  <c r="AB74" i="329" s="1"/>
  <c r="K74" i="329"/>
  <c r="G74" i="329"/>
  <c r="O73" i="329"/>
  <c r="M73" i="329"/>
  <c r="AB73" i="329" s="1"/>
  <c r="K73" i="329"/>
  <c r="G73" i="329"/>
  <c r="T72" i="329"/>
  <c r="S72" i="329"/>
  <c r="L72" i="329"/>
  <c r="O72" i="329" s="1"/>
  <c r="J72" i="329"/>
  <c r="K72" i="329" s="1"/>
  <c r="I72" i="329"/>
  <c r="O60" i="329"/>
  <c r="M60" i="329"/>
  <c r="K60" i="329"/>
  <c r="G60" i="329"/>
  <c r="AB59" i="329"/>
  <c r="O59" i="329"/>
  <c r="M59" i="329"/>
  <c r="K59" i="329"/>
  <c r="G59" i="329"/>
  <c r="AA58" i="329"/>
  <c r="O58" i="329"/>
  <c r="N58" i="329"/>
  <c r="P58" i="329" s="1"/>
  <c r="M58" i="329"/>
  <c r="AB58" i="329" s="1"/>
  <c r="K58" i="329"/>
  <c r="G58" i="329"/>
  <c r="O57" i="329"/>
  <c r="N57" i="329"/>
  <c r="M57" i="329"/>
  <c r="AB57" i="329" s="1"/>
  <c r="K57" i="329"/>
  <c r="G57" i="329"/>
  <c r="AB56" i="329"/>
  <c r="O56" i="329"/>
  <c r="M56" i="329"/>
  <c r="AA56" i="329" s="1"/>
  <c r="K56" i="329"/>
  <c r="G56" i="329"/>
  <c r="T55" i="329"/>
  <c r="S55" i="329"/>
  <c r="L55" i="329"/>
  <c r="J55" i="329"/>
  <c r="I55" i="329"/>
  <c r="AA41" i="329"/>
  <c r="O41" i="329"/>
  <c r="M41" i="329"/>
  <c r="AB41" i="329" s="1"/>
  <c r="K41" i="329"/>
  <c r="G41" i="329"/>
  <c r="O40" i="329"/>
  <c r="M40" i="329"/>
  <c r="N40" i="329" s="1"/>
  <c r="K40" i="329"/>
  <c r="G40" i="329"/>
  <c r="AB39" i="329"/>
  <c r="AA39" i="329"/>
  <c r="O39" i="329"/>
  <c r="N39" i="329"/>
  <c r="M39" i="329"/>
  <c r="K39" i="329"/>
  <c r="G39" i="329"/>
  <c r="T38" i="329"/>
  <c r="S38" i="329"/>
  <c r="L38" i="329"/>
  <c r="O38" i="329" s="1"/>
  <c r="J38" i="329"/>
  <c r="I38" i="329"/>
  <c r="AA23" i="329"/>
  <c r="O23" i="329"/>
  <c r="M23" i="329"/>
  <c r="AB23" i="329" s="1"/>
  <c r="K23" i="329"/>
  <c r="G23" i="329"/>
  <c r="O22" i="329"/>
  <c r="M22" i="329"/>
  <c r="AB22" i="329" s="1"/>
  <c r="K22" i="329"/>
  <c r="G22" i="329"/>
  <c r="T21" i="329"/>
  <c r="S21" i="329"/>
  <c r="L21" i="329"/>
  <c r="O21" i="329" s="1"/>
  <c r="J21" i="329"/>
  <c r="I21" i="329"/>
  <c r="O10" i="329"/>
  <c r="M10" i="329"/>
  <c r="AB10" i="329" s="1"/>
  <c r="K10" i="329"/>
  <c r="G10" i="329"/>
  <c r="O9" i="329"/>
  <c r="M9" i="329"/>
  <c r="N9" i="329" s="1"/>
  <c r="P9" i="329" s="1"/>
  <c r="K9" i="329"/>
  <c r="G9" i="329"/>
  <c r="O8" i="329"/>
  <c r="N8" i="329"/>
  <c r="P8" i="329" s="1"/>
  <c r="M8" i="329"/>
  <c r="AB8" i="329" s="1"/>
  <c r="K8" i="329"/>
  <c r="G8" i="329"/>
  <c r="AA7" i="329"/>
  <c r="O7" i="329"/>
  <c r="M7" i="329"/>
  <c r="AB7" i="329" s="1"/>
  <c r="K7" i="329"/>
  <c r="G7" i="329"/>
  <c r="O6" i="329"/>
  <c r="M6" i="329"/>
  <c r="K6" i="329"/>
  <c r="G6" i="329"/>
  <c r="AB5" i="329"/>
  <c r="O5" i="329"/>
  <c r="M5" i="329"/>
  <c r="AA5" i="329" s="1"/>
  <c r="K5" i="329"/>
  <c r="G5" i="329"/>
  <c r="H2" i="329"/>
  <c r="D1" i="329"/>
  <c r="F3" i="328" s="1"/>
  <c r="X34" i="328"/>
  <c r="W34" i="328"/>
  <c r="V34" i="328"/>
  <c r="P34" i="328"/>
  <c r="M8" i="328" s="1"/>
  <c r="O34" i="328"/>
  <c r="N34" i="328"/>
  <c r="M34" i="328"/>
  <c r="H34" i="328"/>
  <c r="G34" i="328"/>
  <c r="O16" i="328"/>
  <c r="N16" i="328"/>
  <c r="M16" i="328"/>
  <c r="I8" i="328" s="1"/>
  <c r="H16" i="328"/>
  <c r="G16" i="328"/>
  <c r="F16" i="328"/>
  <c r="E16" i="328"/>
  <c r="F8" i="328"/>
  <c r="M7" i="328"/>
  <c r="K7" i="328"/>
  <c r="I7" i="328"/>
  <c r="G7" i="328"/>
  <c r="F7" i="328"/>
  <c r="E7" i="328"/>
  <c r="R6" i="328"/>
  <c r="M6" i="328"/>
  <c r="K6" i="328"/>
  <c r="I6" i="328"/>
  <c r="G6" i="328"/>
  <c r="F6" i="328"/>
  <c r="E6" i="328"/>
  <c r="AD140" i="327"/>
  <c r="AC140" i="327"/>
  <c r="Z140" i="327"/>
  <c r="Y140" i="327"/>
  <c r="T140" i="327"/>
  <c r="S140" i="327"/>
  <c r="L140" i="327"/>
  <c r="J140" i="327"/>
  <c r="I140" i="327"/>
  <c r="O126" i="327"/>
  <c r="M126" i="327"/>
  <c r="K126" i="327"/>
  <c r="G126" i="327"/>
  <c r="AE125" i="327"/>
  <c r="O125" i="327"/>
  <c r="M125" i="327"/>
  <c r="AF125" i="327" s="1"/>
  <c r="K125" i="327"/>
  <c r="G125" i="327"/>
  <c r="O124" i="327"/>
  <c r="N124" i="327"/>
  <c r="Q124" i="327" s="1"/>
  <c r="M124" i="327"/>
  <c r="AF124" i="327" s="1"/>
  <c r="K124" i="327"/>
  <c r="G124" i="327"/>
  <c r="AD123" i="327"/>
  <c r="AC123" i="327"/>
  <c r="Z123" i="327"/>
  <c r="Y123" i="327"/>
  <c r="T123" i="327"/>
  <c r="S123" i="327"/>
  <c r="L123" i="327"/>
  <c r="J123" i="327"/>
  <c r="I123" i="327"/>
  <c r="O109" i="327"/>
  <c r="M109" i="327"/>
  <c r="AF109" i="327" s="1"/>
  <c r="K109" i="327"/>
  <c r="G109" i="327"/>
  <c r="O108" i="327"/>
  <c r="M108" i="327"/>
  <c r="K108" i="327"/>
  <c r="G108" i="327"/>
  <c r="O107" i="327"/>
  <c r="M107" i="327"/>
  <c r="N107" i="327" s="1"/>
  <c r="K107" i="327"/>
  <c r="G107" i="327"/>
  <c r="AD106" i="327"/>
  <c r="AC106" i="327"/>
  <c r="Z106" i="327"/>
  <c r="Y106" i="327"/>
  <c r="T106" i="327"/>
  <c r="S106" i="327"/>
  <c r="L106" i="327"/>
  <c r="O106" i="327" s="1"/>
  <c r="J106" i="327"/>
  <c r="I106" i="327"/>
  <c r="O91" i="327"/>
  <c r="M91" i="327"/>
  <c r="K91" i="327"/>
  <c r="G91" i="327"/>
  <c r="O90" i="327"/>
  <c r="M90" i="327"/>
  <c r="K90" i="327"/>
  <c r="G90" i="327"/>
  <c r="AD89" i="327"/>
  <c r="AC89" i="327"/>
  <c r="Z89" i="327"/>
  <c r="Y89" i="327"/>
  <c r="T89" i="327"/>
  <c r="S89" i="327"/>
  <c r="L89" i="327"/>
  <c r="J89" i="327"/>
  <c r="K89" i="327" s="1"/>
  <c r="I89" i="327"/>
  <c r="O75" i="327"/>
  <c r="M75" i="327"/>
  <c r="N75" i="327" s="1"/>
  <c r="K75" i="327"/>
  <c r="G75" i="327"/>
  <c r="AF74" i="327"/>
  <c r="O74" i="327"/>
  <c r="M74" i="327"/>
  <c r="AE74" i="327" s="1"/>
  <c r="K74" i="327"/>
  <c r="G74" i="327"/>
  <c r="O73" i="327"/>
  <c r="M73" i="327"/>
  <c r="AF73" i="327" s="1"/>
  <c r="K73" i="327"/>
  <c r="G73" i="327"/>
  <c r="AD72" i="327"/>
  <c r="AC72" i="327"/>
  <c r="Z72" i="327"/>
  <c r="Y72" i="327"/>
  <c r="T72" i="327"/>
  <c r="S72" i="327"/>
  <c r="L72" i="327"/>
  <c r="J72" i="327"/>
  <c r="I72" i="327"/>
  <c r="O56" i="327"/>
  <c r="M56" i="327"/>
  <c r="AE56" i="327" s="1"/>
  <c r="K56" i="327"/>
  <c r="G56" i="327"/>
  <c r="AD55" i="327"/>
  <c r="AC55" i="327"/>
  <c r="Z55" i="327"/>
  <c r="Y55" i="327"/>
  <c r="T55" i="327"/>
  <c r="S55" i="327"/>
  <c r="L55" i="327"/>
  <c r="J55" i="327"/>
  <c r="K55" i="327" s="1"/>
  <c r="I55" i="327"/>
  <c r="O41" i="327"/>
  <c r="M41" i="327"/>
  <c r="N41" i="327" s="1"/>
  <c r="K41" i="327"/>
  <c r="G41" i="327"/>
  <c r="O40" i="327"/>
  <c r="M40" i="327"/>
  <c r="K40" i="327"/>
  <c r="G40" i="327"/>
  <c r="O39" i="327"/>
  <c r="N39" i="327"/>
  <c r="M39" i="327"/>
  <c r="AF39" i="327" s="1"/>
  <c r="K39" i="327"/>
  <c r="G39" i="327"/>
  <c r="AD38" i="327"/>
  <c r="AC38" i="327"/>
  <c r="Z38" i="327"/>
  <c r="Y38" i="327"/>
  <c r="Y2" i="327" s="1"/>
  <c r="O6" i="325" s="1"/>
  <c r="T38" i="327"/>
  <c r="S38" i="327"/>
  <c r="L38" i="327"/>
  <c r="J38" i="327"/>
  <c r="I38" i="327"/>
  <c r="AF24" i="327"/>
  <c r="AE24" i="327"/>
  <c r="O24" i="327"/>
  <c r="M24" i="327"/>
  <c r="N24" i="327" s="1"/>
  <c r="K24" i="327"/>
  <c r="G24" i="327"/>
  <c r="O23" i="327"/>
  <c r="M23" i="327"/>
  <c r="N23" i="327" s="1"/>
  <c r="K23" i="327"/>
  <c r="G23" i="327"/>
  <c r="O22" i="327"/>
  <c r="M22" i="327"/>
  <c r="M38" i="327" s="1"/>
  <c r="K22" i="327"/>
  <c r="G22" i="327"/>
  <c r="AD21" i="327"/>
  <c r="AC21" i="327"/>
  <c r="Z21" i="327"/>
  <c r="Y21" i="327"/>
  <c r="T21" i="327"/>
  <c r="S21" i="327"/>
  <c r="L21" i="327"/>
  <c r="J21" i="327"/>
  <c r="I21" i="327"/>
  <c r="O7" i="327"/>
  <c r="M7" i="327"/>
  <c r="N7" i="327" s="1"/>
  <c r="Q7" i="327" s="1"/>
  <c r="K7" i="327"/>
  <c r="G7" i="327"/>
  <c r="O6" i="327"/>
  <c r="M6" i="327"/>
  <c r="N6" i="327" s="1"/>
  <c r="K6" i="327"/>
  <c r="G6" i="327"/>
  <c r="F1" i="327" s="1"/>
  <c r="F2" i="327" s="1"/>
  <c r="AF5" i="327"/>
  <c r="O5" i="327"/>
  <c r="M5" i="327"/>
  <c r="N5" i="327" s="1"/>
  <c r="K5" i="327"/>
  <c r="G5" i="327"/>
  <c r="H2" i="327"/>
  <c r="D1" i="327"/>
  <c r="T157" i="326"/>
  <c r="S157" i="326"/>
  <c r="L157" i="326"/>
  <c r="O157" i="326" s="1"/>
  <c r="J157" i="326"/>
  <c r="K157" i="326" s="1"/>
  <c r="I157" i="326"/>
  <c r="O151" i="326"/>
  <c r="M151" i="326"/>
  <c r="AB151" i="326" s="1"/>
  <c r="K151" i="326"/>
  <c r="G151" i="326"/>
  <c r="AB150" i="326"/>
  <c r="O150" i="326"/>
  <c r="M150" i="326"/>
  <c r="AA150" i="326" s="1"/>
  <c r="K150" i="326"/>
  <c r="G150" i="326"/>
  <c r="O149" i="326"/>
  <c r="M149" i="326"/>
  <c r="AB149" i="326" s="1"/>
  <c r="K149" i="326"/>
  <c r="G149" i="326"/>
  <c r="O148" i="326"/>
  <c r="M148" i="326"/>
  <c r="N148" i="326" s="1"/>
  <c r="K148" i="326"/>
  <c r="G148" i="326"/>
  <c r="O147" i="326"/>
  <c r="N147" i="326"/>
  <c r="M147" i="326"/>
  <c r="AB147" i="326" s="1"/>
  <c r="K147" i="326"/>
  <c r="G147" i="326"/>
  <c r="O146" i="326"/>
  <c r="M146" i="326"/>
  <c r="K146" i="326"/>
  <c r="G146" i="326"/>
  <c r="O145" i="326"/>
  <c r="M145" i="326"/>
  <c r="K145" i="326"/>
  <c r="G145" i="326"/>
  <c r="O144" i="326"/>
  <c r="M144" i="326"/>
  <c r="N144" i="326" s="1"/>
  <c r="K144" i="326"/>
  <c r="G144" i="326"/>
  <c r="O143" i="326"/>
  <c r="M143" i="326"/>
  <c r="K143" i="326"/>
  <c r="G143" i="326"/>
  <c r="AB142" i="326"/>
  <c r="O142" i="326"/>
  <c r="M142" i="326"/>
  <c r="N142" i="326" s="1"/>
  <c r="K142" i="326"/>
  <c r="G142" i="326"/>
  <c r="O141" i="326"/>
  <c r="M141" i="326"/>
  <c r="K141" i="326"/>
  <c r="G141" i="326"/>
  <c r="T140" i="326"/>
  <c r="S140" i="326"/>
  <c r="L140" i="326"/>
  <c r="O140" i="326" s="1"/>
  <c r="J140" i="326"/>
  <c r="K140" i="326" s="1"/>
  <c r="I140" i="326"/>
  <c r="O133" i="326"/>
  <c r="M133" i="326"/>
  <c r="AB133" i="326" s="1"/>
  <c r="K133" i="326"/>
  <c r="G133" i="326"/>
  <c r="O132" i="326"/>
  <c r="M132" i="326"/>
  <c r="N132" i="326" s="1"/>
  <c r="K132" i="326"/>
  <c r="G132" i="326"/>
  <c r="O131" i="326"/>
  <c r="M131" i="326"/>
  <c r="K131" i="326"/>
  <c r="G131" i="326"/>
  <c r="O130" i="326"/>
  <c r="N130" i="326"/>
  <c r="M130" i="326"/>
  <c r="AA130" i="326" s="1"/>
  <c r="K130" i="326"/>
  <c r="G130" i="326"/>
  <c r="O129" i="326"/>
  <c r="M129" i="326"/>
  <c r="AB129" i="326" s="1"/>
  <c r="K129" i="326"/>
  <c r="G129" i="326"/>
  <c r="O128" i="326"/>
  <c r="M128" i="326"/>
  <c r="N128" i="326" s="1"/>
  <c r="K128" i="326"/>
  <c r="G128" i="326"/>
  <c r="O127" i="326"/>
  <c r="M127" i="326"/>
  <c r="AB127" i="326" s="1"/>
  <c r="K127" i="326"/>
  <c r="G127" i="326"/>
  <c r="O126" i="326"/>
  <c r="N126" i="326"/>
  <c r="M126" i="326"/>
  <c r="K126" i="326"/>
  <c r="G126" i="326"/>
  <c r="O125" i="326"/>
  <c r="M125" i="326"/>
  <c r="AB125" i="326" s="1"/>
  <c r="K125" i="326"/>
  <c r="G125" i="326"/>
  <c r="AB124" i="326"/>
  <c r="O124" i="326"/>
  <c r="M124" i="326"/>
  <c r="K124" i="326"/>
  <c r="G124" i="326"/>
  <c r="T123" i="326"/>
  <c r="S123" i="326"/>
  <c r="L123" i="326"/>
  <c r="J123" i="326"/>
  <c r="I123" i="326"/>
  <c r="O110" i="326"/>
  <c r="M110" i="326"/>
  <c r="N110" i="326" s="1"/>
  <c r="K110" i="326"/>
  <c r="G110" i="326"/>
  <c r="O109" i="326"/>
  <c r="M109" i="326"/>
  <c r="AB109" i="326" s="1"/>
  <c r="K109" i="326"/>
  <c r="G109" i="326"/>
  <c r="O108" i="326"/>
  <c r="M108" i="326"/>
  <c r="AB108" i="326" s="1"/>
  <c r="K108" i="326"/>
  <c r="G108" i="326"/>
  <c r="AB107" i="326"/>
  <c r="O107" i="326"/>
  <c r="M107" i="326"/>
  <c r="AA107" i="326" s="1"/>
  <c r="K107" i="326"/>
  <c r="G107" i="326"/>
  <c r="T106" i="326"/>
  <c r="S106" i="326"/>
  <c r="L106" i="326"/>
  <c r="O106" i="326" s="1"/>
  <c r="J106" i="326"/>
  <c r="K106" i="326" s="1"/>
  <c r="I106" i="326"/>
  <c r="O94" i="326"/>
  <c r="M94" i="326"/>
  <c r="K94" i="326"/>
  <c r="G94" i="326"/>
  <c r="O93" i="326"/>
  <c r="M93" i="326"/>
  <c r="K93" i="326"/>
  <c r="G93" i="326"/>
  <c r="AA92" i="326"/>
  <c r="O92" i="326"/>
  <c r="M92" i="326"/>
  <c r="AB92" i="326" s="1"/>
  <c r="K92" i="326"/>
  <c r="G92" i="326"/>
  <c r="O91" i="326"/>
  <c r="M91" i="326"/>
  <c r="AB91" i="326" s="1"/>
  <c r="K91" i="326"/>
  <c r="G91" i="326"/>
  <c r="O90" i="326"/>
  <c r="M90" i="326"/>
  <c r="AA90" i="326" s="1"/>
  <c r="K90" i="326"/>
  <c r="G90" i="326"/>
  <c r="T89" i="326"/>
  <c r="S89" i="326"/>
  <c r="L89" i="326"/>
  <c r="J89" i="326"/>
  <c r="I89" i="326"/>
  <c r="O77" i="326"/>
  <c r="N77" i="326"/>
  <c r="M77" i="326"/>
  <c r="AB77" i="326" s="1"/>
  <c r="K77" i="326"/>
  <c r="G77" i="326"/>
  <c r="O76" i="326"/>
  <c r="M76" i="326"/>
  <c r="N76" i="326" s="1"/>
  <c r="K76" i="326"/>
  <c r="G76" i="326"/>
  <c r="O75" i="326"/>
  <c r="M75" i="326"/>
  <c r="K75" i="326"/>
  <c r="G75" i="326"/>
  <c r="AB74" i="326"/>
  <c r="O74" i="326"/>
  <c r="M74" i="326"/>
  <c r="N74" i="326" s="1"/>
  <c r="Q74" i="326" s="1"/>
  <c r="K74" i="326"/>
  <c r="G74" i="326"/>
  <c r="O73" i="326"/>
  <c r="M73" i="326"/>
  <c r="AA73" i="326" s="1"/>
  <c r="K73" i="326"/>
  <c r="G73" i="326"/>
  <c r="T72" i="326"/>
  <c r="S72" i="326"/>
  <c r="L72" i="326"/>
  <c r="J72" i="326"/>
  <c r="I72" i="326"/>
  <c r="O60" i="326"/>
  <c r="M60" i="326"/>
  <c r="AB60" i="326" s="1"/>
  <c r="K60" i="326"/>
  <c r="G60" i="326"/>
  <c r="AA59" i="326"/>
  <c r="O59" i="326"/>
  <c r="M59" i="326"/>
  <c r="N59" i="326" s="1"/>
  <c r="K59" i="326"/>
  <c r="G59" i="326"/>
  <c r="O58" i="326"/>
  <c r="M58" i="326"/>
  <c r="AB58" i="326" s="1"/>
  <c r="K58" i="326"/>
  <c r="G58" i="326"/>
  <c r="O57" i="326"/>
  <c r="M57" i="326"/>
  <c r="N57" i="326" s="1"/>
  <c r="Q57" i="326" s="1"/>
  <c r="K57" i="326"/>
  <c r="G57" i="326"/>
  <c r="AB56" i="326"/>
  <c r="O56" i="326"/>
  <c r="N56" i="326"/>
  <c r="Q56" i="326" s="1"/>
  <c r="M56" i="326"/>
  <c r="AA56" i="326" s="1"/>
  <c r="K56" i="326"/>
  <c r="G56" i="326"/>
  <c r="T55" i="326"/>
  <c r="S55" i="326"/>
  <c r="L55" i="326"/>
  <c r="J55" i="326"/>
  <c r="I55" i="326"/>
  <c r="O41" i="326"/>
  <c r="M41" i="326"/>
  <c r="AB41" i="326" s="1"/>
  <c r="K41" i="326"/>
  <c r="G41" i="326"/>
  <c r="AA40" i="326"/>
  <c r="O40" i="326"/>
  <c r="N40" i="326"/>
  <c r="M40" i="326"/>
  <c r="K40" i="326"/>
  <c r="G40" i="326"/>
  <c r="AB39" i="326"/>
  <c r="AA39" i="326"/>
  <c r="O39" i="326"/>
  <c r="M39" i="326"/>
  <c r="N39" i="326" s="1"/>
  <c r="Q39" i="326" s="1"/>
  <c r="K39" i="326"/>
  <c r="G39" i="326"/>
  <c r="T38" i="326"/>
  <c r="S38" i="326"/>
  <c r="L38" i="326"/>
  <c r="J38" i="326"/>
  <c r="I38" i="326"/>
  <c r="O38" i="326" s="1"/>
  <c r="O23" i="326"/>
  <c r="M23" i="326"/>
  <c r="AB23" i="326" s="1"/>
  <c r="K23" i="326"/>
  <c r="G23" i="326"/>
  <c r="O22" i="326"/>
  <c r="M22" i="326"/>
  <c r="AB22" i="326" s="1"/>
  <c r="K22" i="326"/>
  <c r="G22" i="326"/>
  <c r="T21" i="326"/>
  <c r="S21" i="326"/>
  <c r="L21" i="326"/>
  <c r="J21" i="326"/>
  <c r="I21" i="326"/>
  <c r="O9" i="326"/>
  <c r="M9" i="326"/>
  <c r="N9" i="326" s="1"/>
  <c r="K9" i="326"/>
  <c r="G9" i="326"/>
  <c r="AA8" i="326"/>
  <c r="O8" i="326"/>
  <c r="N8" i="326"/>
  <c r="M8" i="326"/>
  <c r="AB8" i="326" s="1"/>
  <c r="K8" i="326"/>
  <c r="G8" i="326"/>
  <c r="O7" i="326"/>
  <c r="M7" i="326"/>
  <c r="AB7" i="326" s="1"/>
  <c r="K7" i="326"/>
  <c r="G7" i="326"/>
  <c r="O6" i="326"/>
  <c r="N6" i="326"/>
  <c r="Q6" i="326" s="1"/>
  <c r="M6" i="326"/>
  <c r="K6" i="326"/>
  <c r="G6" i="326"/>
  <c r="O5" i="326"/>
  <c r="M5" i="326"/>
  <c r="AB5" i="326" s="1"/>
  <c r="K5" i="326"/>
  <c r="G5" i="326"/>
  <c r="H2" i="326"/>
  <c r="D1" i="326"/>
  <c r="F3" i="325" s="1"/>
  <c r="X34" i="325"/>
  <c r="W34" i="325"/>
  <c r="V34" i="325"/>
  <c r="P34" i="325"/>
  <c r="M8" i="325" s="1"/>
  <c r="O34" i="325"/>
  <c r="N34" i="325"/>
  <c r="M34" i="325"/>
  <c r="H34" i="325"/>
  <c r="G34" i="325"/>
  <c r="K8" i="325" s="1"/>
  <c r="O16" i="325"/>
  <c r="N16" i="325"/>
  <c r="M16" i="325"/>
  <c r="I16" i="325"/>
  <c r="H16" i="325"/>
  <c r="G16" i="325"/>
  <c r="F16" i="325"/>
  <c r="E16" i="325"/>
  <c r="F8" i="325"/>
  <c r="M7" i="325"/>
  <c r="K7" i="325"/>
  <c r="I7" i="325"/>
  <c r="G7" i="325"/>
  <c r="F7" i="325"/>
  <c r="E7" i="325"/>
  <c r="M6" i="325"/>
  <c r="K6" i="325"/>
  <c r="I6" i="325"/>
  <c r="G6" i="325"/>
  <c r="F6" i="325"/>
  <c r="E6" i="325"/>
  <c r="AD140" i="324"/>
  <c r="AC140" i="324"/>
  <c r="Z140" i="324"/>
  <c r="Y140" i="324"/>
  <c r="T140" i="324"/>
  <c r="S140" i="324"/>
  <c r="L140" i="324"/>
  <c r="O140" i="324" s="1"/>
  <c r="J140" i="324"/>
  <c r="I140" i="324"/>
  <c r="O126" i="324"/>
  <c r="M126" i="324"/>
  <c r="AF126" i="324" s="1"/>
  <c r="K126" i="324"/>
  <c r="G126" i="324"/>
  <c r="O125" i="324"/>
  <c r="M125" i="324"/>
  <c r="AF125" i="324" s="1"/>
  <c r="K125" i="324"/>
  <c r="G125" i="324"/>
  <c r="O124" i="324"/>
  <c r="M124" i="324"/>
  <c r="N124" i="324" s="1"/>
  <c r="K124" i="324"/>
  <c r="G124" i="324"/>
  <c r="AD123" i="324"/>
  <c r="AC123" i="324"/>
  <c r="Z123" i="324"/>
  <c r="Y123" i="324"/>
  <c r="T123" i="324"/>
  <c r="S123" i="324"/>
  <c r="L123" i="324"/>
  <c r="J123" i="324"/>
  <c r="I123" i="324"/>
  <c r="O109" i="324"/>
  <c r="M109" i="324"/>
  <c r="AF109" i="324" s="1"/>
  <c r="K109" i="324"/>
  <c r="G109" i="324"/>
  <c r="O108" i="324"/>
  <c r="M108" i="324"/>
  <c r="K108" i="324"/>
  <c r="G108" i="324"/>
  <c r="AF107" i="324"/>
  <c r="O107" i="324"/>
  <c r="M107" i="324"/>
  <c r="AE107" i="324" s="1"/>
  <c r="K107" i="324"/>
  <c r="G107" i="324"/>
  <c r="AD106" i="324"/>
  <c r="AC106" i="324"/>
  <c r="Z106" i="324"/>
  <c r="Y106" i="324"/>
  <c r="T106" i="324"/>
  <c r="S106" i="324"/>
  <c r="L106" i="324"/>
  <c r="J106" i="324"/>
  <c r="I106" i="324"/>
  <c r="AF91" i="324"/>
  <c r="O91" i="324"/>
  <c r="N91" i="324"/>
  <c r="M91" i="324"/>
  <c r="AE91" i="324" s="1"/>
  <c r="K91" i="324"/>
  <c r="G91" i="324"/>
  <c r="O90" i="324"/>
  <c r="M90" i="324"/>
  <c r="AE90" i="324" s="1"/>
  <c r="K90" i="324"/>
  <c r="G90" i="324"/>
  <c r="AD89" i="324"/>
  <c r="AC89" i="324"/>
  <c r="Z89" i="324"/>
  <c r="Y89" i="324"/>
  <c r="T89" i="324"/>
  <c r="S89" i="324"/>
  <c r="L89" i="324"/>
  <c r="O89" i="324" s="1"/>
  <c r="J89" i="324"/>
  <c r="I89" i="324"/>
  <c r="K89" i="324" s="1"/>
  <c r="O75" i="324"/>
  <c r="M75" i="324"/>
  <c r="AF75" i="324" s="1"/>
  <c r="K75" i="324"/>
  <c r="G75" i="324"/>
  <c r="AE74" i="324"/>
  <c r="O74" i="324"/>
  <c r="M74" i="324"/>
  <c r="N74" i="324" s="1"/>
  <c r="K74" i="324"/>
  <c r="G74" i="324"/>
  <c r="O73" i="324"/>
  <c r="N73" i="324"/>
  <c r="M73" i="324"/>
  <c r="K73" i="324"/>
  <c r="G73" i="324"/>
  <c r="AD72" i="324"/>
  <c r="AC72" i="324"/>
  <c r="Z72" i="324"/>
  <c r="Y72" i="324"/>
  <c r="T72" i="324"/>
  <c r="S72" i="324"/>
  <c r="L72" i="324"/>
  <c r="J72" i="324"/>
  <c r="I72" i="324"/>
  <c r="O57" i="324"/>
  <c r="M57" i="324"/>
  <c r="N57" i="324" s="1"/>
  <c r="K57" i="324"/>
  <c r="G57" i="324"/>
  <c r="O56" i="324"/>
  <c r="M56" i="324"/>
  <c r="K56" i="324"/>
  <c r="G56" i="324"/>
  <c r="AD55" i="324"/>
  <c r="AC55" i="324"/>
  <c r="Z55" i="324"/>
  <c r="Y55" i="324"/>
  <c r="T55" i="324"/>
  <c r="S55" i="324"/>
  <c r="L55" i="324"/>
  <c r="J55" i="324"/>
  <c r="I55" i="324"/>
  <c r="O40" i="324"/>
  <c r="M40" i="324"/>
  <c r="N40" i="324" s="1"/>
  <c r="K40" i="324"/>
  <c r="G40" i="324"/>
  <c r="O39" i="324"/>
  <c r="M39" i="324"/>
  <c r="AE39" i="324" s="1"/>
  <c r="K39" i="324"/>
  <c r="G39" i="324"/>
  <c r="AD38" i="324"/>
  <c r="AC38" i="324"/>
  <c r="Z38" i="324"/>
  <c r="Y38" i="324"/>
  <c r="T38" i="324"/>
  <c r="S38" i="324"/>
  <c r="L38" i="324"/>
  <c r="J38" i="324"/>
  <c r="I38" i="324"/>
  <c r="K38" i="324" s="1"/>
  <c r="O24" i="324"/>
  <c r="M24" i="324"/>
  <c r="AF24" i="324" s="1"/>
  <c r="K24" i="324"/>
  <c r="G24" i="324"/>
  <c r="AF23" i="324"/>
  <c r="O23" i="324"/>
  <c r="M23" i="324"/>
  <c r="N23" i="324" s="1"/>
  <c r="K23" i="324"/>
  <c r="G23" i="324"/>
  <c r="AF22" i="324"/>
  <c r="AE22" i="324"/>
  <c r="Q22" i="324"/>
  <c r="O22" i="324"/>
  <c r="M22" i="324"/>
  <c r="N22" i="324" s="1"/>
  <c r="K22" i="324"/>
  <c r="G22" i="324"/>
  <c r="AD21" i="324"/>
  <c r="AD2" i="324" s="1"/>
  <c r="R6" i="322" s="1"/>
  <c r="AC21" i="324"/>
  <c r="Z21" i="324"/>
  <c r="Y21" i="324"/>
  <c r="T21" i="324"/>
  <c r="S21" i="324"/>
  <c r="L21" i="324"/>
  <c r="J21" i="324"/>
  <c r="I21" i="324"/>
  <c r="O7" i="324"/>
  <c r="M7" i="324"/>
  <c r="K7" i="324"/>
  <c r="G7" i="324"/>
  <c r="O6" i="324"/>
  <c r="M6" i="324"/>
  <c r="K6" i="324"/>
  <c r="G6" i="324"/>
  <c r="O5" i="324"/>
  <c r="M5" i="324"/>
  <c r="AE5" i="324" s="1"/>
  <c r="K5" i="324"/>
  <c r="G5" i="324"/>
  <c r="H2" i="324"/>
  <c r="D1" i="324"/>
  <c r="T157" i="323"/>
  <c r="S157" i="323"/>
  <c r="L157" i="323"/>
  <c r="J157" i="323"/>
  <c r="I157" i="323"/>
  <c r="O151" i="323"/>
  <c r="M151" i="323"/>
  <c r="AB151" i="323" s="1"/>
  <c r="K151" i="323"/>
  <c r="G151" i="323"/>
  <c r="O150" i="323"/>
  <c r="M150" i="323"/>
  <c r="AB150" i="323" s="1"/>
  <c r="K150" i="323"/>
  <c r="G150" i="323"/>
  <c r="O149" i="323"/>
  <c r="M149" i="323"/>
  <c r="AB149" i="323" s="1"/>
  <c r="K149" i="323"/>
  <c r="G149" i="323"/>
  <c r="O148" i="323"/>
  <c r="N148" i="323"/>
  <c r="Q148" i="323" s="1"/>
  <c r="M148" i="323"/>
  <c r="AB148" i="323" s="1"/>
  <c r="K148" i="323"/>
  <c r="G148" i="323"/>
  <c r="O147" i="323"/>
  <c r="N147" i="323"/>
  <c r="Q147" i="323" s="1"/>
  <c r="M147" i="323"/>
  <c r="AB147" i="323" s="1"/>
  <c r="K147" i="323"/>
  <c r="G147" i="323"/>
  <c r="O146" i="323"/>
  <c r="M146" i="323"/>
  <c r="AB146" i="323" s="1"/>
  <c r="K146" i="323"/>
  <c r="G146" i="323"/>
  <c r="AA145" i="323"/>
  <c r="O145" i="323"/>
  <c r="M145" i="323"/>
  <c r="AB145" i="323" s="1"/>
  <c r="K145" i="323"/>
  <c r="G145" i="323"/>
  <c r="O144" i="323"/>
  <c r="M144" i="323"/>
  <c r="N144" i="323" s="1"/>
  <c r="K144" i="323"/>
  <c r="G144" i="323"/>
  <c r="AA143" i="323"/>
  <c r="O143" i="323"/>
  <c r="N143" i="323"/>
  <c r="M143" i="323"/>
  <c r="AB143" i="323" s="1"/>
  <c r="K143" i="323"/>
  <c r="G143" i="323"/>
  <c r="O142" i="323"/>
  <c r="M142" i="323"/>
  <c r="K142" i="323"/>
  <c r="G142" i="323"/>
  <c r="AB141" i="323"/>
  <c r="O141" i="323"/>
  <c r="M141" i="323"/>
  <c r="K141" i="323"/>
  <c r="G141" i="323"/>
  <c r="T140" i="323"/>
  <c r="S140" i="323"/>
  <c r="L140" i="323"/>
  <c r="J140" i="323"/>
  <c r="I140" i="323"/>
  <c r="AA133" i="323"/>
  <c r="O133" i="323"/>
  <c r="N133" i="323"/>
  <c r="M133" i="323"/>
  <c r="AB133" i="323" s="1"/>
  <c r="K133" i="323"/>
  <c r="Q133" i="323" s="1"/>
  <c r="G133" i="323"/>
  <c r="O132" i="323"/>
  <c r="M132" i="323"/>
  <c r="K132" i="323"/>
  <c r="G132" i="323"/>
  <c r="O131" i="323"/>
  <c r="M131" i="323"/>
  <c r="AB131" i="323" s="1"/>
  <c r="K131" i="323"/>
  <c r="G131" i="323"/>
  <c r="O130" i="323"/>
  <c r="M130" i="323"/>
  <c r="N130" i="323" s="1"/>
  <c r="K130" i="323"/>
  <c r="G130" i="323"/>
  <c r="O129" i="323"/>
  <c r="M129" i="323"/>
  <c r="K129" i="323"/>
  <c r="G129" i="323"/>
  <c r="AA128" i="323"/>
  <c r="O128" i="323"/>
  <c r="M128" i="323"/>
  <c r="AB128" i="323" s="1"/>
  <c r="K128" i="323"/>
  <c r="G128" i="323"/>
  <c r="O127" i="323"/>
  <c r="M127" i="323"/>
  <c r="AA127" i="323" s="1"/>
  <c r="K127" i="323"/>
  <c r="G127" i="323"/>
  <c r="O126" i="323"/>
  <c r="M126" i="323"/>
  <c r="AB126" i="323" s="1"/>
  <c r="K126" i="323"/>
  <c r="G126" i="323"/>
  <c r="O125" i="323"/>
  <c r="M125" i="323"/>
  <c r="AB125" i="323" s="1"/>
  <c r="K125" i="323"/>
  <c r="G125" i="323"/>
  <c r="AB124" i="323"/>
  <c r="AA124" i="323"/>
  <c r="O124" i="323"/>
  <c r="N124" i="323"/>
  <c r="P124" i="323" s="1"/>
  <c r="M124" i="323"/>
  <c r="K124" i="323"/>
  <c r="G124" i="323"/>
  <c r="T123" i="323"/>
  <c r="S123" i="323"/>
  <c r="L123" i="323"/>
  <c r="J123" i="323"/>
  <c r="I123" i="323"/>
  <c r="O110" i="323"/>
  <c r="M110" i="323"/>
  <c r="AB110" i="323" s="1"/>
  <c r="K110" i="323"/>
  <c r="G110" i="323"/>
  <c r="O109" i="323"/>
  <c r="M109" i="323"/>
  <c r="AB109" i="323" s="1"/>
  <c r="K109" i="323"/>
  <c r="G109" i="323"/>
  <c r="O108" i="323"/>
  <c r="M108" i="323"/>
  <c r="AB108" i="323" s="1"/>
  <c r="K108" i="323"/>
  <c r="G108" i="323"/>
  <c r="O107" i="323"/>
  <c r="M107" i="323"/>
  <c r="AA107" i="323" s="1"/>
  <c r="K107" i="323"/>
  <c r="G107" i="323"/>
  <c r="T106" i="323"/>
  <c r="S106" i="323"/>
  <c r="L106" i="323"/>
  <c r="J106" i="323"/>
  <c r="K106" i="323" s="1"/>
  <c r="I106" i="323"/>
  <c r="O93" i="323"/>
  <c r="M93" i="323"/>
  <c r="AB93" i="323" s="1"/>
  <c r="K93" i="323"/>
  <c r="G93" i="323"/>
  <c r="O92" i="323"/>
  <c r="M92" i="323"/>
  <c r="K92" i="323"/>
  <c r="G92" i="323"/>
  <c r="O91" i="323"/>
  <c r="M91" i="323"/>
  <c r="AB91" i="323" s="1"/>
  <c r="K91" i="323"/>
  <c r="G91" i="323"/>
  <c r="O90" i="323"/>
  <c r="M90" i="323"/>
  <c r="AB90" i="323" s="1"/>
  <c r="K90" i="323"/>
  <c r="G90" i="323"/>
  <c r="T89" i="323"/>
  <c r="S89" i="323"/>
  <c r="L89" i="323"/>
  <c r="J89" i="323"/>
  <c r="I89" i="323"/>
  <c r="O77" i="323"/>
  <c r="N77" i="323"/>
  <c r="M77" i="323"/>
  <c r="K77" i="323"/>
  <c r="G77" i="323"/>
  <c r="O76" i="323"/>
  <c r="N76" i="323"/>
  <c r="M76" i="323"/>
  <c r="AB76" i="323" s="1"/>
  <c r="K76" i="323"/>
  <c r="G76" i="323"/>
  <c r="O75" i="323"/>
  <c r="M75" i="323"/>
  <c r="K75" i="323"/>
  <c r="G75" i="323"/>
  <c r="O74" i="323"/>
  <c r="M74" i="323"/>
  <c r="AB74" i="323" s="1"/>
  <c r="K74" i="323"/>
  <c r="G74" i="323"/>
  <c r="O73" i="323"/>
  <c r="M73" i="323"/>
  <c r="AB73" i="323" s="1"/>
  <c r="K73" i="323"/>
  <c r="G73" i="323"/>
  <c r="T72" i="323"/>
  <c r="S72" i="323"/>
  <c r="L72" i="323"/>
  <c r="J72" i="323"/>
  <c r="I72" i="323"/>
  <c r="O60" i="323"/>
  <c r="M60" i="323"/>
  <c r="K60" i="323"/>
  <c r="G60" i="323"/>
  <c r="AA59" i="323"/>
  <c r="O59" i="323"/>
  <c r="M59" i="323"/>
  <c r="N59" i="323" s="1"/>
  <c r="K59" i="323"/>
  <c r="G59" i="323"/>
  <c r="O58" i="323"/>
  <c r="M58" i="323"/>
  <c r="AB58" i="323" s="1"/>
  <c r="K58" i="323"/>
  <c r="G58" i="323"/>
  <c r="O57" i="323"/>
  <c r="M57" i="323"/>
  <c r="N57" i="323" s="1"/>
  <c r="K57" i="323"/>
  <c r="G57" i="323"/>
  <c r="O56" i="323"/>
  <c r="M56" i="323"/>
  <c r="AB56" i="323" s="1"/>
  <c r="K56" i="323"/>
  <c r="G56" i="323"/>
  <c r="T55" i="323"/>
  <c r="S55" i="323"/>
  <c r="M55" i="323"/>
  <c r="AB55" i="323" s="1"/>
  <c r="AC39" i="323" s="1"/>
  <c r="L55" i="323"/>
  <c r="O55" i="323" s="1"/>
  <c r="J55" i="323"/>
  <c r="K55" i="323" s="1"/>
  <c r="I55" i="323"/>
  <c r="AA41" i="323"/>
  <c r="O41" i="323"/>
  <c r="M41" i="323"/>
  <c r="AB41" i="323" s="1"/>
  <c r="K41" i="323"/>
  <c r="G41" i="323"/>
  <c r="O40" i="323"/>
  <c r="M40" i="323"/>
  <c r="N40" i="323" s="1"/>
  <c r="K40" i="323"/>
  <c r="G40" i="323"/>
  <c r="O39" i="323"/>
  <c r="M39" i="323"/>
  <c r="K39" i="323"/>
  <c r="G39" i="323"/>
  <c r="T38" i="323"/>
  <c r="S38" i="323"/>
  <c r="M38" i="323"/>
  <c r="L38" i="323"/>
  <c r="O38" i="323" s="1"/>
  <c r="J38" i="323"/>
  <c r="K38" i="323" s="1"/>
  <c r="I38" i="323"/>
  <c r="O23" i="323"/>
  <c r="M23" i="323"/>
  <c r="AA23" i="323" s="1"/>
  <c r="K23" i="323"/>
  <c r="G23" i="323"/>
  <c r="O22" i="323"/>
  <c r="M22" i="323"/>
  <c r="K22" i="323"/>
  <c r="G22" i="323"/>
  <c r="T21" i="323"/>
  <c r="S21" i="323"/>
  <c r="L21" i="323"/>
  <c r="J21" i="323"/>
  <c r="I21" i="323"/>
  <c r="O9" i="323"/>
  <c r="M9" i="323"/>
  <c r="AB9" i="323" s="1"/>
  <c r="K9" i="323"/>
  <c r="G9" i="323"/>
  <c r="O8" i="323"/>
  <c r="N8" i="323"/>
  <c r="M8" i="323"/>
  <c r="AB8" i="323" s="1"/>
  <c r="K8" i="323"/>
  <c r="G8" i="323"/>
  <c r="O7" i="323"/>
  <c r="M7" i="323"/>
  <c r="K7" i="323"/>
  <c r="G7" i="323"/>
  <c r="O6" i="323"/>
  <c r="M6" i="323"/>
  <c r="K6" i="323"/>
  <c r="G6" i="323"/>
  <c r="O5" i="323"/>
  <c r="M5" i="323"/>
  <c r="AB5" i="323" s="1"/>
  <c r="K5" i="323"/>
  <c r="G5" i="323"/>
  <c r="H2" i="323"/>
  <c r="D1" i="323"/>
  <c r="F3" i="322" s="1"/>
  <c r="X34" i="322"/>
  <c r="W34" i="322"/>
  <c r="V34" i="322"/>
  <c r="P34" i="322"/>
  <c r="O34" i="322"/>
  <c r="N34" i="322"/>
  <c r="M34" i="322"/>
  <c r="H34" i="322"/>
  <c r="G34" i="322"/>
  <c r="O16" i="322"/>
  <c r="N16" i="322"/>
  <c r="M16" i="322"/>
  <c r="I16" i="322"/>
  <c r="H16" i="322"/>
  <c r="G16" i="322"/>
  <c r="F16" i="322"/>
  <c r="E16" i="322"/>
  <c r="F8" i="322"/>
  <c r="M7" i="322"/>
  <c r="K7" i="322"/>
  <c r="I7" i="322"/>
  <c r="G7" i="322"/>
  <c r="F7" i="322"/>
  <c r="E7" i="322"/>
  <c r="M6" i="322"/>
  <c r="K6" i="322"/>
  <c r="I6" i="322"/>
  <c r="G6" i="322"/>
  <c r="F6" i="322"/>
  <c r="E6" i="322"/>
  <c r="AD140" i="321"/>
  <c r="AC140" i="321"/>
  <c r="Z140" i="321"/>
  <c r="Y140" i="321"/>
  <c r="T140" i="321"/>
  <c r="S140" i="321"/>
  <c r="L140" i="321"/>
  <c r="J140" i="321"/>
  <c r="I140" i="321"/>
  <c r="O140" i="321" s="1"/>
  <c r="O126" i="321"/>
  <c r="M126" i="321"/>
  <c r="AF126" i="321" s="1"/>
  <c r="K126" i="321"/>
  <c r="G126" i="321"/>
  <c r="O125" i="321"/>
  <c r="M125" i="321"/>
  <c r="AF125" i="321" s="1"/>
  <c r="K125" i="321"/>
  <c r="G125" i="321"/>
  <c r="O124" i="321"/>
  <c r="M124" i="321"/>
  <c r="K124" i="321"/>
  <c r="G124" i="321"/>
  <c r="AD123" i="321"/>
  <c r="AC123" i="321"/>
  <c r="Z123" i="321"/>
  <c r="Y123" i="321"/>
  <c r="T123" i="321"/>
  <c r="S123" i="321"/>
  <c r="L123" i="321"/>
  <c r="O123" i="321" s="1"/>
  <c r="J123" i="321"/>
  <c r="I123" i="321"/>
  <c r="O109" i="321"/>
  <c r="M109" i="321"/>
  <c r="AF109" i="321" s="1"/>
  <c r="K109" i="321"/>
  <c r="G109" i="321"/>
  <c r="O108" i="321"/>
  <c r="M108" i="321"/>
  <c r="AF108" i="321" s="1"/>
  <c r="K108" i="321"/>
  <c r="G108" i="321"/>
  <c r="O107" i="321"/>
  <c r="M107" i="321"/>
  <c r="AE107" i="321" s="1"/>
  <c r="K107" i="321"/>
  <c r="G107" i="321"/>
  <c r="AD106" i="321"/>
  <c r="AC106" i="321"/>
  <c r="Z106" i="321"/>
  <c r="Y106" i="321"/>
  <c r="T106" i="321"/>
  <c r="S106" i="321"/>
  <c r="L106" i="321"/>
  <c r="J106" i="321"/>
  <c r="I106" i="321"/>
  <c r="O91" i="321"/>
  <c r="M91" i="321"/>
  <c r="AF91" i="321" s="1"/>
  <c r="K91" i="321"/>
  <c r="G91" i="321"/>
  <c r="AF90" i="321"/>
  <c r="O90" i="321"/>
  <c r="M90" i="321"/>
  <c r="N90" i="321" s="1"/>
  <c r="K90" i="321"/>
  <c r="G90" i="321"/>
  <c r="AD89" i="321"/>
  <c r="AC89" i="321"/>
  <c r="Z89" i="321"/>
  <c r="Y89" i="321"/>
  <c r="T89" i="321"/>
  <c r="S89" i="321"/>
  <c r="L89" i="321"/>
  <c r="J89" i="321"/>
  <c r="I89" i="321"/>
  <c r="O75" i="321"/>
  <c r="N75" i="321"/>
  <c r="Q75" i="321" s="1"/>
  <c r="M75" i="321"/>
  <c r="K75" i="321"/>
  <c r="G75" i="321"/>
  <c r="O74" i="321"/>
  <c r="M74" i="321"/>
  <c r="K74" i="321"/>
  <c r="G74" i="321"/>
  <c r="AF73" i="321"/>
  <c r="O73" i="321"/>
  <c r="M73" i="321"/>
  <c r="N73" i="321" s="1"/>
  <c r="K73" i="321"/>
  <c r="G73" i="321"/>
  <c r="AD72" i="321"/>
  <c r="AC72" i="321"/>
  <c r="Z72" i="321"/>
  <c r="Y72" i="321"/>
  <c r="T72" i="321"/>
  <c r="S72" i="321"/>
  <c r="L72" i="321"/>
  <c r="J72" i="321"/>
  <c r="I72" i="321"/>
  <c r="O57" i="321"/>
  <c r="M57" i="321"/>
  <c r="N57" i="321" s="1"/>
  <c r="K57" i="321"/>
  <c r="G57" i="321"/>
  <c r="O56" i="321"/>
  <c r="M56" i="321"/>
  <c r="K56" i="321"/>
  <c r="G56" i="321"/>
  <c r="AD55" i="321"/>
  <c r="AC55" i="321"/>
  <c r="Z55" i="321"/>
  <c r="Y55" i="321"/>
  <c r="T55" i="321"/>
  <c r="S55" i="321"/>
  <c r="L55" i="321"/>
  <c r="J55" i="321"/>
  <c r="I55" i="321"/>
  <c r="O41" i="321"/>
  <c r="M41" i="321"/>
  <c r="AF41" i="321" s="1"/>
  <c r="K41" i="321"/>
  <c r="G41" i="321"/>
  <c r="O40" i="321"/>
  <c r="M40" i="321"/>
  <c r="K40" i="321"/>
  <c r="G40" i="321"/>
  <c r="AE39" i="321"/>
  <c r="O39" i="321"/>
  <c r="M39" i="321"/>
  <c r="AF39" i="321" s="1"/>
  <c r="K39" i="321"/>
  <c r="G39" i="321"/>
  <c r="AD38" i="321"/>
  <c r="AC38" i="321"/>
  <c r="Z38" i="321"/>
  <c r="Y38" i="321"/>
  <c r="T38" i="321"/>
  <c r="S38" i="321"/>
  <c r="L38" i="321"/>
  <c r="J38" i="321"/>
  <c r="I38" i="321"/>
  <c r="O24" i="321"/>
  <c r="M24" i="321"/>
  <c r="K24" i="321"/>
  <c r="G24" i="321"/>
  <c r="AF23" i="321"/>
  <c r="O23" i="321"/>
  <c r="N23" i="321"/>
  <c r="M23" i="321"/>
  <c r="AE23" i="321" s="1"/>
  <c r="K23" i="321"/>
  <c r="G23" i="321"/>
  <c r="O22" i="321"/>
  <c r="M22" i="321"/>
  <c r="N22" i="321" s="1"/>
  <c r="K22" i="321"/>
  <c r="G22" i="321"/>
  <c r="AD21" i="321"/>
  <c r="AC21" i="321"/>
  <c r="Z21" i="321"/>
  <c r="Y21" i="321"/>
  <c r="T21" i="321"/>
  <c r="S21" i="321"/>
  <c r="L21" i="321"/>
  <c r="J21" i="321"/>
  <c r="K21" i="321" s="1"/>
  <c r="I21" i="321"/>
  <c r="O7" i="321"/>
  <c r="M7" i="321"/>
  <c r="N7" i="321" s="1"/>
  <c r="K7" i="321"/>
  <c r="G7" i="321"/>
  <c r="O6" i="321"/>
  <c r="M6" i="321"/>
  <c r="K6" i="321"/>
  <c r="G6" i="321"/>
  <c r="O5" i="321"/>
  <c r="M5" i="321"/>
  <c r="M21" i="321" s="1"/>
  <c r="K5" i="321"/>
  <c r="G5" i="321"/>
  <c r="H2" i="321"/>
  <c r="D1" i="321"/>
  <c r="T157" i="320"/>
  <c r="S157" i="320"/>
  <c r="L157" i="320"/>
  <c r="J157" i="320"/>
  <c r="I157" i="320"/>
  <c r="O151" i="320"/>
  <c r="M151" i="320"/>
  <c r="AB151" i="320" s="1"/>
  <c r="K151" i="320"/>
  <c r="G151" i="320"/>
  <c r="AA150" i="320"/>
  <c r="O150" i="320"/>
  <c r="M150" i="320"/>
  <c r="AB150" i="320" s="1"/>
  <c r="K150" i="320"/>
  <c r="G150" i="320"/>
  <c r="AB149" i="320"/>
  <c r="AA149" i="320"/>
  <c r="Q149" i="320"/>
  <c r="O149" i="320"/>
  <c r="M149" i="320"/>
  <c r="N149" i="320" s="1"/>
  <c r="K149" i="320"/>
  <c r="P149" i="320" s="1"/>
  <c r="G149" i="320"/>
  <c r="O148" i="320"/>
  <c r="M148" i="320"/>
  <c r="AB148" i="320" s="1"/>
  <c r="K148" i="320"/>
  <c r="G148" i="320"/>
  <c r="O147" i="320"/>
  <c r="M147" i="320"/>
  <c r="AB147" i="320" s="1"/>
  <c r="K147" i="320"/>
  <c r="G147" i="320"/>
  <c r="O146" i="320"/>
  <c r="M146" i="320"/>
  <c r="K146" i="320"/>
  <c r="G146" i="320"/>
  <c r="AB145" i="320"/>
  <c r="Q145" i="320"/>
  <c r="O145" i="320"/>
  <c r="M145" i="320"/>
  <c r="N145" i="320" s="1"/>
  <c r="P145" i="320" s="1"/>
  <c r="K145" i="320"/>
  <c r="G145" i="320"/>
  <c r="O144" i="320"/>
  <c r="M144" i="320"/>
  <c r="AB144" i="320" s="1"/>
  <c r="K144" i="320"/>
  <c r="G144" i="320"/>
  <c r="O143" i="320"/>
  <c r="M143" i="320"/>
  <c r="AB143" i="320" s="1"/>
  <c r="K143" i="320"/>
  <c r="G143" i="320"/>
  <c r="O142" i="320"/>
  <c r="M142" i="320"/>
  <c r="N142" i="320" s="1"/>
  <c r="K142" i="320"/>
  <c r="G142" i="320"/>
  <c r="O141" i="320"/>
  <c r="M141" i="320"/>
  <c r="K141" i="320"/>
  <c r="G141" i="320"/>
  <c r="T140" i="320"/>
  <c r="S140" i="320"/>
  <c r="L140" i="320"/>
  <c r="J140" i="320"/>
  <c r="I140" i="320"/>
  <c r="O132" i="320"/>
  <c r="M132" i="320"/>
  <c r="AA132" i="320" s="1"/>
  <c r="K132" i="320"/>
  <c r="G132" i="320"/>
  <c r="O131" i="320"/>
  <c r="M131" i="320"/>
  <c r="AB131" i="320" s="1"/>
  <c r="K131" i="320"/>
  <c r="G131" i="320"/>
  <c r="O130" i="320"/>
  <c r="M130" i="320"/>
  <c r="AB130" i="320" s="1"/>
  <c r="K130" i="320"/>
  <c r="G130" i="320"/>
  <c r="AB129" i="320"/>
  <c r="AA129" i="320"/>
  <c r="O129" i="320"/>
  <c r="M129" i="320"/>
  <c r="N129" i="320" s="1"/>
  <c r="Q129" i="320" s="1"/>
  <c r="K129" i="320"/>
  <c r="G129" i="320"/>
  <c r="AA128" i="320"/>
  <c r="O128" i="320"/>
  <c r="M128" i="320"/>
  <c r="N128" i="320" s="1"/>
  <c r="K128" i="320"/>
  <c r="G128" i="320"/>
  <c r="O127" i="320"/>
  <c r="M127" i="320"/>
  <c r="AB127" i="320" s="1"/>
  <c r="K127" i="320"/>
  <c r="G127" i="320"/>
  <c r="O126" i="320"/>
  <c r="M126" i="320"/>
  <c r="AB126" i="320" s="1"/>
  <c r="K126" i="320"/>
  <c r="G126" i="320"/>
  <c r="AB125" i="320"/>
  <c r="AA125" i="320"/>
  <c r="O125" i="320"/>
  <c r="M125" i="320"/>
  <c r="N125" i="320" s="1"/>
  <c r="K125" i="320"/>
  <c r="G125" i="320"/>
  <c r="O124" i="320"/>
  <c r="M124" i="320"/>
  <c r="K124" i="320"/>
  <c r="G124" i="320"/>
  <c r="T123" i="320"/>
  <c r="S123" i="320"/>
  <c r="L123" i="320"/>
  <c r="J123" i="320"/>
  <c r="I123" i="320"/>
  <c r="O110" i="320"/>
  <c r="M110" i="320"/>
  <c r="K110" i="320"/>
  <c r="G110" i="320"/>
  <c r="O109" i="320"/>
  <c r="M109" i="320"/>
  <c r="AB109" i="320" s="1"/>
  <c r="K109" i="320"/>
  <c r="G109" i="320"/>
  <c r="O108" i="320"/>
  <c r="M108" i="320"/>
  <c r="AB108" i="320" s="1"/>
  <c r="K108" i="320"/>
  <c r="G108" i="320"/>
  <c r="O107" i="320"/>
  <c r="M107" i="320"/>
  <c r="AA107" i="320" s="1"/>
  <c r="K107" i="320"/>
  <c r="G107" i="320"/>
  <c r="T106" i="320"/>
  <c r="S106" i="320"/>
  <c r="L106" i="320"/>
  <c r="O106" i="320" s="1"/>
  <c r="J106" i="320"/>
  <c r="I106" i="320"/>
  <c r="O93" i="320"/>
  <c r="M93" i="320"/>
  <c r="AB93" i="320" s="1"/>
  <c r="K93" i="320"/>
  <c r="G93" i="320"/>
  <c r="AA92" i="320"/>
  <c r="O92" i="320"/>
  <c r="M92" i="320"/>
  <c r="N92" i="320" s="1"/>
  <c r="K92" i="320"/>
  <c r="G92" i="320"/>
  <c r="O91" i="320"/>
  <c r="M91" i="320"/>
  <c r="AB91" i="320" s="1"/>
  <c r="K91" i="320"/>
  <c r="G91" i="320"/>
  <c r="O90" i="320"/>
  <c r="N90" i="320"/>
  <c r="M90" i="320"/>
  <c r="AB90" i="320" s="1"/>
  <c r="K90" i="320"/>
  <c r="G90" i="320"/>
  <c r="T89" i="320"/>
  <c r="S89" i="320"/>
  <c r="L89" i="320"/>
  <c r="J89" i="320"/>
  <c r="I89" i="320"/>
  <c r="AA77" i="320"/>
  <c r="O77" i="320"/>
  <c r="N77" i="320"/>
  <c r="M77" i="320"/>
  <c r="AB77" i="320" s="1"/>
  <c r="K77" i="320"/>
  <c r="G77" i="320"/>
  <c r="O76" i="320"/>
  <c r="M76" i="320"/>
  <c r="AB76" i="320" s="1"/>
  <c r="K76" i="320"/>
  <c r="G76" i="320"/>
  <c r="O75" i="320"/>
  <c r="M75" i="320"/>
  <c r="AB75" i="320" s="1"/>
  <c r="K75" i="320"/>
  <c r="G75" i="320"/>
  <c r="O74" i="320"/>
  <c r="M74" i="320"/>
  <c r="K74" i="320"/>
  <c r="G74" i="320"/>
  <c r="O73" i="320"/>
  <c r="M73" i="320"/>
  <c r="AB73" i="320" s="1"/>
  <c r="K73" i="320"/>
  <c r="G73" i="320"/>
  <c r="T72" i="320"/>
  <c r="S72" i="320"/>
  <c r="L72" i="320"/>
  <c r="O72" i="320" s="1"/>
  <c r="J72" i="320"/>
  <c r="I72" i="320"/>
  <c r="AB60" i="320"/>
  <c r="AA60" i="320"/>
  <c r="O60" i="320"/>
  <c r="N60" i="320"/>
  <c r="M60" i="320"/>
  <c r="K60" i="320"/>
  <c r="G60" i="320"/>
  <c r="O59" i="320"/>
  <c r="M59" i="320"/>
  <c r="AB59" i="320" s="1"/>
  <c r="K59" i="320"/>
  <c r="G59" i="320"/>
  <c r="O58" i="320"/>
  <c r="M58" i="320"/>
  <c r="N58" i="320" s="1"/>
  <c r="K58" i="320"/>
  <c r="G58" i="320"/>
  <c r="O57" i="320"/>
  <c r="M57" i="320"/>
  <c r="AB57" i="320" s="1"/>
  <c r="K57" i="320"/>
  <c r="G57" i="320"/>
  <c r="O56" i="320"/>
  <c r="M56" i="320"/>
  <c r="AB56" i="320" s="1"/>
  <c r="K56" i="320"/>
  <c r="G56" i="320"/>
  <c r="T55" i="320"/>
  <c r="S55" i="320"/>
  <c r="L55" i="320"/>
  <c r="J55" i="320"/>
  <c r="K55" i="320" s="1"/>
  <c r="I55" i="320"/>
  <c r="O41" i="320"/>
  <c r="M41" i="320"/>
  <c r="AB41" i="320" s="1"/>
  <c r="K41" i="320"/>
  <c r="G41" i="320"/>
  <c r="O40" i="320"/>
  <c r="N40" i="320"/>
  <c r="M40" i="320"/>
  <c r="AA40" i="320" s="1"/>
  <c r="K40" i="320"/>
  <c r="G40" i="320"/>
  <c r="O39" i="320"/>
  <c r="M39" i="320"/>
  <c r="K39" i="320"/>
  <c r="G39" i="320"/>
  <c r="T38" i="320"/>
  <c r="S38" i="320"/>
  <c r="L38" i="320"/>
  <c r="J38" i="320"/>
  <c r="I38" i="320"/>
  <c r="AA23" i="320"/>
  <c r="O23" i="320"/>
  <c r="M23" i="320"/>
  <c r="N23" i="320" s="1"/>
  <c r="K23" i="320"/>
  <c r="G23" i="320"/>
  <c r="O22" i="320"/>
  <c r="N22" i="320"/>
  <c r="M22" i="320"/>
  <c r="AB22" i="320" s="1"/>
  <c r="K22" i="320"/>
  <c r="G22" i="320"/>
  <c r="T21" i="320"/>
  <c r="S21" i="320"/>
  <c r="L21" i="320"/>
  <c r="J21" i="320"/>
  <c r="I21" i="320"/>
  <c r="O9" i="320"/>
  <c r="M9" i="320"/>
  <c r="K9" i="320"/>
  <c r="G9" i="320"/>
  <c r="AA8" i="320"/>
  <c r="O8" i="320"/>
  <c r="M8" i="320"/>
  <c r="AB8" i="320" s="1"/>
  <c r="K8" i="320"/>
  <c r="G8" i="320"/>
  <c r="O7" i="320"/>
  <c r="M7" i="320"/>
  <c r="AB7" i="320" s="1"/>
  <c r="K7" i="320"/>
  <c r="G7" i="320"/>
  <c r="O6" i="320"/>
  <c r="M6" i="320"/>
  <c r="AB6" i="320" s="1"/>
  <c r="K6" i="320"/>
  <c r="G6" i="320"/>
  <c r="O5" i="320"/>
  <c r="M5" i="320"/>
  <c r="K5" i="320"/>
  <c r="G5" i="320"/>
  <c r="H2" i="320"/>
  <c r="D1" i="320"/>
  <c r="X34" i="319"/>
  <c r="W34" i="319"/>
  <c r="V34" i="319"/>
  <c r="P34" i="319"/>
  <c r="O34" i="319"/>
  <c r="N34" i="319"/>
  <c r="M34" i="319"/>
  <c r="H34" i="319"/>
  <c r="G34" i="319"/>
  <c r="O16" i="319"/>
  <c r="N16" i="319"/>
  <c r="M16" i="319"/>
  <c r="I16" i="319"/>
  <c r="H16" i="319"/>
  <c r="G16" i="319"/>
  <c r="F16" i="319"/>
  <c r="E16" i="319"/>
  <c r="F8" i="319"/>
  <c r="M7" i="319"/>
  <c r="K7" i="319"/>
  <c r="I7" i="319"/>
  <c r="G7" i="319"/>
  <c r="F7" i="319"/>
  <c r="E7" i="319"/>
  <c r="M6" i="319"/>
  <c r="K6" i="319"/>
  <c r="I6" i="319"/>
  <c r="G6" i="319"/>
  <c r="F6" i="319"/>
  <c r="E6" i="319"/>
  <c r="AD140" i="318"/>
  <c r="AC140" i="318"/>
  <c r="Z140" i="318"/>
  <c r="Y140" i="318"/>
  <c r="T140" i="318"/>
  <c r="S140" i="318"/>
  <c r="L140" i="318"/>
  <c r="J140" i="318"/>
  <c r="I140" i="318"/>
  <c r="O126" i="318"/>
  <c r="M126" i="318"/>
  <c r="AF126" i="318" s="1"/>
  <c r="K126" i="318"/>
  <c r="G126" i="318"/>
  <c r="AE125" i="318"/>
  <c r="O125" i="318"/>
  <c r="M125" i="318"/>
  <c r="N125" i="318" s="1"/>
  <c r="K125" i="318"/>
  <c r="G125" i="318"/>
  <c r="AF124" i="318"/>
  <c r="AE124" i="318"/>
  <c r="O124" i="318"/>
  <c r="N124" i="318"/>
  <c r="Q124" i="318" s="1"/>
  <c r="M124" i="318"/>
  <c r="K124" i="318"/>
  <c r="G124" i="318"/>
  <c r="AD123" i="318"/>
  <c r="AC123" i="318"/>
  <c r="Z123" i="318"/>
  <c r="Y123" i="318"/>
  <c r="T123" i="318"/>
  <c r="S123" i="318"/>
  <c r="L123" i="318"/>
  <c r="J123" i="318"/>
  <c r="I123" i="318"/>
  <c r="O109" i="318"/>
  <c r="M109" i="318"/>
  <c r="N109" i="318" s="1"/>
  <c r="K109" i="318"/>
  <c r="G109" i="318"/>
  <c r="O108" i="318"/>
  <c r="M108" i="318"/>
  <c r="AF108" i="318" s="1"/>
  <c r="K108" i="318"/>
  <c r="G108" i="318"/>
  <c r="O107" i="318"/>
  <c r="N107" i="318"/>
  <c r="M107" i="318"/>
  <c r="AF107" i="318" s="1"/>
  <c r="K107" i="318"/>
  <c r="G107" i="318"/>
  <c r="AD106" i="318"/>
  <c r="AC106" i="318"/>
  <c r="Z106" i="318"/>
  <c r="Y106" i="318"/>
  <c r="T106" i="318"/>
  <c r="S106" i="318"/>
  <c r="L106" i="318"/>
  <c r="J106" i="318"/>
  <c r="I106" i="318"/>
  <c r="AE91" i="318"/>
  <c r="O91" i="318"/>
  <c r="M91" i="318"/>
  <c r="K91" i="318"/>
  <c r="G91" i="318"/>
  <c r="O90" i="318"/>
  <c r="M90" i="318"/>
  <c r="K90" i="318"/>
  <c r="G90" i="318"/>
  <c r="AD89" i="318"/>
  <c r="AC89" i="318"/>
  <c r="Z89" i="318"/>
  <c r="Y89" i="318"/>
  <c r="T89" i="318"/>
  <c r="S89" i="318"/>
  <c r="L89" i="318"/>
  <c r="J89" i="318"/>
  <c r="K89" i="318" s="1"/>
  <c r="I89" i="318"/>
  <c r="O75" i="318"/>
  <c r="M75" i="318"/>
  <c r="K75" i="318"/>
  <c r="G75" i="318"/>
  <c r="O74" i="318"/>
  <c r="M74" i="318"/>
  <c r="AF74" i="318" s="1"/>
  <c r="K74" i="318"/>
  <c r="G74" i="318"/>
  <c r="O73" i="318"/>
  <c r="M73" i="318"/>
  <c r="N73" i="318" s="1"/>
  <c r="K73" i="318"/>
  <c r="G73" i="318"/>
  <c r="AD72" i="318"/>
  <c r="AC72" i="318"/>
  <c r="Z72" i="318"/>
  <c r="Y72" i="318"/>
  <c r="T72" i="318"/>
  <c r="S72" i="318"/>
  <c r="L72" i="318"/>
  <c r="J72" i="318"/>
  <c r="I72" i="318"/>
  <c r="O57" i="318"/>
  <c r="M57" i="318"/>
  <c r="K57" i="318"/>
  <c r="G57" i="318"/>
  <c r="AF56" i="318"/>
  <c r="AE56" i="318"/>
  <c r="O56" i="318"/>
  <c r="N56" i="318"/>
  <c r="Q56" i="318" s="1"/>
  <c r="M56" i="318"/>
  <c r="K56" i="318"/>
  <c r="G56" i="318"/>
  <c r="AD55" i="318"/>
  <c r="AC55" i="318"/>
  <c r="Z55" i="318"/>
  <c r="Y55" i="318"/>
  <c r="T55" i="318"/>
  <c r="S55" i="318"/>
  <c r="L55" i="318"/>
  <c r="J55" i="318"/>
  <c r="I55" i="318"/>
  <c r="O41" i="318"/>
  <c r="M41" i="318"/>
  <c r="AE41" i="318" s="1"/>
  <c r="K41" i="318"/>
  <c r="G41" i="318"/>
  <c r="O40" i="318"/>
  <c r="M40" i="318"/>
  <c r="N40" i="318" s="1"/>
  <c r="K40" i="318"/>
  <c r="G40" i="318"/>
  <c r="O39" i="318"/>
  <c r="M39" i="318"/>
  <c r="N39" i="318" s="1"/>
  <c r="K39" i="318"/>
  <c r="G39" i="318"/>
  <c r="AD38" i="318"/>
  <c r="AC38" i="318"/>
  <c r="Z38" i="318"/>
  <c r="Y38" i="318"/>
  <c r="T38" i="318"/>
  <c r="S38" i="318"/>
  <c r="L38" i="318"/>
  <c r="J38" i="318"/>
  <c r="I38" i="318"/>
  <c r="AF24" i="318"/>
  <c r="AE24" i="318"/>
  <c r="O24" i="318"/>
  <c r="N24" i="318"/>
  <c r="M24" i="318"/>
  <c r="K24" i="318"/>
  <c r="G24" i="318"/>
  <c r="O23" i="318"/>
  <c r="M23" i="318"/>
  <c r="N23" i="318" s="1"/>
  <c r="K23" i="318"/>
  <c r="G23" i="318"/>
  <c r="O22" i="318"/>
  <c r="M22" i="318"/>
  <c r="K22" i="318"/>
  <c r="G22" i="318"/>
  <c r="AD21" i="318"/>
  <c r="AC21" i="318"/>
  <c r="Z21" i="318"/>
  <c r="Y21" i="318"/>
  <c r="T21" i="318"/>
  <c r="S21" i="318"/>
  <c r="L21" i="318"/>
  <c r="J21" i="318"/>
  <c r="I21" i="318"/>
  <c r="O7" i="318"/>
  <c r="M7" i="318"/>
  <c r="AF7" i="318" s="1"/>
  <c r="K7" i="318"/>
  <c r="G7" i="318"/>
  <c r="O6" i="318"/>
  <c r="M6" i="318"/>
  <c r="K6" i="318"/>
  <c r="G6" i="318"/>
  <c r="O5" i="318"/>
  <c r="M5" i="318"/>
  <c r="K5" i="318"/>
  <c r="G5" i="318"/>
  <c r="H2" i="318"/>
  <c r="D1" i="318"/>
  <c r="T157" i="317"/>
  <c r="S157" i="317"/>
  <c r="L157" i="317"/>
  <c r="J157" i="317"/>
  <c r="I157" i="317"/>
  <c r="O150" i="317"/>
  <c r="M150" i="317"/>
  <c r="AB150" i="317" s="1"/>
  <c r="K150" i="317"/>
  <c r="G150" i="317"/>
  <c r="O149" i="317"/>
  <c r="M149" i="317"/>
  <c r="N149" i="317" s="1"/>
  <c r="K149" i="317"/>
  <c r="G149" i="317"/>
  <c r="AA148" i="317"/>
  <c r="O148" i="317"/>
  <c r="M148" i="317"/>
  <c r="AB148" i="317" s="1"/>
  <c r="K148" i="317"/>
  <c r="G148" i="317"/>
  <c r="AB147" i="317"/>
  <c r="O147" i="317"/>
  <c r="M147" i="317"/>
  <c r="AA147" i="317" s="1"/>
  <c r="K147" i="317"/>
  <c r="G147" i="317"/>
  <c r="O146" i="317"/>
  <c r="M146" i="317"/>
  <c r="AB146" i="317" s="1"/>
  <c r="K146" i="317"/>
  <c r="G146" i="317"/>
  <c r="O145" i="317"/>
  <c r="M145" i="317"/>
  <c r="N145" i="317" s="1"/>
  <c r="K145" i="317"/>
  <c r="G145" i="317"/>
  <c r="O144" i="317"/>
  <c r="N144" i="317"/>
  <c r="M144" i="317"/>
  <c r="K144" i="317"/>
  <c r="G144" i="317"/>
  <c r="O143" i="317"/>
  <c r="M143" i="317"/>
  <c r="AA143" i="317" s="1"/>
  <c r="K143" i="317"/>
  <c r="G143" i="317"/>
  <c r="O142" i="317"/>
  <c r="M142" i="317"/>
  <c r="K142" i="317"/>
  <c r="G142" i="317"/>
  <c r="O141" i="317"/>
  <c r="M141" i="317"/>
  <c r="K141" i="317"/>
  <c r="G141" i="317"/>
  <c r="T140" i="317"/>
  <c r="S140" i="317"/>
  <c r="L140" i="317"/>
  <c r="J140" i="317"/>
  <c r="I140" i="317"/>
  <c r="O131" i="317"/>
  <c r="M131" i="317"/>
  <c r="N131" i="317" s="1"/>
  <c r="K131" i="317"/>
  <c r="G131" i="317"/>
  <c r="O130" i="317"/>
  <c r="M130" i="317"/>
  <c r="N130" i="317" s="1"/>
  <c r="K130" i="317"/>
  <c r="G130" i="317"/>
  <c r="O129" i="317"/>
  <c r="M129" i="317"/>
  <c r="K129" i="317"/>
  <c r="G129" i="317"/>
  <c r="AA128" i="317"/>
  <c r="O128" i="317"/>
  <c r="M128" i="317"/>
  <c r="AB128" i="317" s="1"/>
  <c r="K128" i="317"/>
  <c r="G128" i="317"/>
  <c r="O127" i="317"/>
  <c r="M127" i="317"/>
  <c r="N127" i="317" s="1"/>
  <c r="K127" i="317"/>
  <c r="G127" i="317"/>
  <c r="O126" i="317"/>
  <c r="M126" i="317"/>
  <c r="AB126" i="317" s="1"/>
  <c r="K126" i="317"/>
  <c r="G126" i="317"/>
  <c r="O125" i="317"/>
  <c r="M125" i="317"/>
  <c r="K125" i="317"/>
  <c r="G125" i="317"/>
  <c r="O124" i="317"/>
  <c r="M124" i="317"/>
  <c r="AA124" i="317" s="1"/>
  <c r="K124" i="317"/>
  <c r="G124" i="317"/>
  <c r="T123" i="317"/>
  <c r="S123" i="317"/>
  <c r="L123" i="317"/>
  <c r="J123" i="317"/>
  <c r="K123" i="317" s="1"/>
  <c r="I123" i="317"/>
  <c r="AA110" i="317"/>
  <c r="O110" i="317"/>
  <c r="N110" i="317"/>
  <c r="M110" i="317"/>
  <c r="AB110" i="317" s="1"/>
  <c r="K110" i="317"/>
  <c r="G110" i="317"/>
  <c r="O109" i="317"/>
  <c r="M109" i="317"/>
  <c r="N109" i="317" s="1"/>
  <c r="K109" i="317"/>
  <c r="G109" i="317"/>
  <c r="O108" i="317"/>
  <c r="N108" i="317"/>
  <c r="M108" i="317"/>
  <c r="AB108" i="317" s="1"/>
  <c r="K108" i="317"/>
  <c r="G108" i="317"/>
  <c r="O107" i="317"/>
  <c r="M107" i="317"/>
  <c r="K107" i="317"/>
  <c r="G107" i="317"/>
  <c r="T106" i="317"/>
  <c r="S106" i="317"/>
  <c r="L106" i="317"/>
  <c r="J106" i="317"/>
  <c r="I106" i="317"/>
  <c r="O93" i="317"/>
  <c r="M93" i="317"/>
  <c r="N93" i="317" s="1"/>
  <c r="K93" i="317"/>
  <c r="G93" i="317"/>
  <c r="O92" i="317"/>
  <c r="M92" i="317"/>
  <c r="AB92" i="317" s="1"/>
  <c r="K92" i="317"/>
  <c r="G92" i="317"/>
  <c r="O91" i="317"/>
  <c r="M91" i="317"/>
  <c r="N91" i="317" s="1"/>
  <c r="K91" i="317"/>
  <c r="G91" i="317"/>
  <c r="O90" i="317"/>
  <c r="M90" i="317"/>
  <c r="K90" i="317"/>
  <c r="G90" i="317"/>
  <c r="T89" i="317"/>
  <c r="S89" i="317"/>
  <c r="L89" i="317"/>
  <c r="O89" i="317" s="1"/>
  <c r="J89" i="317"/>
  <c r="I89" i="317"/>
  <c r="K89" i="317" s="1"/>
  <c r="AA77" i="317"/>
  <c r="O77" i="317"/>
  <c r="M77" i="317"/>
  <c r="AB77" i="317" s="1"/>
  <c r="K77" i="317"/>
  <c r="G77" i="317"/>
  <c r="O76" i="317"/>
  <c r="M76" i="317"/>
  <c r="K76" i="317"/>
  <c r="G76" i="317"/>
  <c r="O75" i="317"/>
  <c r="M75" i="317"/>
  <c r="K75" i="317"/>
  <c r="G75" i="317"/>
  <c r="O74" i="317"/>
  <c r="M74" i="317"/>
  <c r="AA74" i="317" s="1"/>
  <c r="K74" i="317"/>
  <c r="G74" i="317"/>
  <c r="O73" i="317"/>
  <c r="M73" i="317"/>
  <c r="K73" i="317"/>
  <c r="G73" i="317"/>
  <c r="T72" i="317"/>
  <c r="S72" i="317"/>
  <c r="L72" i="317"/>
  <c r="J72" i="317"/>
  <c r="K72" i="317" s="1"/>
  <c r="I72" i="317"/>
  <c r="AA60" i="317"/>
  <c r="O60" i="317"/>
  <c r="M60" i="317"/>
  <c r="AB60" i="317" s="1"/>
  <c r="K60" i="317"/>
  <c r="G60" i="317"/>
  <c r="O59" i="317"/>
  <c r="M59" i="317"/>
  <c r="K59" i="317"/>
  <c r="G59" i="317"/>
  <c r="O58" i="317"/>
  <c r="M58" i="317"/>
  <c r="K58" i="317"/>
  <c r="G58" i="317"/>
  <c r="O57" i="317"/>
  <c r="M57" i="317"/>
  <c r="K57" i="317"/>
  <c r="G57" i="317"/>
  <c r="O56" i="317"/>
  <c r="N56" i="317"/>
  <c r="M56" i="317"/>
  <c r="AA56" i="317" s="1"/>
  <c r="K56" i="317"/>
  <c r="G56" i="317"/>
  <c r="T55" i="317"/>
  <c r="S55" i="317"/>
  <c r="L55" i="317"/>
  <c r="J55" i="317"/>
  <c r="I55" i="317"/>
  <c r="O41" i="317"/>
  <c r="M41" i="317"/>
  <c r="N41" i="317" s="1"/>
  <c r="K41" i="317"/>
  <c r="G41" i="317"/>
  <c r="AB40" i="317"/>
  <c r="AA40" i="317"/>
  <c r="O40" i="317"/>
  <c r="M40" i="317"/>
  <c r="N40" i="317" s="1"/>
  <c r="K40" i="317"/>
  <c r="G40" i="317"/>
  <c r="O39" i="317"/>
  <c r="N39" i="317"/>
  <c r="M39" i="317"/>
  <c r="AA39" i="317" s="1"/>
  <c r="K39" i="317"/>
  <c r="G39" i="317"/>
  <c r="T38" i="317"/>
  <c r="S38" i="317"/>
  <c r="L38" i="317"/>
  <c r="J38" i="317"/>
  <c r="I38" i="317"/>
  <c r="O23" i="317"/>
  <c r="M23" i="317"/>
  <c r="AB23" i="317" s="1"/>
  <c r="K23" i="317"/>
  <c r="G23" i="317"/>
  <c r="O22" i="317"/>
  <c r="M22" i="317"/>
  <c r="AA22" i="317" s="1"/>
  <c r="K22" i="317"/>
  <c r="G22" i="317"/>
  <c r="T21" i="317"/>
  <c r="S21" i="317"/>
  <c r="L21" i="317"/>
  <c r="J21" i="317"/>
  <c r="I21" i="317"/>
  <c r="O9" i="317"/>
  <c r="M9" i="317"/>
  <c r="K9" i="317"/>
  <c r="G9" i="317"/>
  <c r="AA8" i="317"/>
  <c r="O8" i="317"/>
  <c r="M8" i="317"/>
  <c r="AB8" i="317" s="1"/>
  <c r="K8" i="317"/>
  <c r="G8" i="317"/>
  <c r="O7" i="317"/>
  <c r="N7" i="317"/>
  <c r="M7" i="317"/>
  <c r="AB7" i="317" s="1"/>
  <c r="K7" i="317"/>
  <c r="G7" i="317"/>
  <c r="O6" i="317"/>
  <c r="M6" i="317"/>
  <c r="N6" i="317" s="1"/>
  <c r="K6" i="317"/>
  <c r="G6" i="317"/>
  <c r="O5" i="317"/>
  <c r="M5" i="317"/>
  <c r="AA5" i="317" s="1"/>
  <c r="K5" i="317"/>
  <c r="G5" i="317"/>
  <c r="H2" i="317"/>
  <c r="D1" i="317"/>
  <c r="F3" i="316" s="1"/>
  <c r="X34" i="316"/>
  <c r="W34" i="316"/>
  <c r="V34" i="316"/>
  <c r="P34" i="316"/>
  <c r="O34" i="316"/>
  <c r="N34" i="316"/>
  <c r="M34" i="316"/>
  <c r="H34" i="316"/>
  <c r="G34" i="316"/>
  <c r="O16" i="316"/>
  <c r="N16" i="316"/>
  <c r="M16" i="316"/>
  <c r="I16" i="316"/>
  <c r="H16" i="316"/>
  <c r="G16" i="316"/>
  <c r="G8" i="316" s="1"/>
  <c r="F16" i="316"/>
  <c r="E16" i="316"/>
  <c r="F8" i="316"/>
  <c r="M7" i="316"/>
  <c r="K7" i="316"/>
  <c r="I7" i="316"/>
  <c r="G7" i="316"/>
  <c r="F7" i="316"/>
  <c r="E7" i="316"/>
  <c r="M6" i="316"/>
  <c r="K6" i="316"/>
  <c r="I6" i="316"/>
  <c r="G6" i="316"/>
  <c r="F6" i="316"/>
  <c r="E6" i="316"/>
  <c r="AD140" i="315"/>
  <c r="AC140" i="315"/>
  <c r="Z140" i="315"/>
  <c r="Y140" i="315"/>
  <c r="T140" i="315"/>
  <c r="S140" i="315"/>
  <c r="L140" i="315"/>
  <c r="O140" i="315" s="1"/>
  <c r="J140" i="315"/>
  <c r="I140" i="315"/>
  <c r="O126" i="315"/>
  <c r="M126" i="315"/>
  <c r="AF126" i="315" s="1"/>
  <c r="K126" i="315"/>
  <c r="G126" i="315"/>
  <c r="O125" i="315"/>
  <c r="M125" i="315"/>
  <c r="AF125" i="315" s="1"/>
  <c r="K125" i="315"/>
  <c r="G125" i="315"/>
  <c r="O124" i="315"/>
  <c r="M124" i="315"/>
  <c r="K124" i="315"/>
  <c r="G124" i="315"/>
  <c r="AD123" i="315"/>
  <c r="AC123" i="315"/>
  <c r="Z123" i="315"/>
  <c r="Y123" i="315"/>
  <c r="T123" i="315"/>
  <c r="S123" i="315"/>
  <c r="L123" i="315"/>
  <c r="O123" i="315" s="1"/>
  <c r="J123" i="315"/>
  <c r="K123" i="315" s="1"/>
  <c r="I123" i="315"/>
  <c r="O109" i="315"/>
  <c r="M109" i="315"/>
  <c r="AF109" i="315" s="1"/>
  <c r="K109" i="315"/>
  <c r="G109" i="315"/>
  <c r="O108" i="315"/>
  <c r="M108" i="315"/>
  <c r="AF108" i="315" s="1"/>
  <c r="K108" i="315"/>
  <c r="G108" i="315"/>
  <c r="O107" i="315"/>
  <c r="M107" i="315"/>
  <c r="AE107" i="315" s="1"/>
  <c r="K107" i="315"/>
  <c r="G107" i="315"/>
  <c r="AD106" i="315"/>
  <c r="AC106" i="315"/>
  <c r="Z106" i="315"/>
  <c r="Y106" i="315"/>
  <c r="T106" i="315"/>
  <c r="S106" i="315"/>
  <c r="L106" i="315"/>
  <c r="J106" i="315"/>
  <c r="I106" i="315"/>
  <c r="O91" i="315"/>
  <c r="M91" i="315"/>
  <c r="N91" i="315" s="1"/>
  <c r="Q91" i="315" s="1"/>
  <c r="K91" i="315"/>
  <c r="G91" i="315"/>
  <c r="O90" i="315"/>
  <c r="M90" i="315"/>
  <c r="K90" i="315"/>
  <c r="G90" i="315"/>
  <c r="AD89" i="315"/>
  <c r="AC89" i="315"/>
  <c r="Z89" i="315"/>
  <c r="Y89" i="315"/>
  <c r="T89" i="315"/>
  <c r="S89" i="315"/>
  <c r="L89" i="315"/>
  <c r="J89" i="315"/>
  <c r="K89" i="315" s="1"/>
  <c r="I89" i="315"/>
  <c r="O75" i="315"/>
  <c r="M75" i="315"/>
  <c r="AF75" i="315" s="1"/>
  <c r="K75" i="315"/>
  <c r="G75" i="315"/>
  <c r="O74" i="315"/>
  <c r="M74" i="315"/>
  <c r="AF74" i="315" s="1"/>
  <c r="K74" i="315"/>
  <c r="G74" i="315"/>
  <c r="O73" i="315"/>
  <c r="M73" i="315"/>
  <c r="AE73" i="315" s="1"/>
  <c r="K73" i="315"/>
  <c r="G73" i="315"/>
  <c r="AD72" i="315"/>
  <c r="AC72" i="315"/>
  <c r="Z72" i="315"/>
  <c r="Y72" i="315"/>
  <c r="T72" i="315"/>
  <c r="S72" i="315"/>
  <c r="L72" i="315"/>
  <c r="J72" i="315"/>
  <c r="K72" i="315" s="1"/>
  <c r="I72" i="315"/>
  <c r="AE57" i="315"/>
  <c r="O57" i="315"/>
  <c r="M57" i="315"/>
  <c r="AF57" i="315" s="1"/>
  <c r="K57" i="315"/>
  <c r="G57" i="315"/>
  <c r="O56" i="315"/>
  <c r="M56" i="315"/>
  <c r="N56" i="315" s="1"/>
  <c r="K56" i="315"/>
  <c r="G56" i="315"/>
  <c r="AD55" i="315"/>
  <c r="AC55" i="315"/>
  <c r="Z55" i="315"/>
  <c r="Y55" i="315"/>
  <c r="T55" i="315"/>
  <c r="S55" i="315"/>
  <c r="L55" i="315"/>
  <c r="J55" i="315"/>
  <c r="I55" i="315"/>
  <c r="AF41" i="315"/>
  <c r="O41" i="315"/>
  <c r="M41" i="315"/>
  <c r="N41" i="315" s="1"/>
  <c r="Q41" i="315" s="1"/>
  <c r="K41" i="315"/>
  <c r="G41" i="315"/>
  <c r="AF40" i="315"/>
  <c r="O40" i="315"/>
  <c r="M40" i="315"/>
  <c r="AE40" i="315" s="1"/>
  <c r="K40" i="315"/>
  <c r="G40" i="315"/>
  <c r="AE39" i="315"/>
  <c r="O39" i="315"/>
  <c r="M39" i="315"/>
  <c r="K39" i="315"/>
  <c r="G39" i="315"/>
  <c r="AD38" i="315"/>
  <c r="AC38" i="315"/>
  <c r="Z38" i="315"/>
  <c r="Y38" i="315"/>
  <c r="T38" i="315"/>
  <c r="S38" i="315"/>
  <c r="L38" i="315"/>
  <c r="J38" i="315"/>
  <c r="K38" i="315" s="1"/>
  <c r="I38" i="315"/>
  <c r="O24" i="315"/>
  <c r="M24" i="315"/>
  <c r="K24" i="315"/>
  <c r="G24" i="315"/>
  <c r="AE23" i="315"/>
  <c r="O23" i="315"/>
  <c r="M23" i="315"/>
  <c r="N23" i="315" s="1"/>
  <c r="K23" i="315"/>
  <c r="G23" i="315"/>
  <c r="O22" i="315"/>
  <c r="M22" i="315"/>
  <c r="N22" i="315" s="1"/>
  <c r="K22" i="315"/>
  <c r="G22" i="315"/>
  <c r="AD21" i="315"/>
  <c r="AC21" i="315"/>
  <c r="Z21" i="315"/>
  <c r="Y21" i="315"/>
  <c r="T21" i="315"/>
  <c r="S21" i="315"/>
  <c r="L21" i="315"/>
  <c r="O21" i="315" s="1"/>
  <c r="J21" i="315"/>
  <c r="K21" i="315" s="1"/>
  <c r="I21" i="315"/>
  <c r="O7" i="315"/>
  <c r="M7" i="315"/>
  <c r="AF7" i="315" s="1"/>
  <c r="K7" i="315"/>
  <c r="G7" i="315"/>
  <c r="O6" i="315"/>
  <c r="M6" i="315"/>
  <c r="K6" i="315"/>
  <c r="G6" i="315"/>
  <c r="O5" i="315"/>
  <c r="M5" i="315"/>
  <c r="K5" i="315"/>
  <c r="G5" i="315"/>
  <c r="H2" i="315"/>
  <c r="D1" i="315"/>
  <c r="F3" i="313" s="1"/>
  <c r="T157" i="314"/>
  <c r="S157" i="314"/>
  <c r="L157" i="314"/>
  <c r="J157" i="314"/>
  <c r="I157" i="314"/>
  <c r="O151" i="314"/>
  <c r="N151" i="314"/>
  <c r="M151" i="314"/>
  <c r="AB151" i="314" s="1"/>
  <c r="K151" i="314"/>
  <c r="G151" i="314"/>
  <c r="O150" i="314"/>
  <c r="N150" i="314"/>
  <c r="P150" i="314" s="1"/>
  <c r="M150" i="314"/>
  <c r="K150" i="314"/>
  <c r="G150" i="314"/>
  <c r="O149" i="314"/>
  <c r="M149" i="314"/>
  <c r="AB149" i="314" s="1"/>
  <c r="K149" i="314"/>
  <c r="G149" i="314"/>
  <c r="O148" i="314"/>
  <c r="M148" i="314"/>
  <c r="AB148" i="314" s="1"/>
  <c r="K148" i="314"/>
  <c r="G148" i="314"/>
  <c r="O147" i="314"/>
  <c r="M147" i="314"/>
  <c r="K147" i="314"/>
  <c r="G147" i="314"/>
  <c r="O146" i="314"/>
  <c r="M146" i="314"/>
  <c r="AB146" i="314" s="1"/>
  <c r="K146" i="314"/>
  <c r="G146" i="314"/>
  <c r="AA145" i="314"/>
  <c r="P145" i="314"/>
  <c r="O145" i="314"/>
  <c r="N145" i="314"/>
  <c r="M145" i="314"/>
  <c r="AB145" i="314" s="1"/>
  <c r="K145" i="314"/>
  <c r="G145" i="314"/>
  <c r="O144" i="314"/>
  <c r="M144" i="314"/>
  <c r="AB144" i="314" s="1"/>
  <c r="K144" i="314"/>
  <c r="G144" i="314"/>
  <c r="O143" i="314"/>
  <c r="M143" i="314"/>
  <c r="K143" i="314"/>
  <c r="G143" i="314"/>
  <c r="O142" i="314"/>
  <c r="M142" i="314"/>
  <c r="AB142" i="314" s="1"/>
  <c r="K142" i="314"/>
  <c r="G142" i="314"/>
  <c r="AB141" i="314"/>
  <c r="AA141" i="314"/>
  <c r="O141" i="314"/>
  <c r="N141" i="314"/>
  <c r="M141" i="314"/>
  <c r="K141" i="314"/>
  <c r="G141" i="314"/>
  <c r="T140" i="314"/>
  <c r="S140" i="314"/>
  <c r="L140" i="314"/>
  <c r="O140" i="314" s="1"/>
  <c r="J140" i="314"/>
  <c r="K140" i="314" s="1"/>
  <c r="I140" i="314"/>
  <c r="O132" i="314"/>
  <c r="N132" i="314"/>
  <c r="Q132" i="314" s="1"/>
  <c r="M132" i="314"/>
  <c r="K132" i="314"/>
  <c r="G132" i="314"/>
  <c r="O131" i="314"/>
  <c r="M131" i="314"/>
  <c r="AB131" i="314" s="1"/>
  <c r="K131" i="314"/>
  <c r="G131" i="314"/>
  <c r="AA130" i="314"/>
  <c r="O130" i="314"/>
  <c r="N130" i="314"/>
  <c r="M130" i="314"/>
  <c r="AB130" i="314" s="1"/>
  <c r="K130" i="314"/>
  <c r="G130" i="314"/>
  <c r="O129" i="314"/>
  <c r="M129" i="314"/>
  <c r="N129" i="314" s="1"/>
  <c r="K129" i="314"/>
  <c r="G129" i="314"/>
  <c r="AA128" i="314"/>
  <c r="O128" i="314"/>
  <c r="M128" i="314"/>
  <c r="AB128" i="314" s="1"/>
  <c r="K128" i="314"/>
  <c r="G128" i="314"/>
  <c r="O127" i="314"/>
  <c r="M127" i="314"/>
  <c r="AB127" i="314" s="1"/>
  <c r="K127" i="314"/>
  <c r="G127" i="314"/>
  <c r="O126" i="314"/>
  <c r="M126" i="314"/>
  <c r="AB126" i="314" s="1"/>
  <c r="K126" i="314"/>
  <c r="G126" i="314"/>
  <c r="O125" i="314"/>
  <c r="M125" i="314"/>
  <c r="AA125" i="314" s="1"/>
  <c r="K125" i="314"/>
  <c r="G125" i="314"/>
  <c r="O124" i="314"/>
  <c r="M124" i="314"/>
  <c r="K124" i="314"/>
  <c r="G124" i="314"/>
  <c r="T123" i="314"/>
  <c r="S123" i="314"/>
  <c r="L123" i="314"/>
  <c r="O123" i="314" s="1"/>
  <c r="J123" i="314"/>
  <c r="I123" i="314"/>
  <c r="O110" i="314"/>
  <c r="M110" i="314"/>
  <c r="AB110" i="314" s="1"/>
  <c r="K110" i="314"/>
  <c r="G110" i="314"/>
  <c r="O109" i="314"/>
  <c r="M109" i="314"/>
  <c r="AB109" i="314" s="1"/>
  <c r="K109" i="314"/>
  <c r="G109" i="314"/>
  <c r="O108" i="314"/>
  <c r="M108" i="314"/>
  <c r="AB108" i="314" s="1"/>
  <c r="K108" i="314"/>
  <c r="G108" i="314"/>
  <c r="O107" i="314"/>
  <c r="M107" i="314"/>
  <c r="K107" i="314"/>
  <c r="G107" i="314"/>
  <c r="T106" i="314"/>
  <c r="S106" i="314"/>
  <c r="L106" i="314"/>
  <c r="O106" i="314" s="1"/>
  <c r="J106" i="314"/>
  <c r="I106" i="314"/>
  <c r="AB93" i="314"/>
  <c r="AA93" i="314"/>
  <c r="O93" i="314"/>
  <c r="M93" i="314"/>
  <c r="N93" i="314" s="1"/>
  <c r="Q93" i="314" s="1"/>
  <c r="K93" i="314"/>
  <c r="G93" i="314"/>
  <c r="O92" i="314"/>
  <c r="M92" i="314"/>
  <c r="K92" i="314"/>
  <c r="G92" i="314"/>
  <c r="O91" i="314"/>
  <c r="M91" i="314"/>
  <c r="AB91" i="314" s="1"/>
  <c r="K91" i="314"/>
  <c r="G91" i="314"/>
  <c r="AB90" i="314"/>
  <c r="AA90" i="314"/>
  <c r="O90" i="314"/>
  <c r="M90" i="314"/>
  <c r="N90" i="314" s="1"/>
  <c r="K90" i="314"/>
  <c r="Q90" i="314" s="1"/>
  <c r="G90" i="314"/>
  <c r="T89" i="314"/>
  <c r="S89" i="314"/>
  <c r="L89" i="314"/>
  <c r="J89" i="314"/>
  <c r="I89" i="314"/>
  <c r="AA77" i="314"/>
  <c r="O77" i="314"/>
  <c r="M77" i="314"/>
  <c r="AB77" i="314" s="1"/>
  <c r="K77" i="314"/>
  <c r="G77" i="314"/>
  <c r="O76" i="314"/>
  <c r="N76" i="314"/>
  <c r="Q76" i="314" s="1"/>
  <c r="M76" i="314"/>
  <c r="AA76" i="314" s="1"/>
  <c r="K76" i="314"/>
  <c r="G76" i="314"/>
  <c r="O75" i="314"/>
  <c r="M75" i="314"/>
  <c r="AB75" i="314" s="1"/>
  <c r="K75" i="314"/>
  <c r="G75" i="314"/>
  <c r="O74" i="314"/>
  <c r="M74" i="314"/>
  <c r="AB74" i="314" s="1"/>
  <c r="K74" i="314"/>
  <c r="G74" i="314"/>
  <c r="AB73" i="314"/>
  <c r="O73" i="314"/>
  <c r="M73" i="314"/>
  <c r="AA73" i="314" s="1"/>
  <c r="K73" i="314"/>
  <c r="G73" i="314"/>
  <c r="T72" i="314"/>
  <c r="S72" i="314"/>
  <c r="L72" i="314"/>
  <c r="J72" i="314"/>
  <c r="I72" i="314"/>
  <c r="O60" i="314"/>
  <c r="M60" i="314"/>
  <c r="K60" i="314"/>
  <c r="G60" i="314"/>
  <c r="O59" i="314"/>
  <c r="M59" i="314"/>
  <c r="AB59" i="314" s="1"/>
  <c r="K59" i="314"/>
  <c r="G59" i="314"/>
  <c r="O58" i="314"/>
  <c r="M58" i="314"/>
  <c r="AA58" i="314" s="1"/>
  <c r="K58" i="314"/>
  <c r="G58" i="314"/>
  <c r="O57" i="314"/>
  <c r="M57" i="314"/>
  <c r="AB57" i="314" s="1"/>
  <c r="K57" i="314"/>
  <c r="G57" i="314"/>
  <c r="O56" i="314"/>
  <c r="M56" i="314"/>
  <c r="AA56" i="314" s="1"/>
  <c r="K56" i="314"/>
  <c r="G56" i="314"/>
  <c r="T55" i="314"/>
  <c r="S55" i="314"/>
  <c r="L55" i="314"/>
  <c r="J55" i="314"/>
  <c r="I55" i="314"/>
  <c r="O41" i="314"/>
  <c r="M41" i="314"/>
  <c r="AA41" i="314" s="1"/>
  <c r="K41" i="314"/>
  <c r="G41" i="314"/>
  <c r="O40" i="314"/>
  <c r="M40" i="314"/>
  <c r="AA40" i="314" s="1"/>
  <c r="K40" i="314"/>
  <c r="G40" i="314"/>
  <c r="O39" i="314"/>
  <c r="M39" i="314"/>
  <c r="K39" i="314"/>
  <c r="G39" i="314"/>
  <c r="T38" i="314"/>
  <c r="S38" i="314"/>
  <c r="L38" i="314"/>
  <c r="J38" i="314"/>
  <c r="I38" i="314"/>
  <c r="O38" i="314" s="1"/>
  <c r="O23" i="314"/>
  <c r="M23" i="314"/>
  <c r="AB23" i="314" s="1"/>
  <c r="K23" i="314"/>
  <c r="G23" i="314"/>
  <c r="O22" i="314"/>
  <c r="N22" i="314"/>
  <c r="M22" i="314"/>
  <c r="K22" i="314"/>
  <c r="G22" i="314"/>
  <c r="T21" i="314"/>
  <c r="S21" i="314"/>
  <c r="M21" i="314"/>
  <c r="AB21" i="314" s="1"/>
  <c r="AC5" i="314" s="1"/>
  <c r="L21" i="314"/>
  <c r="J21" i="314"/>
  <c r="I21" i="314"/>
  <c r="O9" i="314"/>
  <c r="M9" i="314"/>
  <c r="K9" i="314"/>
  <c r="G9" i="314"/>
  <c r="O8" i="314"/>
  <c r="N8" i="314"/>
  <c r="P8" i="314" s="1"/>
  <c r="M8" i="314"/>
  <c r="AB8" i="314" s="1"/>
  <c r="K8" i="314"/>
  <c r="G8" i="314"/>
  <c r="AB7" i="314"/>
  <c r="O7" i="314"/>
  <c r="M7" i="314"/>
  <c r="K7" i="314"/>
  <c r="G7" i="314"/>
  <c r="AA6" i="314"/>
  <c r="O6" i="314"/>
  <c r="N6" i="314"/>
  <c r="Q6" i="314" s="1"/>
  <c r="M6" i="314"/>
  <c r="AB6" i="314" s="1"/>
  <c r="K6" i="314"/>
  <c r="G6" i="314"/>
  <c r="O5" i="314"/>
  <c r="M5" i="314"/>
  <c r="AA5" i="314" s="1"/>
  <c r="K5" i="314"/>
  <c r="G5" i="314"/>
  <c r="H2" i="314"/>
  <c r="D1" i="314"/>
  <c r="X34" i="313"/>
  <c r="W34" i="313"/>
  <c r="V34" i="313"/>
  <c r="P34" i="313"/>
  <c r="O34" i="313"/>
  <c r="N34" i="313"/>
  <c r="M34" i="313"/>
  <c r="H34" i="313"/>
  <c r="G34" i="313"/>
  <c r="O16" i="313"/>
  <c r="N16" i="313"/>
  <c r="M16" i="313"/>
  <c r="I16" i="313"/>
  <c r="H16" i="313"/>
  <c r="G16" i="313"/>
  <c r="F16" i="313"/>
  <c r="E16" i="313"/>
  <c r="F8" i="313"/>
  <c r="M7" i="313"/>
  <c r="K7" i="313"/>
  <c r="I7" i="313"/>
  <c r="G7" i="313"/>
  <c r="F7" i="313"/>
  <c r="E7" i="313"/>
  <c r="M6" i="313"/>
  <c r="K6" i="313"/>
  <c r="I6" i="313"/>
  <c r="G6" i="313"/>
  <c r="F6" i="313"/>
  <c r="E6" i="313"/>
  <c r="AD140" i="312"/>
  <c r="AC140" i="312"/>
  <c r="Z140" i="312"/>
  <c r="Y140" i="312"/>
  <c r="T140" i="312"/>
  <c r="S140" i="312"/>
  <c r="L140" i="312"/>
  <c r="J140" i="312"/>
  <c r="I140" i="312"/>
  <c r="O126" i="312"/>
  <c r="N126" i="312"/>
  <c r="Q126" i="312" s="1"/>
  <c r="M126" i="312"/>
  <c r="AF126" i="312" s="1"/>
  <c r="K126" i="312"/>
  <c r="G126" i="312"/>
  <c r="O125" i="312"/>
  <c r="M125" i="312"/>
  <c r="AF125" i="312" s="1"/>
  <c r="K125" i="312"/>
  <c r="G125" i="312"/>
  <c r="AF124" i="312"/>
  <c r="O124" i="312"/>
  <c r="M124" i="312"/>
  <c r="K124" i="312"/>
  <c r="G124" i="312"/>
  <c r="AD123" i="312"/>
  <c r="AC123" i="312"/>
  <c r="Z123" i="312"/>
  <c r="Y123" i="312"/>
  <c r="T123" i="312"/>
  <c r="S123" i="312"/>
  <c r="L123" i="312"/>
  <c r="K123" i="312"/>
  <c r="J123" i="312"/>
  <c r="I123" i="312"/>
  <c r="O109" i="312"/>
  <c r="M109" i="312"/>
  <c r="K109" i="312"/>
  <c r="G109" i="312"/>
  <c r="O108" i="312"/>
  <c r="M108" i="312"/>
  <c r="K108" i="312"/>
  <c r="G108" i="312"/>
  <c r="AF107" i="312"/>
  <c r="AE107" i="312"/>
  <c r="O107" i="312"/>
  <c r="M107" i="312"/>
  <c r="N107" i="312" s="1"/>
  <c r="Q107" i="312" s="1"/>
  <c r="K107" i="312"/>
  <c r="G107" i="312"/>
  <c r="AD106" i="312"/>
  <c r="AC106" i="312"/>
  <c r="Z106" i="312"/>
  <c r="Y106" i="312"/>
  <c r="T106" i="312"/>
  <c r="S106" i="312"/>
  <c r="L106" i="312"/>
  <c r="K106" i="312"/>
  <c r="J106" i="312"/>
  <c r="I106" i="312"/>
  <c r="O91" i="312"/>
  <c r="M91" i="312"/>
  <c r="N91" i="312" s="1"/>
  <c r="Q91" i="312" s="1"/>
  <c r="K91" i="312"/>
  <c r="G91" i="312"/>
  <c r="O90" i="312"/>
  <c r="M90" i="312"/>
  <c r="AE90" i="312" s="1"/>
  <c r="K90" i="312"/>
  <c r="G90" i="312"/>
  <c r="AD89" i="312"/>
  <c r="AC89" i="312"/>
  <c r="Z89" i="312"/>
  <c r="Y89" i="312"/>
  <c r="T89" i="312"/>
  <c r="S89" i="312"/>
  <c r="L89" i="312"/>
  <c r="J89" i="312"/>
  <c r="I89" i="312"/>
  <c r="K89" i="312" s="1"/>
  <c r="O75" i="312"/>
  <c r="M75" i="312"/>
  <c r="AF75" i="312" s="1"/>
  <c r="K75" i="312"/>
  <c r="G75" i="312"/>
  <c r="AF74" i="312"/>
  <c r="O74" i="312"/>
  <c r="N74" i="312"/>
  <c r="M74" i="312"/>
  <c r="AE74" i="312" s="1"/>
  <c r="K74" i="312"/>
  <c r="G74" i="312"/>
  <c r="AE73" i="312"/>
  <c r="O73" i="312"/>
  <c r="M73" i="312"/>
  <c r="N73" i="312" s="1"/>
  <c r="P73" i="312" s="1"/>
  <c r="K73" i="312"/>
  <c r="G73" i="312"/>
  <c r="AD72" i="312"/>
  <c r="AC72" i="312"/>
  <c r="Z72" i="312"/>
  <c r="Y72" i="312"/>
  <c r="T72" i="312"/>
  <c r="S72" i="312"/>
  <c r="L72" i="312"/>
  <c r="O72" i="312" s="1"/>
  <c r="J72" i="312"/>
  <c r="I72" i="312"/>
  <c r="AF57" i="312"/>
  <c r="AE57" i="312"/>
  <c r="O57" i="312"/>
  <c r="M57" i="312"/>
  <c r="N57" i="312" s="1"/>
  <c r="K57" i="312"/>
  <c r="G57" i="312"/>
  <c r="AF56" i="312"/>
  <c r="O56" i="312"/>
  <c r="N56" i="312"/>
  <c r="Q56" i="312" s="1"/>
  <c r="M56" i="312"/>
  <c r="M72" i="312" s="1"/>
  <c r="K56" i="312"/>
  <c r="G56" i="312"/>
  <c r="AD55" i="312"/>
  <c r="AC55" i="312"/>
  <c r="Z55" i="312"/>
  <c r="Z2" i="312" s="1"/>
  <c r="P6" i="310" s="1"/>
  <c r="Y55" i="312"/>
  <c r="T55" i="312"/>
  <c r="S55" i="312"/>
  <c r="L55" i="312"/>
  <c r="J55" i="312"/>
  <c r="I55" i="312"/>
  <c r="AF41" i="312"/>
  <c r="O41" i="312"/>
  <c r="M41" i="312"/>
  <c r="AE41" i="312" s="1"/>
  <c r="K41" i="312"/>
  <c r="G41" i="312"/>
  <c r="O40" i="312"/>
  <c r="M40" i="312"/>
  <c r="N40" i="312" s="1"/>
  <c r="K40" i="312"/>
  <c r="G40" i="312"/>
  <c r="O39" i="312"/>
  <c r="N39" i="312"/>
  <c r="Q39" i="312" s="1"/>
  <c r="M39" i="312"/>
  <c r="AF39" i="312" s="1"/>
  <c r="K39" i="312"/>
  <c r="G39" i="312"/>
  <c r="AD38" i="312"/>
  <c r="AC38" i="312"/>
  <c r="Z38" i="312"/>
  <c r="Y38" i="312"/>
  <c r="T38" i="312"/>
  <c r="S38" i="312"/>
  <c r="L38" i="312"/>
  <c r="J38" i="312"/>
  <c r="I38" i="312"/>
  <c r="O24" i="312"/>
  <c r="M24" i="312"/>
  <c r="N24" i="312" s="1"/>
  <c r="K24" i="312"/>
  <c r="G24" i="312"/>
  <c r="O23" i="312"/>
  <c r="M23" i="312"/>
  <c r="AE23" i="312" s="1"/>
  <c r="K23" i="312"/>
  <c r="G23" i="312"/>
  <c r="O22" i="312"/>
  <c r="N22" i="312"/>
  <c r="M22" i="312"/>
  <c r="K22" i="312"/>
  <c r="G22" i="312"/>
  <c r="AD21" i="312"/>
  <c r="AC21" i="312"/>
  <c r="Z21" i="312"/>
  <c r="Y21" i="312"/>
  <c r="T21" i="312"/>
  <c r="S21" i="312"/>
  <c r="L21" i="312"/>
  <c r="J21" i="312"/>
  <c r="I21" i="312"/>
  <c r="O7" i="312"/>
  <c r="M7" i="312"/>
  <c r="N7" i="312" s="1"/>
  <c r="K7" i="312"/>
  <c r="G7" i="312"/>
  <c r="O6" i="312"/>
  <c r="M6" i="312"/>
  <c r="AF6" i="312" s="1"/>
  <c r="K6" i="312"/>
  <c r="G6" i="312"/>
  <c r="O5" i="312"/>
  <c r="N5" i="312"/>
  <c r="Q5" i="312" s="1"/>
  <c r="M5" i="312"/>
  <c r="K5" i="312"/>
  <c r="G5" i="312"/>
  <c r="H2" i="312"/>
  <c r="D1" i="312"/>
  <c r="T157" i="311"/>
  <c r="S157" i="311"/>
  <c r="L157" i="311"/>
  <c r="J157" i="311"/>
  <c r="I157" i="311"/>
  <c r="AB151" i="311"/>
  <c r="AA151" i="311"/>
  <c r="O151" i="311"/>
  <c r="M151" i="311"/>
  <c r="N151" i="311" s="1"/>
  <c r="K151" i="311"/>
  <c r="G151" i="311"/>
  <c r="O150" i="311"/>
  <c r="M150" i="311"/>
  <c r="K150" i="311"/>
  <c r="G150" i="311"/>
  <c r="O149" i="311"/>
  <c r="M149" i="311"/>
  <c r="AB149" i="311" s="1"/>
  <c r="K149" i="311"/>
  <c r="G149" i="311"/>
  <c r="O148" i="311"/>
  <c r="M148" i="311"/>
  <c r="AB148" i="311" s="1"/>
  <c r="K148" i="311"/>
  <c r="G148" i="311"/>
  <c r="AA147" i="311"/>
  <c r="O147" i="311"/>
  <c r="N147" i="311"/>
  <c r="M147" i="311"/>
  <c r="AB147" i="311" s="1"/>
  <c r="K147" i="311"/>
  <c r="G147" i="311"/>
  <c r="AB146" i="311"/>
  <c r="AA146" i="311"/>
  <c r="O146" i="311"/>
  <c r="M146" i="311"/>
  <c r="N146" i="311" s="1"/>
  <c r="K146" i="311"/>
  <c r="G146" i="311"/>
  <c r="O145" i="311"/>
  <c r="M145" i="311"/>
  <c r="AB145" i="311" s="1"/>
  <c r="K145" i="311"/>
  <c r="G145" i="311"/>
  <c r="O144" i="311"/>
  <c r="M144" i="311"/>
  <c r="AB144" i="311" s="1"/>
  <c r="K144" i="311"/>
  <c r="G144" i="311"/>
  <c r="O143" i="311"/>
  <c r="N143" i="311"/>
  <c r="M143" i="311"/>
  <c r="K143" i="311"/>
  <c r="G143" i="311"/>
  <c r="O142" i="311"/>
  <c r="M142" i="311"/>
  <c r="N142" i="311" s="1"/>
  <c r="K142" i="311"/>
  <c r="G142" i="311"/>
  <c r="AA141" i="311"/>
  <c r="O141" i="311"/>
  <c r="M141" i="311"/>
  <c r="AB141" i="311" s="1"/>
  <c r="K141" i="311"/>
  <c r="G141" i="311"/>
  <c r="T140" i="311"/>
  <c r="S140" i="311"/>
  <c r="L140" i="311"/>
  <c r="J140" i="311"/>
  <c r="I140" i="311"/>
  <c r="O132" i="311"/>
  <c r="M132" i="311"/>
  <c r="AB132" i="311" s="1"/>
  <c r="K132" i="311"/>
  <c r="G132" i="311"/>
  <c r="O131" i="311"/>
  <c r="M131" i="311"/>
  <c r="AB131" i="311" s="1"/>
  <c r="K131" i="311"/>
  <c r="G131" i="311"/>
  <c r="O130" i="311"/>
  <c r="N130" i="311"/>
  <c r="Q130" i="311" s="1"/>
  <c r="M130" i="311"/>
  <c r="K130" i="311"/>
  <c r="G130" i="311"/>
  <c r="O129" i="311"/>
  <c r="N129" i="311"/>
  <c r="M129" i="311"/>
  <c r="K129" i="311"/>
  <c r="G129" i="311"/>
  <c r="O128" i="311"/>
  <c r="M128" i="311"/>
  <c r="AB128" i="311" s="1"/>
  <c r="K128" i="311"/>
  <c r="G128" i="311"/>
  <c r="O127" i="311"/>
  <c r="M127" i="311"/>
  <c r="AB127" i="311" s="1"/>
  <c r="K127" i="311"/>
  <c r="G127" i="311"/>
  <c r="O126" i="311"/>
  <c r="M126" i="311"/>
  <c r="AB126" i="311" s="1"/>
  <c r="K126" i="311"/>
  <c r="G126" i="311"/>
  <c r="AB125" i="311"/>
  <c r="O125" i="311"/>
  <c r="M125" i="311"/>
  <c r="AA125" i="311" s="1"/>
  <c r="K125" i="311"/>
  <c r="G125" i="311"/>
  <c r="O124" i="311"/>
  <c r="M124" i="311"/>
  <c r="AB124" i="311" s="1"/>
  <c r="K124" i="311"/>
  <c r="G124" i="311"/>
  <c r="T123" i="311"/>
  <c r="S123" i="311"/>
  <c r="L123" i="311"/>
  <c r="O123" i="311" s="1"/>
  <c r="J123" i="311"/>
  <c r="I123" i="311"/>
  <c r="AA110" i="311"/>
  <c r="O110" i="311"/>
  <c r="M110" i="311"/>
  <c r="AB110" i="311" s="1"/>
  <c r="K110" i="311"/>
  <c r="G110" i="311"/>
  <c r="O109" i="311"/>
  <c r="M109" i="311"/>
  <c r="AB109" i="311" s="1"/>
  <c r="K109" i="311"/>
  <c r="G109" i="311"/>
  <c r="O108" i="311"/>
  <c r="N108" i="311"/>
  <c r="M108" i="311"/>
  <c r="AB108" i="311" s="1"/>
  <c r="K108" i="311"/>
  <c r="Q108" i="311" s="1"/>
  <c r="G108" i="311"/>
  <c r="O107" i="311"/>
  <c r="M107" i="311"/>
  <c r="N107" i="311" s="1"/>
  <c r="Q107" i="311" s="1"/>
  <c r="K107" i="311"/>
  <c r="G107" i="311"/>
  <c r="T106" i="311"/>
  <c r="S106" i="311"/>
  <c r="L106" i="311"/>
  <c r="J106" i="311"/>
  <c r="I106" i="311"/>
  <c r="AB93" i="311"/>
  <c r="AA93" i="311"/>
  <c r="O93" i="311"/>
  <c r="M93" i="311"/>
  <c r="N93" i="311" s="1"/>
  <c r="Q93" i="311" s="1"/>
  <c r="K93" i="311"/>
  <c r="G93" i="311"/>
  <c r="O92" i="311"/>
  <c r="M92" i="311"/>
  <c r="K92" i="311"/>
  <c r="G92" i="311"/>
  <c r="O91" i="311"/>
  <c r="M91" i="311"/>
  <c r="AB91" i="311" s="1"/>
  <c r="K91" i="311"/>
  <c r="G91" i="311"/>
  <c r="AB90" i="311"/>
  <c r="O90" i="311"/>
  <c r="M90" i="311"/>
  <c r="AA90" i="311" s="1"/>
  <c r="K90" i="311"/>
  <c r="G90" i="311"/>
  <c r="T89" i="311"/>
  <c r="S89" i="311"/>
  <c r="L89" i="311"/>
  <c r="O89" i="311" s="1"/>
  <c r="J89" i="311"/>
  <c r="I89" i="311"/>
  <c r="O77" i="311"/>
  <c r="M77" i="311"/>
  <c r="K77" i="311"/>
  <c r="G77" i="311"/>
  <c r="AA76" i="311"/>
  <c r="O76" i="311"/>
  <c r="N76" i="311"/>
  <c r="P76" i="311" s="1"/>
  <c r="M76" i="311"/>
  <c r="AB76" i="311" s="1"/>
  <c r="K76" i="311"/>
  <c r="G76" i="311"/>
  <c r="O75" i="311"/>
  <c r="M75" i="311"/>
  <c r="AB75" i="311" s="1"/>
  <c r="K75" i="311"/>
  <c r="G75" i="311"/>
  <c r="O74" i="311"/>
  <c r="M74" i="311"/>
  <c r="K74" i="311"/>
  <c r="G74" i="311"/>
  <c r="AB73" i="311"/>
  <c r="O73" i="311"/>
  <c r="N73" i="311"/>
  <c r="Q73" i="311" s="1"/>
  <c r="M73" i="311"/>
  <c r="AA73" i="311" s="1"/>
  <c r="K73" i="311"/>
  <c r="G73" i="311"/>
  <c r="T72" i="311"/>
  <c r="S72" i="311"/>
  <c r="L72" i="311"/>
  <c r="J72" i="311"/>
  <c r="I72" i="311"/>
  <c r="O60" i="311"/>
  <c r="M60" i="311"/>
  <c r="N60" i="311" s="1"/>
  <c r="Q60" i="311" s="1"/>
  <c r="K60" i="311"/>
  <c r="G60" i="311"/>
  <c r="O59" i="311"/>
  <c r="M59" i="311"/>
  <c r="AB59" i="311" s="1"/>
  <c r="K59" i="311"/>
  <c r="G59" i="311"/>
  <c r="O58" i="311"/>
  <c r="M58" i="311"/>
  <c r="AA58" i="311" s="1"/>
  <c r="K58" i="311"/>
  <c r="G58" i="311"/>
  <c r="AA57" i="311"/>
  <c r="O57" i="311"/>
  <c r="M57" i="311"/>
  <c r="K57" i="311"/>
  <c r="G57" i="311"/>
  <c r="O56" i="311"/>
  <c r="M56" i="311"/>
  <c r="K56" i="311"/>
  <c r="G56" i="311"/>
  <c r="T55" i="311"/>
  <c r="S55" i="311"/>
  <c r="L55" i="311"/>
  <c r="O55" i="311" s="1"/>
  <c r="J55" i="311"/>
  <c r="I55" i="311"/>
  <c r="AA41" i="311"/>
  <c r="O41" i="311"/>
  <c r="N41" i="311"/>
  <c r="Q41" i="311" s="1"/>
  <c r="M41" i="311"/>
  <c r="AB41" i="311" s="1"/>
  <c r="K41" i="311"/>
  <c r="G41" i="311"/>
  <c r="O40" i="311"/>
  <c r="M40" i="311"/>
  <c r="K40" i="311"/>
  <c r="G40" i="311"/>
  <c r="O39" i="311"/>
  <c r="M39" i="311"/>
  <c r="AB39" i="311" s="1"/>
  <c r="K39" i="311"/>
  <c r="G39" i="311"/>
  <c r="T38" i="311"/>
  <c r="S38" i="311"/>
  <c r="L38" i="311"/>
  <c r="J38" i="311"/>
  <c r="I38" i="311"/>
  <c r="O23" i="311"/>
  <c r="M23" i="311"/>
  <c r="AB23" i="311" s="1"/>
  <c r="K23" i="311"/>
  <c r="G23" i="311"/>
  <c r="O22" i="311"/>
  <c r="M22" i="311"/>
  <c r="M38" i="311" s="1"/>
  <c r="K22" i="311"/>
  <c r="G22" i="311"/>
  <c r="T21" i="311"/>
  <c r="S21" i="311"/>
  <c r="L21" i="311"/>
  <c r="J21" i="311"/>
  <c r="K21" i="311" s="1"/>
  <c r="I21" i="311"/>
  <c r="AA9" i="311"/>
  <c r="O9" i="311"/>
  <c r="N9" i="311"/>
  <c r="M9" i="311"/>
  <c r="AB9" i="311" s="1"/>
  <c r="K9" i="311"/>
  <c r="G9" i="311"/>
  <c r="O8" i="311"/>
  <c r="M8" i="311"/>
  <c r="AB8" i="311" s="1"/>
  <c r="K8" i="311"/>
  <c r="G8" i="311"/>
  <c r="O7" i="311"/>
  <c r="M7" i="311"/>
  <c r="AB7" i="311" s="1"/>
  <c r="K7" i="311"/>
  <c r="G7" i="311"/>
  <c r="O6" i="311"/>
  <c r="M6" i="311"/>
  <c r="K6" i="311"/>
  <c r="G6" i="311"/>
  <c r="O5" i="311"/>
  <c r="M5" i="311"/>
  <c r="AB5" i="311" s="1"/>
  <c r="K5" i="311"/>
  <c r="G5" i="311"/>
  <c r="H2" i="311"/>
  <c r="D1" i="311"/>
  <c r="X34" i="310"/>
  <c r="W34" i="310"/>
  <c r="V34" i="310"/>
  <c r="P34" i="310"/>
  <c r="O34" i="310"/>
  <c r="N34" i="310"/>
  <c r="M34" i="310"/>
  <c r="H34" i="310"/>
  <c r="G34" i="310"/>
  <c r="O16" i="310"/>
  <c r="N16" i="310"/>
  <c r="M16" i="310"/>
  <c r="I16" i="310"/>
  <c r="H16" i="310"/>
  <c r="G16" i="310"/>
  <c r="F16" i="310"/>
  <c r="E16" i="310"/>
  <c r="F8" i="310"/>
  <c r="M7" i="310"/>
  <c r="K7" i="310"/>
  <c r="I7" i="310"/>
  <c r="G7" i="310"/>
  <c r="F7" i="310"/>
  <c r="E7" i="310"/>
  <c r="M6" i="310"/>
  <c r="K6" i="310"/>
  <c r="I6" i="310"/>
  <c r="G6" i="310"/>
  <c r="F6" i="310"/>
  <c r="E6" i="310"/>
  <c r="AD140" i="309"/>
  <c r="AC140" i="309"/>
  <c r="Z140" i="309"/>
  <c r="Y140" i="309"/>
  <c r="T140" i="309"/>
  <c r="S140" i="309"/>
  <c r="L140" i="309"/>
  <c r="O140" i="309" s="1"/>
  <c r="J140" i="309"/>
  <c r="I140" i="309"/>
  <c r="O126" i="309"/>
  <c r="M126" i="309"/>
  <c r="AF126" i="309" s="1"/>
  <c r="K126" i="309"/>
  <c r="G126" i="309"/>
  <c r="O125" i="309"/>
  <c r="M125" i="309"/>
  <c r="AF125" i="309" s="1"/>
  <c r="K125" i="309"/>
  <c r="G125" i="309"/>
  <c r="O124" i="309"/>
  <c r="M124" i="309"/>
  <c r="K124" i="309"/>
  <c r="G124" i="309"/>
  <c r="AD123" i="309"/>
  <c r="AC123" i="309"/>
  <c r="Z123" i="309"/>
  <c r="Y123" i="309"/>
  <c r="T123" i="309"/>
  <c r="S123" i="309"/>
  <c r="L123" i="309"/>
  <c r="J123" i="309"/>
  <c r="I123" i="309"/>
  <c r="O109" i="309"/>
  <c r="M109" i="309"/>
  <c r="AF109" i="309" s="1"/>
  <c r="K109" i="309"/>
  <c r="G109" i="309"/>
  <c r="O108" i="309"/>
  <c r="M108" i="309"/>
  <c r="AF108" i="309" s="1"/>
  <c r="K108" i="309"/>
  <c r="G108" i="309"/>
  <c r="AF107" i="309"/>
  <c r="O107" i="309"/>
  <c r="M107" i="309"/>
  <c r="AE107" i="309" s="1"/>
  <c r="K107" i="309"/>
  <c r="G107" i="309"/>
  <c r="AD106" i="309"/>
  <c r="AC106" i="309"/>
  <c r="Z106" i="309"/>
  <c r="Y106" i="309"/>
  <c r="T106" i="309"/>
  <c r="S106" i="309"/>
  <c r="L106" i="309"/>
  <c r="O106" i="309" s="1"/>
  <c r="J106" i="309"/>
  <c r="I106" i="309"/>
  <c r="O91" i="309"/>
  <c r="M91" i="309"/>
  <c r="AF91" i="309" s="1"/>
  <c r="K91" i="309"/>
  <c r="G91" i="309"/>
  <c r="O90" i="309"/>
  <c r="M90" i="309"/>
  <c r="AE90" i="309" s="1"/>
  <c r="K90" i="309"/>
  <c r="G90" i="309"/>
  <c r="AD89" i="309"/>
  <c r="AC89" i="309"/>
  <c r="Z89" i="309"/>
  <c r="Y89" i="309"/>
  <c r="T89" i="309"/>
  <c r="S89" i="309"/>
  <c r="L89" i="309"/>
  <c r="J89" i="309"/>
  <c r="I89" i="309"/>
  <c r="O75" i="309"/>
  <c r="M75" i="309"/>
  <c r="AF75" i="309" s="1"/>
  <c r="K75" i="309"/>
  <c r="G75" i="309"/>
  <c r="O74" i="309"/>
  <c r="M74" i="309"/>
  <c r="K74" i="309"/>
  <c r="G74" i="309"/>
  <c r="AF73" i="309"/>
  <c r="O73" i="309"/>
  <c r="M73" i="309"/>
  <c r="K73" i="309"/>
  <c r="G73" i="309"/>
  <c r="AD72" i="309"/>
  <c r="AC72" i="309"/>
  <c r="Z72" i="309"/>
  <c r="Y72" i="309"/>
  <c r="T72" i="309"/>
  <c r="S72" i="309"/>
  <c r="L72" i="309"/>
  <c r="O72" i="309" s="1"/>
  <c r="J72" i="309"/>
  <c r="I72" i="309"/>
  <c r="AE57" i="309"/>
  <c r="O57" i="309"/>
  <c r="M57" i="309"/>
  <c r="N57" i="309" s="1"/>
  <c r="K57" i="309"/>
  <c r="G57" i="309"/>
  <c r="AE56" i="309"/>
  <c r="O56" i="309"/>
  <c r="M56" i="309"/>
  <c r="K56" i="309"/>
  <c r="G56" i="309"/>
  <c r="AD55" i="309"/>
  <c r="AC55" i="309"/>
  <c r="Z55" i="309"/>
  <c r="Y55" i="309"/>
  <c r="T55" i="309"/>
  <c r="S55" i="309"/>
  <c r="L55" i="309"/>
  <c r="O55" i="309" s="1"/>
  <c r="J55" i="309"/>
  <c r="I55" i="309"/>
  <c r="O41" i="309"/>
  <c r="M41" i="309"/>
  <c r="AF41" i="309" s="1"/>
  <c r="K41" i="309"/>
  <c r="G41" i="309"/>
  <c r="O40" i="309"/>
  <c r="M40" i="309"/>
  <c r="AE40" i="309" s="1"/>
  <c r="K40" i="309"/>
  <c r="G40" i="309"/>
  <c r="AF39" i="309"/>
  <c r="AE39" i="309"/>
  <c r="O39" i="309"/>
  <c r="N39" i="309"/>
  <c r="M39" i="309"/>
  <c r="K39" i="309"/>
  <c r="G39" i="309"/>
  <c r="AD38" i="309"/>
  <c r="AC38" i="309"/>
  <c r="Z38" i="309"/>
  <c r="Y38" i="309"/>
  <c r="T38" i="309"/>
  <c r="S38" i="309"/>
  <c r="L38" i="309"/>
  <c r="O38" i="309" s="1"/>
  <c r="J38" i="309"/>
  <c r="I38" i="309"/>
  <c r="AE24" i="309"/>
  <c r="O24" i="309"/>
  <c r="M24" i="309"/>
  <c r="N24" i="309" s="1"/>
  <c r="K24" i="309"/>
  <c r="G24" i="309"/>
  <c r="AF23" i="309"/>
  <c r="AE23" i="309"/>
  <c r="O23" i="309"/>
  <c r="N23" i="309"/>
  <c r="M23" i="309"/>
  <c r="K23" i="309"/>
  <c r="G23" i="309"/>
  <c r="O22" i="309"/>
  <c r="M22" i="309"/>
  <c r="K22" i="309"/>
  <c r="G22" i="309"/>
  <c r="AD21" i="309"/>
  <c r="AC21" i="309"/>
  <c r="Z21" i="309"/>
  <c r="Y21" i="309"/>
  <c r="T21" i="309"/>
  <c r="S21" i="309"/>
  <c r="L21" i="309"/>
  <c r="J21" i="309"/>
  <c r="I21" i="309"/>
  <c r="O7" i="309"/>
  <c r="N7" i="309"/>
  <c r="M7" i="309"/>
  <c r="K7" i="309"/>
  <c r="G7" i="309"/>
  <c r="O6" i="309"/>
  <c r="M6" i="309"/>
  <c r="AF6" i="309" s="1"/>
  <c r="K6" i="309"/>
  <c r="G6" i="309"/>
  <c r="O5" i="309"/>
  <c r="M5" i="309"/>
  <c r="K5" i="309"/>
  <c r="G5" i="309"/>
  <c r="H2" i="309"/>
  <c r="D1" i="309"/>
  <c r="T157" i="308"/>
  <c r="S157" i="308"/>
  <c r="L157" i="308"/>
  <c r="J157" i="308"/>
  <c r="I157" i="308"/>
  <c r="O151" i="308"/>
  <c r="M151" i="308"/>
  <c r="AB151" i="308" s="1"/>
  <c r="K151" i="308"/>
  <c r="G151" i="308"/>
  <c r="O150" i="308"/>
  <c r="M150" i="308"/>
  <c r="N150" i="308" s="1"/>
  <c r="K150" i="308"/>
  <c r="G150" i="308"/>
  <c r="O149" i="308"/>
  <c r="M149" i="308"/>
  <c r="AB149" i="308" s="1"/>
  <c r="K149" i="308"/>
  <c r="G149" i="308"/>
  <c r="O148" i="308"/>
  <c r="M148" i="308"/>
  <c r="AB148" i="308" s="1"/>
  <c r="K148" i="308"/>
  <c r="G148" i="308"/>
  <c r="O147" i="308"/>
  <c r="M147" i="308"/>
  <c r="AB147" i="308" s="1"/>
  <c r="K147" i="308"/>
  <c r="G147" i="308"/>
  <c r="O146" i="308"/>
  <c r="M146" i="308"/>
  <c r="N146" i="308" s="1"/>
  <c r="K146" i="308"/>
  <c r="G146" i="308"/>
  <c r="AA145" i="308"/>
  <c r="O145" i="308"/>
  <c r="N145" i="308"/>
  <c r="Q145" i="308" s="1"/>
  <c r="M145" i="308"/>
  <c r="AB145" i="308" s="1"/>
  <c r="K145" i="308"/>
  <c r="G145" i="308"/>
  <c r="O144" i="308"/>
  <c r="M144" i="308"/>
  <c r="AB144" i="308" s="1"/>
  <c r="K144" i="308"/>
  <c r="G144" i="308"/>
  <c r="AA143" i="308"/>
  <c r="O143" i="308"/>
  <c r="M143" i="308"/>
  <c r="AB143" i="308" s="1"/>
  <c r="K143" i="308"/>
  <c r="G143" i="308"/>
  <c r="AB142" i="308"/>
  <c r="O142" i="308"/>
  <c r="M142" i="308"/>
  <c r="N142" i="308" s="1"/>
  <c r="K142" i="308"/>
  <c r="G142" i="308"/>
  <c r="O141" i="308"/>
  <c r="M141" i="308"/>
  <c r="K141" i="308"/>
  <c r="G141" i="308"/>
  <c r="T140" i="308"/>
  <c r="S140" i="308"/>
  <c r="L140" i="308"/>
  <c r="J140" i="308"/>
  <c r="I140" i="308"/>
  <c r="O133" i="308"/>
  <c r="M133" i="308"/>
  <c r="AB133" i="308" s="1"/>
  <c r="K133" i="308"/>
  <c r="G133" i="308"/>
  <c r="O132" i="308"/>
  <c r="M132" i="308"/>
  <c r="AB132" i="308" s="1"/>
  <c r="K132" i="308"/>
  <c r="G132" i="308"/>
  <c r="O131" i="308"/>
  <c r="M131" i="308"/>
  <c r="AB131" i="308" s="1"/>
  <c r="K131" i="308"/>
  <c r="G131" i="308"/>
  <c r="AB130" i="308"/>
  <c r="O130" i="308"/>
  <c r="N130" i="308"/>
  <c r="M130" i="308"/>
  <c r="AA130" i="308" s="1"/>
  <c r="K130" i="308"/>
  <c r="G130" i="308"/>
  <c r="O129" i="308"/>
  <c r="M129" i="308"/>
  <c r="AB129" i="308" s="1"/>
  <c r="K129" i="308"/>
  <c r="G129" i="308"/>
  <c r="O128" i="308"/>
  <c r="M128" i="308"/>
  <c r="AB128" i="308" s="1"/>
  <c r="K128" i="308"/>
  <c r="G128" i="308"/>
  <c r="O127" i="308"/>
  <c r="M127" i="308"/>
  <c r="K127" i="308"/>
  <c r="G127" i="308"/>
  <c r="O126" i="308"/>
  <c r="M126" i="308"/>
  <c r="AB126" i="308" s="1"/>
  <c r="K126" i="308"/>
  <c r="G126" i="308"/>
  <c r="O125" i="308"/>
  <c r="N125" i="308"/>
  <c r="Q125" i="308" s="1"/>
  <c r="M125" i="308"/>
  <c r="AB125" i="308" s="1"/>
  <c r="K125" i="308"/>
  <c r="G125" i="308"/>
  <c r="O124" i="308"/>
  <c r="M124" i="308"/>
  <c r="K124" i="308"/>
  <c r="G124" i="308"/>
  <c r="T123" i="308"/>
  <c r="S123" i="308"/>
  <c r="L123" i="308"/>
  <c r="J123" i="308"/>
  <c r="I123" i="308"/>
  <c r="O110" i="308"/>
  <c r="M110" i="308"/>
  <c r="AB110" i="308" s="1"/>
  <c r="K110" i="308"/>
  <c r="G110" i="308"/>
  <c r="O109" i="308"/>
  <c r="M109" i="308"/>
  <c r="AB109" i="308" s="1"/>
  <c r="K109" i="308"/>
  <c r="G109" i="308"/>
  <c r="O108" i="308"/>
  <c r="M108" i="308"/>
  <c r="K108" i="308"/>
  <c r="G108" i="308"/>
  <c r="O107" i="308"/>
  <c r="N107" i="308"/>
  <c r="Q107" i="308" s="1"/>
  <c r="M107" i="308"/>
  <c r="AB107" i="308" s="1"/>
  <c r="K107" i="308"/>
  <c r="G107" i="308"/>
  <c r="T106" i="308"/>
  <c r="S106" i="308"/>
  <c r="L106" i="308"/>
  <c r="O106" i="308" s="1"/>
  <c r="J106" i="308"/>
  <c r="K106" i="308" s="1"/>
  <c r="I106" i="308"/>
  <c r="O93" i="308"/>
  <c r="M93" i="308"/>
  <c r="AA93" i="308" s="1"/>
  <c r="K93" i="308"/>
  <c r="G93" i="308"/>
  <c r="O92" i="308"/>
  <c r="M92" i="308"/>
  <c r="AB92" i="308" s="1"/>
  <c r="K92" i="308"/>
  <c r="G92" i="308"/>
  <c r="O91" i="308"/>
  <c r="M91" i="308"/>
  <c r="AB91" i="308" s="1"/>
  <c r="K91" i="308"/>
  <c r="G91" i="308"/>
  <c r="O90" i="308"/>
  <c r="M90" i="308"/>
  <c r="AB90" i="308" s="1"/>
  <c r="K90" i="308"/>
  <c r="G90" i="308"/>
  <c r="T89" i="308"/>
  <c r="S89" i="308"/>
  <c r="L89" i="308"/>
  <c r="O89" i="308" s="1"/>
  <c r="J89" i="308"/>
  <c r="I89" i="308"/>
  <c r="O77" i="308"/>
  <c r="M77" i="308"/>
  <c r="AB77" i="308" s="1"/>
  <c r="K77" i="308"/>
  <c r="G77" i="308"/>
  <c r="AA76" i="308"/>
  <c r="O76" i="308"/>
  <c r="M76" i="308"/>
  <c r="K76" i="308"/>
  <c r="G76" i="308"/>
  <c r="AA75" i="308"/>
  <c r="O75" i="308"/>
  <c r="M75" i="308"/>
  <c r="AB75" i="308" s="1"/>
  <c r="K75" i="308"/>
  <c r="G75" i="308"/>
  <c r="O74" i="308"/>
  <c r="M74" i="308"/>
  <c r="AB74" i="308" s="1"/>
  <c r="K74" i="308"/>
  <c r="G74" i="308"/>
  <c r="O73" i="308"/>
  <c r="M73" i="308"/>
  <c r="AA73" i="308" s="1"/>
  <c r="K73" i="308"/>
  <c r="G73" i="308"/>
  <c r="T72" i="308"/>
  <c r="S72" i="308"/>
  <c r="L72" i="308"/>
  <c r="J72" i="308"/>
  <c r="I72" i="308"/>
  <c r="O60" i="308"/>
  <c r="M60" i="308"/>
  <c r="AB60" i="308" s="1"/>
  <c r="K60" i="308"/>
  <c r="G60" i="308"/>
  <c r="O59" i="308"/>
  <c r="M59" i="308"/>
  <c r="AB59" i="308" s="1"/>
  <c r="K59" i="308"/>
  <c r="G59" i="308"/>
  <c r="AA58" i="308"/>
  <c r="O58" i="308"/>
  <c r="M58" i="308"/>
  <c r="K58" i="308"/>
  <c r="G58" i="308"/>
  <c r="O57" i="308"/>
  <c r="M57" i="308"/>
  <c r="AB57" i="308" s="1"/>
  <c r="K57" i="308"/>
  <c r="G57" i="308"/>
  <c r="O56" i="308"/>
  <c r="M56" i="308"/>
  <c r="AA56" i="308" s="1"/>
  <c r="K56" i="308"/>
  <c r="G56" i="308"/>
  <c r="T55" i="308"/>
  <c r="S55" i="308"/>
  <c r="L55" i="308"/>
  <c r="J55" i="308"/>
  <c r="I55" i="308"/>
  <c r="AA41" i="308"/>
  <c r="O41" i="308"/>
  <c r="N41" i="308"/>
  <c r="M41" i="308"/>
  <c r="AB41" i="308" s="1"/>
  <c r="K41" i="308"/>
  <c r="G41" i="308"/>
  <c r="O40" i="308"/>
  <c r="M40" i="308"/>
  <c r="K40" i="308"/>
  <c r="G40" i="308"/>
  <c r="O39" i="308"/>
  <c r="M39" i="308"/>
  <c r="AB39" i="308" s="1"/>
  <c r="K39" i="308"/>
  <c r="G39" i="308"/>
  <c r="T38" i="308"/>
  <c r="S38" i="308"/>
  <c r="L38" i="308"/>
  <c r="J38" i="308"/>
  <c r="I38" i="308"/>
  <c r="O38" i="308" s="1"/>
  <c r="O23" i="308"/>
  <c r="M23" i="308"/>
  <c r="AB23" i="308" s="1"/>
  <c r="K23" i="308"/>
  <c r="G23" i="308"/>
  <c r="O22" i="308"/>
  <c r="M22" i="308"/>
  <c r="K22" i="308"/>
  <c r="G22" i="308"/>
  <c r="T21" i="308"/>
  <c r="S21" i="308"/>
  <c r="L21" i="308"/>
  <c r="J21" i="308"/>
  <c r="I21" i="308"/>
  <c r="O9" i="308"/>
  <c r="N9" i="308"/>
  <c r="M9" i="308"/>
  <c r="AB9" i="308" s="1"/>
  <c r="K9" i="308"/>
  <c r="G9" i="308"/>
  <c r="O8" i="308"/>
  <c r="N8" i="308"/>
  <c r="Q8" i="308" s="1"/>
  <c r="M8" i="308"/>
  <c r="K8" i="308"/>
  <c r="G8" i="308"/>
  <c r="O7" i="308"/>
  <c r="M7" i="308"/>
  <c r="AB7" i="308" s="1"/>
  <c r="K7" i="308"/>
  <c r="G7" i="308"/>
  <c r="O6" i="308"/>
  <c r="M6" i="308"/>
  <c r="K6" i="308"/>
  <c r="G6" i="308"/>
  <c r="O5" i="308"/>
  <c r="M5" i="308"/>
  <c r="AB5" i="308" s="1"/>
  <c r="K5" i="308"/>
  <c r="G5" i="308"/>
  <c r="H2" i="308"/>
  <c r="D1" i="308"/>
  <c r="X34" i="307"/>
  <c r="W34" i="307"/>
  <c r="V34" i="307"/>
  <c r="P34" i="307"/>
  <c r="O34" i="307"/>
  <c r="N34" i="307"/>
  <c r="M34" i="307"/>
  <c r="H34" i="307"/>
  <c r="G34" i="307"/>
  <c r="O16" i="307"/>
  <c r="N16" i="307"/>
  <c r="M16" i="307"/>
  <c r="I16" i="307"/>
  <c r="H16" i="307"/>
  <c r="G16" i="307"/>
  <c r="F16" i="307"/>
  <c r="E16" i="307"/>
  <c r="F8" i="307"/>
  <c r="M7" i="307"/>
  <c r="K7" i="307"/>
  <c r="I7" i="307"/>
  <c r="G7" i="307"/>
  <c r="F7" i="307"/>
  <c r="E7" i="307"/>
  <c r="M6" i="307"/>
  <c r="K6" i="307"/>
  <c r="I6" i="307"/>
  <c r="G6" i="307"/>
  <c r="F6" i="307"/>
  <c r="E6" i="307"/>
  <c r="AD140" i="306"/>
  <c r="AC140" i="306"/>
  <c r="Z140" i="306"/>
  <c r="Y140" i="306"/>
  <c r="T140" i="306"/>
  <c r="S140" i="306"/>
  <c r="L140" i="306"/>
  <c r="J140" i="306"/>
  <c r="I140" i="306"/>
  <c r="O126" i="306"/>
  <c r="M126" i="306"/>
  <c r="AF126" i="306" s="1"/>
  <c r="K126" i="306"/>
  <c r="G126" i="306"/>
  <c r="AE125" i="306"/>
  <c r="O125" i="306"/>
  <c r="M125" i="306"/>
  <c r="AF125" i="306" s="1"/>
  <c r="K125" i="306"/>
  <c r="G125" i="306"/>
  <c r="O124" i="306"/>
  <c r="M124" i="306"/>
  <c r="K124" i="306"/>
  <c r="G124" i="306"/>
  <c r="AD123" i="306"/>
  <c r="AC123" i="306"/>
  <c r="Z123" i="306"/>
  <c r="Y123" i="306"/>
  <c r="T123" i="306"/>
  <c r="S123" i="306"/>
  <c r="L123" i="306"/>
  <c r="J123" i="306"/>
  <c r="I123" i="306"/>
  <c r="O109" i="306"/>
  <c r="M109" i="306"/>
  <c r="AF109" i="306" s="1"/>
  <c r="K109" i="306"/>
  <c r="G109" i="306"/>
  <c r="O108" i="306"/>
  <c r="M108" i="306"/>
  <c r="AE108" i="306" s="1"/>
  <c r="K108" i="306"/>
  <c r="G108" i="306"/>
  <c r="O107" i="306"/>
  <c r="M107" i="306"/>
  <c r="AF107" i="306" s="1"/>
  <c r="K107" i="306"/>
  <c r="G107" i="306"/>
  <c r="AD106" i="306"/>
  <c r="AC106" i="306"/>
  <c r="Z106" i="306"/>
  <c r="Y106" i="306"/>
  <c r="T106" i="306"/>
  <c r="S106" i="306"/>
  <c r="L106" i="306"/>
  <c r="J106" i="306"/>
  <c r="I106" i="306"/>
  <c r="O91" i="306"/>
  <c r="M91" i="306"/>
  <c r="AF91" i="306" s="1"/>
  <c r="K91" i="306"/>
  <c r="G91" i="306"/>
  <c r="O90" i="306"/>
  <c r="M90" i="306"/>
  <c r="N90" i="306" s="1"/>
  <c r="K90" i="306"/>
  <c r="G90" i="306"/>
  <c r="AD89" i="306"/>
  <c r="AC89" i="306"/>
  <c r="Z89" i="306"/>
  <c r="Y89" i="306"/>
  <c r="T89" i="306"/>
  <c r="S89" i="306"/>
  <c r="L89" i="306"/>
  <c r="J89" i="306"/>
  <c r="I89" i="306"/>
  <c r="O75" i="306"/>
  <c r="M75" i="306"/>
  <c r="K75" i="306"/>
  <c r="G75" i="306"/>
  <c r="AF74" i="306"/>
  <c r="AE74" i="306"/>
  <c r="O74" i="306"/>
  <c r="M74" i="306"/>
  <c r="N74" i="306" s="1"/>
  <c r="K74" i="306"/>
  <c r="G74" i="306"/>
  <c r="O73" i="306"/>
  <c r="M73" i="306"/>
  <c r="AE73" i="306" s="1"/>
  <c r="K73" i="306"/>
  <c r="G73" i="306"/>
  <c r="AD72" i="306"/>
  <c r="AC72" i="306"/>
  <c r="Z72" i="306"/>
  <c r="Y72" i="306"/>
  <c r="T72" i="306"/>
  <c r="S72" i="306"/>
  <c r="L72" i="306"/>
  <c r="J72" i="306"/>
  <c r="I72" i="306"/>
  <c r="AE57" i="306"/>
  <c r="O57" i="306"/>
  <c r="M57" i="306"/>
  <c r="K57" i="306"/>
  <c r="G57" i="306"/>
  <c r="O56" i="306"/>
  <c r="M56" i="306"/>
  <c r="N56" i="306" s="1"/>
  <c r="K56" i="306"/>
  <c r="G56" i="306"/>
  <c r="AD55" i="306"/>
  <c r="AC55" i="306"/>
  <c r="Z55" i="306"/>
  <c r="Y55" i="306"/>
  <c r="T55" i="306"/>
  <c r="S55" i="306"/>
  <c r="L55" i="306"/>
  <c r="J55" i="306"/>
  <c r="I55" i="306"/>
  <c r="O41" i="306"/>
  <c r="M41" i="306"/>
  <c r="AF41" i="306" s="1"/>
  <c r="K41" i="306"/>
  <c r="G41" i="306"/>
  <c r="O40" i="306"/>
  <c r="M40" i="306"/>
  <c r="N40" i="306" s="1"/>
  <c r="Q40" i="306" s="1"/>
  <c r="K40" i="306"/>
  <c r="G40" i="306"/>
  <c r="O39" i="306"/>
  <c r="M39" i="306"/>
  <c r="K39" i="306"/>
  <c r="G39" i="306"/>
  <c r="AD38" i="306"/>
  <c r="AC38" i="306"/>
  <c r="Z38" i="306"/>
  <c r="Y38" i="306"/>
  <c r="T38" i="306"/>
  <c r="S38" i="306"/>
  <c r="L38" i="306"/>
  <c r="J38" i="306"/>
  <c r="I38" i="306"/>
  <c r="O24" i="306"/>
  <c r="M24" i="306"/>
  <c r="K24" i="306"/>
  <c r="G24" i="306"/>
  <c r="O23" i="306"/>
  <c r="M23" i="306"/>
  <c r="K23" i="306"/>
  <c r="G23" i="306"/>
  <c r="O22" i="306"/>
  <c r="M22" i="306"/>
  <c r="K22" i="306"/>
  <c r="G22" i="306"/>
  <c r="AD21" i="306"/>
  <c r="AC21" i="306"/>
  <c r="Z21" i="306"/>
  <c r="Y21" i="306"/>
  <c r="T21" i="306"/>
  <c r="S21" i="306"/>
  <c r="L21" i="306"/>
  <c r="J21" i="306"/>
  <c r="I21" i="306"/>
  <c r="AE7" i="306"/>
  <c r="O7" i="306"/>
  <c r="M7" i="306"/>
  <c r="AF7" i="306" s="1"/>
  <c r="K7" i="306"/>
  <c r="G7" i="306"/>
  <c r="O6" i="306"/>
  <c r="M6" i="306"/>
  <c r="AF6" i="306" s="1"/>
  <c r="K6" i="306"/>
  <c r="G6" i="306"/>
  <c r="O5" i="306"/>
  <c r="M5" i="306"/>
  <c r="N5" i="306" s="1"/>
  <c r="P5" i="306" s="1"/>
  <c r="K5" i="306"/>
  <c r="G5" i="306"/>
  <c r="H2" i="306"/>
  <c r="D1" i="306"/>
  <c r="T157" i="305"/>
  <c r="S157" i="305"/>
  <c r="L157" i="305"/>
  <c r="J157" i="305"/>
  <c r="I157" i="305"/>
  <c r="O151" i="305"/>
  <c r="M151" i="305"/>
  <c r="AB151" i="305" s="1"/>
  <c r="K151" i="305"/>
  <c r="G151" i="305"/>
  <c r="O150" i="305"/>
  <c r="M150" i="305"/>
  <c r="AA150" i="305" s="1"/>
  <c r="K150" i="305"/>
  <c r="G150" i="305"/>
  <c r="AA149" i="305"/>
  <c r="O149" i="305"/>
  <c r="M149" i="305"/>
  <c r="N149" i="305" s="1"/>
  <c r="K149" i="305"/>
  <c r="G149" i="305"/>
  <c r="O148" i="305"/>
  <c r="M148" i="305"/>
  <c r="AB148" i="305" s="1"/>
  <c r="K148" i="305"/>
  <c r="G148" i="305"/>
  <c r="O147" i="305"/>
  <c r="M147" i="305"/>
  <c r="AB147" i="305" s="1"/>
  <c r="K147" i="305"/>
  <c r="G147" i="305"/>
  <c r="O146" i="305"/>
  <c r="M146" i="305"/>
  <c r="K146" i="305"/>
  <c r="G146" i="305"/>
  <c r="O145" i="305"/>
  <c r="M145" i="305"/>
  <c r="AB145" i="305" s="1"/>
  <c r="K145" i="305"/>
  <c r="G145" i="305"/>
  <c r="O144" i="305"/>
  <c r="M144" i="305"/>
  <c r="AB144" i="305" s="1"/>
  <c r="K144" i="305"/>
  <c r="G144" i="305"/>
  <c r="O143" i="305"/>
  <c r="M143" i="305"/>
  <c r="AB143" i="305" s="1"/>
  <c r="K143" i="305"/>
  <c r="G143" i="305"/>
  <c r="O142" i="305"/>
  <c r="M142" i="305"/>
  <c r="N142" i="305" s="1"/>
  <c r="K142" i="305"/>
  <c r="G142" i="305"/>
  <c r="O141" i="305"/>
  <c r="M141" i="305"/>
  <c r="N141" i="305" s="1"/>
  <c r="K141" i="305"/>
  <c r="G141" i="305"/>
  <c r="T140" i="305"/>
  <c r="S140" i="305"/>
  <c r="L140" i="305"/>
  <c r="J140" i="305"/>
  <c r="I140" i="305"/>
  <c r="O133" i="305"/>
  <c r="M133" i="305"/>
  <c r="AB133" i="305" s="1"/>
  <c r="K133" i="305"/>
  <c r="G133" i="305"/>
  <c r="O132" i="305"/>
  <c r="M132" i="305"/>
  <c r="AB132" i="305" s="1"/>
  <c r="K132" i="305"/>
  <c r="G132" i="305"/>
  <c r="O131" i="305"/>
  <c r="M131" i="305"/>
  <c r="AB131" i="305" s="1"/>
  <c r="K131" i="305"/>
  <c r="G131" i="305"/>
  <c r="O130" i="305"/>
  <c r="M130" i="305"/>
  <c r="AA130" i="305" s="1"/>
  <c r="K130" i="305"/>
  <c r="G130" i="305"/>
  <c r="AB129" i="305"/>
  <c r="AA129" i="305"/>
  <c r="O129" i="305"/>
  <c r="N129" i="305"/>
  <c r="M129" i="305"/>
  <c r="K129" i="305"/>
  <c r="G129" i="305"/>
  <c r="O128" i="305"/>
  <c r="M128" i="305"/>
  <c r="AB128" i="305" s="1"/>
  <c r="K128" i="305"/>
  <c r="G128" i="305"/>
  <c r="O127" i="305"/>
  <c r="M127" i="305"/>
  <c r="AB127" i="305" s="1"/>
  <c r="K127" i="305"/>
  <c r="G127" i="305"/>
  <c r="O126" i="305"/>
  <c r="M126" i="305"/>
  <c r="K126" i="305"/>
  <c r="G126" i="305"/>
  <c r="O125" i="305"/>
  <c r="M125" i="305"/>
  <c r="K125" i="305"/>
  <c r="G125" i="305"/>
  <c r="O124" i="305"/>
  <c r="M124" i="305"/>
  <c r="K124" i="305"/>
  <c r="G124" i="305"/>
  <c r="T123" i="305"/>
  <c r="S123" i="305"/>
  <c r="L123" i="305"/>
  <c r="J123" i="305"/>
  <c r="I123" i="305"/>
  <c r="O110" i="305"/>
  <c r="M110" i="305"/>
  <c r="AB110" i="305" s="1"/>
  <c r="K110" i="305"/>
  <c r="G110" i="305"/>
  <c r="O109" i="305"/>
  <c r="M109" i="305"/>
  <c r="AB109" i="305" s="1"/>
  <c r="K109" i="305"/>
  <c r="G109" i="305"/>
  <c r="O108" i="305"/>
  <c r="M108" i="305"/>
  <c r="N108" i="305" s="1"/>
  <c r="K108" i="305"/>
  <c r="G108" i="305"/>
  <c r="O107" i="305"/>
  <c r="M107" i="305"/>
  <c r="K107" i="305"/>
  <c r="G107" i="305"/>
  <c r="T106" i="305"/>
  <c r="S106" i="305"/>
  <c r="L106" i="305"/>
  <c r="J106" i="305"/>
  <c r="I106" i="305"/>
  <c r="O106" i="305" s="1"/>
  <c r="O93" i="305"/>
  <c r="M93" i="305"/>
  <c r="N93" i="305" s="1"/>
  <c r="K93" i="305"/>
  <c r="G93" i="305"/>
  <c r="O92" i="305"/>
  <c r="M92" i="305"/>
  <c r="AB92" i="305" s="1"/>
  <c r="K92" i="305"/>
  <c r="G92" i="305"/>
  <c r="O91" i="305"/>
  <c r="M91" i="305"/>
  <c r="AB91" i="305" s="1"/>
  <c r="K91" i="305"/>
  <c r="G91" i="305"/>
  <c r="O90" i="305"/>
  <c r="M90" i="305"/>
  <c r="K90" i="305"/>
  <c r="G90" i="305"/>
  <c r="T89" i="305"/>
  <c r="S89" i="305"/>
  <c r="L89" i="305"/>
  <c r="J89" i="305"/>
  <c r="I89" i="305"/>
  <c r="O77" i="305"/>
  <c r="M77" i="305"/>
  <c r="AB77" i="305" s="1"/>
  <c r="K77" i="305"/>
  <c r="G77" i="305"/>
  <c r="O76" i="305"/>
  <c r="M76" i="305"/>
  <c r="K76" i="305"/>
  <c r="G76" i="305"/>
  <c r="O75" i="305"/>
  <c r="M75" i="305"/>
  <c r="AB75" i="305" s="1"/>
  <c r="K75" i="305"/>
  <c r="G75" i="305"/>
  <c r="O74" i="305"/>
  <c r="M74" i="305"/>
  <c r="AB74" i="305" s="1"/>
  <c r="K74" i="305"/>
  <c r="G74" i="305"/>
  <c r="O73" i="305"/>
  <c r="M73" i="305"/>
  <c r="N73" i="305" s="1"/>
  <c r="K73" i="305"/>
  <c r="G73" i="305"/>
  <c r="T72" i="305"/>
  <c r="S72" i="305"/>
  <c r="L72" i="305"/>
  <c r="J72" i="305"/>
  <c r="I72" i="305"/>
  <c r="AA59" i="305"/>
  <c r="O59" i="305"/>
  <c r="M59" i="305"/>
  <c r="AB59" i="305" s="1"/>
  <c r="K59" i="305"/>
  <c r="G59" i="305"/>
  <c r="AA58" i="305"/>
  <c r="O58" i="305"/>
  <c r="M58" i="305"/>
  <c r="N58" i="305" s="1"/>
  <c r="K58" i="305"/>
  <c r="G58" i="305"/>
  <c r="O57" i="305"/>
  <c r="M57" i="305"/>
  <c r="AB57" i="305" s="1"/>
  <c r="K57" i="305"/>
  <c r="G57" i="305"/>
  <c r="O56" i="305"/>
  <c r="M56" i="305"/>
  <c r="AB56" i="305" s="1"/>
  <c r="K56" i="305"/>
  <c r="G56" i="305"/>
  <c r="T55" i="305"/>
  <c r="S55" i="305"/>
  <c r="L55" i="305"/>
  <c r="J55" i="305"/>
  <c r="I55" i="305"/>
  <c r="O42" i="305"/>
  <c r="M42" i="305"/>
  <c r="AB42" i="305" s="1"/>
  <c r="K42" i="305"/>
  <c r="G42" i="305"/>
  <c r="O41" i="305"/>
  <c r="M41" i="305"/>
  <c r="AA41" i="305" s="1"/>
  <c r="K41" i="305"/>
  <c r="G41" i="305"/>
  <c r="O40" i="305"/>
  <c r="M40" i="305"/>
  <c r="K40" i="305"/>
  <c r="G40" i="305"/>
  <c r="O39" i="305"/>
  <c r="M39" i="305"/>
  <c r="AB39" i="305" s="1"/>
  <c r="K39" i="305"/>
  <c r="G39" i="305"/>
  <c r="T38" i="305"/>
  <c r="S38" i="305"/>
  <c r="L38" i="305"/>
  <c r="J38" i="305"/>
  <c r="I38" i="305"/>
  <c r="O23" i="305"/>
  <c r="M23" i="305"/>
  <c r="K23" i="305"/>
  <c r="G23" i="305"/>
  <c r="O22" i="305"/>
  <c r="M22" i="305"/>
  <c r="AB22" i="305" s="1"/>
  <c r="K22" i="305"/>
  <c r="G22" i="305"/>
  <c r="T21" i="305"/>
  <c r="S21" i="305"/>
  <c r="L21" i="305"/>
  <c r="J21" i="305"/>
  <c r="I21" i="305"/>
  <c r="O9" i="305"/>
  <c r="M9" i="305"/>
  <c r="AB9" i="305" s="1"/>
  <c r="K9" i="305"/>
  <c r="G9" i="305"/>
  <c r="O8" i="305"/>
  <c r="M8" i="305"/>
  <c r="K8" i="305"/>
  <c r="G8" i="305"/>
  <c r="O7" i="305"/>
  <c r="M7" i="305"/>
  <c r="K7" i="305"/>
  <c r="G7" i="305"/>
  <c r="O6" i="305"/>
  <c r="M6" i="305"/>
  <c r="AB6" i="305" s="1"/>
  <c r="K6" i="305"/>
  <c r="G6" i="305"/>
  <c r="O5" i="305"/>
  <c r="M5" i="305"/>
  <c r="AB5" i="305" s="1"/>
  <c r="K5" i="305"/>
  <c r="G5" i="305"/>
  <c r="H2" i="305"/>
  <c r="D1" i="305"/>
  <c r="F3" i="304" s="1"/>
  <c r="X34" i="304"/>
  <c r="W34" i="304"/>
  <c r="V34" i="304"/>
  <c r="P34" i="304"/>
  <c r="O34" i="304"/>
  <c r="N34" i="304"/>
  <c r="M34" i="304"/>
  <c r="H34" i="304"/>
  <c r="G34" i="304"/>
  <c r="O16" i="304"/>
  <c r="N16" i="304"/>
  <c r="M16" i="304"/>
  <c r="I16" i="304"/>
  <c r="H16" i="304"/>
  <c r="G16" i="304"/>
  <c r="F16" i="304"/>
  <c r="E16" i="304"/>
  <c r="F8" i="304"/>
  <c r="M7" i="304"/>
  <c r="K7" i="304"/>
  <c r="I7" i="304"/>
  <c r="G7" i="304"/>
  <c r="F7" i="304"/>
  <c r="E7" i="304"/>
  <c r="M6" i="304"/>
  <c r="K6" i="304"/>
  <c r="I6" i="304"/>
  <c r="G6" i="304"/>
  <c r="F6" i="304"/>
  <c r="E6" i="304"/>
  <c r="AD140" i="303"/>
  <c r="AC140" i="303"/>
  <c r="Z140" i="303"/>
  <c r="Y140" i="303"/>
  <c r="T140" i="303"/>
  <c r="S140" i="303"/>
  <c r="L140" i="303"/>
  <c r="J140" i="303"/>
  <c r="I140" i="303"/>
  <c r="O126" i="303"/>
  <c r="M126" i="303"/>
  <c r="AF126" i="303" s="1"/>
  <c r="K126" i="303"/>
  <c r="G126" i="303"/>
  <c r="O125" i="303"/>
  <c r="M125" i="303"/>
  <c r="AF125" i="303" s="1"/>
  <c r="K125" i="303"/>
  <c r="G125" i="303"/>
  <c r="O124" i="303"/>
  <c r="M124" i="303"/>
  <c r="AF124" i="303" s="1"/>
  <c r="K124" i="303"/>
  <c r="G124" i="303"/>
  <c r="AD123" i="303"/>
  <c r="AC123" i="303"/>
  <c r="Z123" i="303"/>
  <c r="Y123" i="303"/>
  <c r="T123" i="303"/>
  <c r="S123" i="303"/>
  <c r="L123" i="303"/>
  <c r="J123" i="303"/>
  <c r="I123" i="303"/>
  <c r="AE109" i="303"/>
  <c r="O109" i="303"/>
  <c r="M109" i="303"/>
  <c r="AF109" i="303" s="1"/>
  <c r="K109" i="303"/>
  <c r="G109" i="303"/>
  <c r="O108" i="303"/>
  <c r="M108" i="303"/>
  <c r="AF108" i="303" s="1"/>
  <c r="K108" i="303"/>
  <c r="G108" i="303"/>
  <c r="O107" i="303"/>
  <c r="M107" i="303"/>
  <c r="AF107" i="303" s="1"/>
  <c r="K107" i="303"/>
  <c r="G107" i="303"/>
  <c r="AD106" i="303"/>
  <c r="AC106" i="303"/>
  <c r="Z106" i="303"/>
  <c r="Y106" i="303"/>
  <c r="T106" i="303"/>
  <c r="S106" i="303"/>
  <c r="M106" i="303"/>
  <c r="L106" i="303"/>
  <c r="J106" i="303"/>
  <c r="I106" i="303"/>
  <c r="O91" i="303"/>
  <c r="M91" i="303"/>
  <c r="AE91" i="303" s="1"/>
  <c r="K91" i="303"/>
  <c r="G91" i="303"/>
  <c r="O90" i="303"/>
  <c r="M90" i="303"/>
  <c r="N90" i="303" s="1"/>
  <c r="K90" i="303"/>
  <c r="G90" i="303"/>
  <c r="AD89" i="303"/>
  <c r="AC89" i="303"/>
  <c r="Z89" i="303"/>
  <c r="Y89" i="303"/>
  <c r="T89" i="303"/>
  <c r="S89" i="303"/>
  <c r="L89" i="303"/>
  <c r="K89" i="303"/>
  <c r="J89" i="303"/>
  <c r="I89" i="303"/>
  <c r="O75" i="303"/>
  <c r="M75" i="303"/>
  <c r="AE75" i="303" s="1"/>
  <c r="K75" i="303"/>
  <c r="G75" i="303"/>
  <c r="O74" i="303"/>
  <c r="M74" i="303"/>
  <c r="N74" i="303" s="1"/>
  <c r="K74" i="303"/>
  <c r="G74" i="303"/>
  <c r="O73" i="303"/>
  <c r="M73" i="303"/>
  <c r="K73" i="303"/>
  <c r="G73" i="303"/>
  <c r="AD72" i="303"/>
  <c r="AC72" i="303"/>
  <c r="Z72" i="303"/>
  <c r="Y72" i="303"/>
  <c r="T72" i="303"/>
  <c r="S72" i="303"/>
  <c r="L72" i="303"/>
  <c r="J72" i="303"/>
  <c r="I72" i="303"/>
  <c r="O57" i="303"/>
  <c r="M57" i="303"/>
  <c r="AE57" i="303" s="1"/>
  <c r="K57" i="303"/>
  <c r="G57" i="303"/>
  <c r="O56" i="303"/>
  <c r="M56" i="303"/>
  <c r="AF56" i="303" s="1"/>
  <c r="K56" i="303"/>
  <c r="G56" i="303"/>
  <c r="AD55" i="303"/>
  <c r="AC55" i="303"/>
  <c r="Z55" i="303"/>
  <c r="Y55" i="303"/>
  <c r="T55" i="303"/>
  <c r="S55" i="303"/>
  <c r="L55" i="303"/>
  <c r="J55" i="303"/>
  <c r="I55" i="303"/>
  <c r="O41" i="303"/>
  <c r="M41" i="303"/>
  <c r="AE41" i="303" s="1"/>
  <c r="K41" i="303"/>
  <c r="G41" i="303"/>
  <c r="O40" i="303"/>
  <c r="M40" i="303"/>
  <c r="N40" i="303" s="1"/>
  <c r="K40" i="303"/>
  <c r="G40" i="303"/>
  <c r="O39" i="303"/>
  <c r="M39" i="303"/>
  <c r="K39" i="303"/>
  <c r="G39" i="303"/>
  <c r="AD38" i="303"/>
  <c r="AC38" i="303"/>
  <c r="Z38" i="303"/>
  <c r="Y38" i="303"/>
  <c r="T38" i="303"/>
  <c r="S38" i="303"/>
  <c r="L38" i="303"/>
  <c r="J38" i="303"/>
  <c r="I38" i="303"/>
  <c r="AF24" i="303"/>
  <c r="AE24" i="303"/>
  <c r="O24" i="303"/>
  <c r="N24" i="303"/>
  <c r="Q24" i="303" s="1"/>
  <c r="M24" i="303"/>
  <c r="K24" i="303"/>
  <c r="G24" i="303"/>
  <c r="O23" i="303"/>
  <c r="M23" i="303"/>
  <c r="N23" i="303" s="1"/>
  <c r="K23" i="303"/>
  <c r="G23" i="303"/>
  <c r="O22" i="303"/>
  <c r="M22" i="303"/>
  <c r="K22" i="303"/>
  <c r="G22" i="303"/>
  <c r="AD21" i="303"/>
  <c r="AC21" i="303"/>
  <c r="Z21" i="303"/>
  <c r="Y21" i="303"/>
  <c r="T21" i="303"/>
  <c r="S21" i="303"/>
  <c r="L21" i="303"/>
  <c r="J21" i="303"/>
  <c r="I21" i="303"/>
  <c r="O7" i="303"/>
  <c r="M7" i="303"/>
  <c r="AF7" i="303" s="1"/>
  <c r="K7" i="303"/>
  <c r="G7" i="303"/>
  <c r="O6" i="303"/>
  <c r="M6" i="303"/>
  <c r="AF6" i="303" s="1"/>
  <c r="K6" i="303"/>
  <c r="G6" i="303"/>
  <c r="O5" i="303"/>
  <c r="M5" i="303"/>
  <c r="K5" i="303"/>
  <c r="G5" i="303"/>
  <c r="H2" i="303"/>
  <c r="D1" i="303"/>
  <c r="T157" i="302"/>
  <c r="S157" i="302"/>
  <c r="L157" i="302"/>
  <c r="J157" i="302"/>
  <c r="I157" i="302"/>
  <c r="O149" i="302"/>
  <c r="M149" i="302"/>
  <c r="AB149" i="302" s="1"/>
  <c r="K149" i="302"/>
  <c r="G149" i="302"/>
  <c r="AB148" i="302"/>
  <c r="O148" i="302"/>
  <c r="M148" i="302"/>
  <c r="N148" i="302" s="1"/>
  <c r="K148" i="302"/>
  <c r="G148" i="302"/>
  <c r="AA147" i="302"/>
  <c r="O147" i="302"/>
  <c r="N147" i="302"/>
  <c r="M147" i="302"/>
  <c r="AB147" i="302" s="1"/>
  <c r="K147" i="302"/>
  <c r="G147" i="302"/>
  <c r="O146" i="302"/>
  <c r="M146" i="302"/>
  <c r="AB146" i="302" s="1"/>
  <c r="K146" i="302"/>
  <c r="G146" i="302"/>
  <c r="O145" i="302"/>
  <c r="M145" i="302"/>
  <c r="N145" i="302" s="1"/>
  <c r="K145" i="302"/>
  <c r="G145" i="302"/>
  <c r="O144" i="302"/>
  <c r="M144" i="302"/>
  <c r="N144" i="302" s="1"/>
  <c r="K144" i="302"/>
  <c r="G144" i="302"/>
  <c r="O143" i="302"/>
  <c r="M143" i="302"/>
  <c r="AB143" i="302" s="1"/>
  <c r="K143" i="302"/>
  <c r="G143" i="302"/>
  <c r="O142" i="302"/>
  <c r="M142" i="302"/>
  <c r="AB142" i="302" s="1"/>
  <c r="K142" i="302"/>
  <c r="G142" i="302"/>
  <c r="O141" i="302"/>
  <c r="M141" i="302"/>
  <c r="AA141" i="302" s="1"/>
  <c r="K141" i="302"/>
  <c r="G141" i="302"/>
  <c r="T140" i="302"/>
  <c r="S140" i="302"/>
  <c r="L140" i="302"/>
  <c r="J140" i="302"/>
  <c r="I140" i="302"/>
  <c r="O130" i="302"/>
  <c r="M130" i="302"/>
  <c r="K130" i="302"/>
  <c r="G130" i="302"/>
  <c r="O129" i="302"/>
  <c r="M129" i="302"/>
  <c r="AB129" i="302" s="1"/>
  <c r="K129" i="302"/>
  <c r="G129" i="302"/>
  <c r="O128" i="302"/>
  <c r="M128" i="302"/>
  <c r="AB128" i="302" s="1"/>
  <c r="K128" i="302"/>
  <c r="G128" i="302"/>
  <c r="O127" i="302"/>
  <c r="M127" i="302"/>
  <c r="AB127" i="302" s="1"/>
  <c r="K127" i="302"/>
  <c r="G127" i="302"/>
  <c r="O126" i="302"/>
  <c r="M126" i="302"/>
  <c r="N126" i="302" s="1"/>
  <c r="Q126" i="302" s="1"/>
  <c r="K126" i="302"/>
  <c r="G126" i="302"/>
  <c r="O125" i="302"/>
  <c r="M125" i="302"/>
  <c r="AA125" i="302" s="1"/>
  <c r="K125" i="302"/>
  <c r="G125" i="302"/>
  <c r="AA124" i="302"/>
  <c r="O124" i="302"/>
  <c r="M124" i="302"/>
  <c r="AB124" i="302" s="1"/>
  <c r="K124" i="302"/>
  <c r="G124" i="302"/>
  <c r="T123" i="302"/>
  <c r="S123" i="302"/>
  <c r="L123" i="302"/>
  <c r="J123" i="302"/>
  <c r="I123" i="302"/>
  <c r="O113" i="302"/>
  <c r="M113" i="302"/>
  <c r="AB113" i="302" s="1"/>
  <c r="K113" i="302"/>
  <c r="G113" i="302"/>
  <c r="O112" i="302"/>
  <c r="M112" i="302"/>
  <c r="AB112" i="302" s="1"/>
  <c r="K112" i="302"/>
  <c r="G112" i="302"/>
  <c r="O111" i="302"/>
  <c r="M111" i="302"/>
  <c r="AB111" i="302" s="1"/>
  <c r="K111" i="302"/>
  <c r="G111" i="302"/>
  <c r="AA110" i="302"/>
  <c r="O110" i="302"/>
  <c r="M110" i="302"/>
  <c r="N110" i="302" s="1"/>
  <c r="K110" i="302"/>
  <c r="G110" i="302"/>
  <c r="O109" i="302"/>
  <c r="M109" i="302"/>
  <c r="AB109" i="302" s="1"/>
  <c r="K109" i="302"/>
  <c r="G109" i="302"/>
  <c r="O108" i="302"/>
  <c r="M108" i="302"/>
  <c r="AB108" i="302" s="1"/>
  <c r="K108" i="302"/>
  <c r="G108" i="302"/>
  <c r="O107" i="302"/>
  <c r="M107" i="302"/>
  <c r="K107" i="302"/>
  <c r="G107" i="302"/>
  <c r="T106" i="302"/>
  <c r="S106" i="302"/>
  <c r="L106" i="302"/>
  <c r="J106" i="302"/>
  <c r="K106" i="302" s="1"/>
  <c r="I106" i="302"/>
  <c r="O93" i="302"/>
  <c r="M93" i="302"/>
  <c r="K93" i="302"/>
  <c r="G93" i="302"/>
  <c r="O92" i="302"/>
  <c r="M92" i="302"/>
  <c r="N92" i="302" s="1"/>
  <c r="K92" i="302"/>
  <c r="G92" i="302"/>
  <c r="O91" i="302"/>
  <c r="M91" i="302"/>
  <c r="N91" i="302" s="1"/>
  <c r="K91" i="302"/>
  <c r="G91" i="302"/>
  <c r="O90" i="302"/>
  <c r="N90" i="302"/>
  <c r="M90" i="302"/>
  <c r="AB90" i="302" s="1"/>
  <c r="K90" i="302"/>
  <c r="G90" i="302"/>
  <c r="T89" i="302"/>
  <c r="S89" i="302"/>
  <c r="L89" i="302"/>
  <c r="J89" i="302"/>
  <c r="I89" i="302"/>
  <c r="O77" i="302"/>
  <c r="M77" i="302"/>
  <c r="AB77" i="302" s="1"/>
  <c r="K77" i="302"/>
  <c r="G77" i="302"/>
  <c r="O76" i="302"/>
  <c r="M76" i="302"/>
  <c r="AB76" i="302" s="1"/>
  <c r="K76" i="302"/>
  <c r="G76" i="302"/>
  <c r="O75" i="302"/>
  <c r="M75" i="302"/>
  <c r="N75" i="302" s="1"/>
  <c r="K75" i="302"/>
  <c r="G75" i="302"/>
  <c r="O74" i="302"/>
  <c r="N74" i="302"/>
  <c r="Q74" i="302" s="1"/>
  <c r="M74" i="302"/>
  <c r="AB74" i="302" s="1"/>
  <c r="K74" i="302"/>
  <c r="G74" i="302"/>
  <c r="O73" i="302"/>
  <c r="M73" i="302"/>
  <c r="AB73" i="302" s="1"/>
  <c r="K73" i="302"/>
  <c r="G73" i="302"/>
  <c r="T72" i="302"/>
  <c r="S72" i="302"/>
  <c r="L72" i="302"/>
  <c r="J72" i="302"/>
  <c r="I72" i="302"/>
  <c r="O59" i="302"/>
  <c r="M59" i="302"/>
  <c r="K59" i="302"/>
  <c r="G59" i="302"/>
  <c r="O58" i="302"/>
  <c r="M58" i="302"/>
  <c r="AB58" i="302" s="1"/>
  <c r="K58" i="302"/>
  <c r="G58" i="302"/>
  <c r="O57" i="302"/>
  <c r="M57" i="302"/>
  <c r="K57" i="302"/>
  <c r="G57" i="302"/>
  <c r="O56" i="302"/>
  <c r="M56" i="302"/>
  <c r="K56" i="302"/>
  <c r="G56" i="302"/>
  <c r="T55" i="302"/>
  <c r="S55" i="302"/>
  <c r="L55" i="302"/>
  <c r="O55" i="302" s="1"/>
  <c r="J55" i="302"/>
  <c r="I55" i="302"/>
  <c r="O42" i="302"/>
  <c r="M42" i="302"/>
  <c r="K42" i="302"/>
  <c r="G42" i="302"/>
  <c r="O41" i="302"/>
  <c r="M41" i="302"/>
  <c r="K41" i="302"/>
  <c r="G41" i="302"/>
  <c r="O40" i="302"/>
  <c r="M40" i="302"/>
  <c r="K40" i="302"/>
  <c r="G40" i="302"/>
  <c r="O39" i="302"/>
  <c r="M39" i="302"/>
  <c r="K39" i="302"/>
  <c r="G39" i="302"/>
  <c r="T38" i="302"/>
  <c r="S38" i="302"/>
  <c r="L38" i="302"/>
  <c r="J38" i="302"/>
  <c r="I38" i="302"/>
  <c r="O23" i="302"/>
  <c r="M23" i="302"/>
  <c r="K23" i="302"/>
  <c r="G23" i="302"/>
  <c r="O22" i="302"/>
  <c r="M22" i="302"/>
  <c r="K22" i="302"/>
  <c r="G22" i="302"/>
  <c r="T21" i="302"/>
  <c r="S21" i="302"/>
  <c r="L21" i="302"/>
  <c r="J21" i="302"/>
  <c r="I21" i="302"/>
  <c r="O9" i="302"/>
  <c r="M9" i="302"/>
  <c r="K9" i="302"/>
  <c r="G9" i="302"/>
  <c r="O8" i="302"/>
  <c r="M8" i="302"/>
  <c r="N8" i="302" s="1"/>
  <c r="K8" i="302"/>
  <c r="G8" i="302"/>
  <c r="O7" i="302"/>
  <c r="M7" i="302"/>
  <c r="N7" i="302" s="1"/>
  <c r="K7" i="302"/>
  <c r="G7" i="302"/>
  <c r="O6" i="302"/>
  <c r="M6" i="302"/>
  <c r="K6" i="302"/>
  <c r="G6" i="302"/>
  <c r="O5" i="302"/>
  <c r="M5" i="302"/>
  <c r="K5" i="302"/>
  <c r="G5" i="302"/>
  <c r="H2" i="302"/>
  <c r="D1" i="302"/>
  <c r="X34" i="301"/>
  <c r="W34" i="301"/>
  <c r="V34" i="301"/>
  <c r="P34" i="301"/>
  <c r="O34" i="301"/>
  <c r="N34" i="301"/>
  <c r="M34" i="301"/>
  <c r="H34" i="301"/>
  <c r="G34" i="301"/>
  <c r="O16" i="301"/>
  <c r="N16" i="301"/>
  <c r="M16" i="301"/>
  <c r="I16" i="301"/>
  <c r="H16" i="301"/>
  <c r="G16" i="301"/>
  <c r="F16" i="301"/>
  <c r="E16" i="301"/>
  <c r="F8" i="301"/>
  <c r="M7" i="301"/>
  <c r="K7" i="301"/>
  <c r="I7" i="301"/>
  <c r="G7" i="301"/>
  <c r="F7" i="301"/>
  <c r="E7" i="301"/>
  <c r="M6" i="301"/>
  <c r="K6" i="301"/>
  <c r="I6" i="301"/>
  <c r="G6" i="301"/>
  <c r="F6" i="301"/>
  <c r="E6" i="301"/>
  <c r="AD123" i="300"/>
  <c r="AC123" i="300"/>
  <c r="Z123" i="300"/>
  <c r="Y123" i="300"/>
  <c r="T123" i="300"/>
  <c r="S123" i="300"/>
  <c r="L123" i="300"/>
  <c r="J123" i="300"/>
  <c r="I123" i="300"/>
  <c r="K123" i="300" s="1"/>
  <c r="O109" i="300"/>
  <c r="M109" i="300"/>
  <c r="AF109" i="300" s="1"/>
  <c r="K109" i="300"/>
  <c r="G109" i="300"/>
  <c r="O108" i="300"/>
  <c r="M108" i="300"/>
  <c r="AF108" i="300" s="1"/>
  <c r="K108" i="300"/>
  <c r="G108" i="300"/>
  <c r="AE107" i="300"/>
  <c r="O107" i="300"/>
  <c r="M107" i="300"/>
  <c r="K107" i="300"/>
  <c r="G107" i="300"/>
  <c r="AD106" i="300"/>
  <c r="AC106" i="300"/>
  <c r="Z106" i="300"/>
  <c r="Y106" i="300"/>
  <c r="T106" i="300"/>
  <c r="S106" i="300"/>
  <c r="L106" i="300"/>
  <c r="J106" i="300"/>
  <c r="I106" i="300"/>
  <c r="O92" i="300"/>
  <c r="M92" i="300"/>
  <c r="K92" i="300"/>
  <c r="G92" i="300"/>
  <c r="O91" i="300"/>
  <c r="M91" i="300"/>
  <c r="AF91" i="300" s="1"/>
  <c r="K91" i="300"/>
  <c r="G91" i="300"/>
  <c r="O90" i="300"/>
  <c r="M90" i="300"/>
  <c r="K90" i="300"/>
  <c r="G90" i="300"/>
  <c r="AD89" i="300"/>
  <c r="AC89" i="300"/>
  <c r="Z89" i="300"/>
  <c r="Y89" i="300"/>
  <c r="T89" i="300"/>
  <c r="S89" i="300"/>
  <c r="L89" i="300"/>
  <c r="J89" i="300"/>
  <c r="K89" i="300" s="1"/>
  <c r="I89" i="300"/>
  <c r="O74" i="300"/>
  <c r="M74" i="300"/>
  <c r="N74" i="300" s="1"/>
  <c r="K74" i="300"/>
  <c r="G74" i="300"/>
  <c r="O73" i="300"/>
  <c r="M73" i="300"/>
  <c r="K73" i="300"/>
  <c r="G73" i="300"/>
  <c r="AD72" i="300"/>
  <c r="AC72" i="300"/>
  <c r="Z72" i="300"/>
  <c r="Y72" i="300"/>
  <c r="T72" i="300"/>
  <c r="S72" i="300"/>
  <c r="L72" i="300"/>
  <c r="J72" i="300"/>
  <c r="I72" i="300"/>
  <c r="O58" i="300"/>
  <c r="M58" i="300"/>
  <c r="K58" i="300"/>
  <c r="G58" i="300"/>
  <c r="O57" i="300"/>
  <c r="N57" i="300"/>
  <c r="Q57" i="300" s="1"/>
  <c r="M57" i="300"/>
  <c r="AE57" i="300" s="1"/>
  <c r="K57" i="300"/>
  <c r="G57" i="300"/>
  <c r="O56" i="300"/>
  <c r="M56" i="300"/>
  <c r="N56" i="300" s="1"/>
  <c r="K56" i="300"/>
  <c r="G56" i="300"/>
  <c r="AD55" i="300"/>
  <c r="AC55" i="300"/>
  <c r="Z55" i="300"/>
  <c r="Y55" i="300"/>
  <c r="T55" i="300"/>
  <c r="S55" i="300"/>
  <c r="L55" i="300"/>
  <c r="J55" i="300"/>
  <c r="I55" i="300"/>
  <c r="O42" i="300"/>
  <c r="M42" i="300"/>
  <c r="AF42" i="300" s="1"/>
  <c r="K42" i="300"/>
  <c r="G42" i="300"/>
  <c r="O41" i="300"/>
  <c r="M41" i="300"/>
  <c r="K41" i="300"/>
  <c r="G41" i="300"/>
  <c r="O40" i="300"/>
  <c r="M40" i="300"/>
  <c r="AF40" i="300" s="1"/>
  <c r="K40" i="300"/>
  <c r="G40" i="300"/>
  <c r="O39" i="300"/>
  <c r="M39" i="300"/>
  <c r="K39" i="300"/>
  <c r="G39" i="300"/>
  <c r="AD38" i="300"/>
  <c r="AC38" i="300"/>
  <c r="Z38" i="300"/>
  <c r="Y38" i="300"/>
  <c r="T38" i="300"/>
  <c r="S38" i="300"/>
  <c r="L38" i="300"/>
  <c r="J38" i="300"/>
  <c r="K38" i="300" s="1"/>
  <c r="I38" i="300"/>
  <c r="O25" i="300"/>
  <c r="M25" i="300"/>
  <c r="N25" i="300" s="1"/>
  <c r="K25" i="300"/>
  <c r="G25" i="300"/>
  <c r="O24" i="300"/>
  <c r="M24" i="300"/>
  <c r="AE24" i="300" s="1"/>
  <c r="K24" i="300"/>
  <c r="G24" i="300"/>
  <c r="AE23" i="300"/>
  <c r="O23" i="300"/>
  <c r="M23" i="300"/>
  <c r="K23" i="300"/>
  <c r="G23" i="300"/>
  <c r="O22" i="300"/>
  <c r="M22" i="300"/>
  <c r="K22" i="300"/>
  <c r="G22" i="300"/>
  <c r="AD21" i="300"/>
  <c r="AD2" i="300" s="1"/>
  <c r="R6" i="298" s="1"/>
  <c r="AC21" i="300"/>
  <c r="Z21" i="300"/>
  <c r="Y21" i="300"/>
  <c r="T21" i="300"/>
  <c r="S21" i="300"/>
  <c r="L21" i="300"/>
  <c r="J21" i="300"/>
  <c r="I21" i="300"/>
  <c r="O7" i="300"/>
  <c r="M7" i="300"/>
  <c r="K7" i="300"/>
  <c r="G7" i="300"/>
  <c r="O6" i="300"/>
  <c r="M6" i="300"/>
  <c r="K6" i="300"/>
  <c r="G6" i="300"/>
  <c r="O5" i="300"/>
  <c r="M5" i="300"/>
  <c r="N5" i="300" s="1"/>
  <c r="K5" i="300"/>
  <c r="G5" i="300"/>
  <c r="H2" i="300"/>
  <c r="D1" i="300"/>
  <c r="T157" i="299"/>
  <c r="S157" i="299"/>
  <c r="L157" i="299"/>
  <c r="O157" i="299" s="1"/>
  <c r="J157" i="299"/>
  <c r="I157" i="299"/>
  <c r="O149" i="299"/>
  <c r="M149" i="299"/>
  <c r="AB149" i="299" s="1"/>
  <c r="K149" i="299"/>
  <c r="G149" i="299"/>
  <c r="O148" i="299"/>
  <c r="M148" i="299"/>
  <c r="K148" i="299"/>
  <c r="G148" i="299"/>
  <c r="O147" i="299"/>
  <c r="M147" i="299"/>
  <c r="AB147" i="299" s="1"/>
  <c r="K147" i="299"/>
  <c r="G147" i="299"/>
  <c r="AA146" i="299"/>
  <c r="O146" i="299"/>
  <c r="M146" i="299"/>
  <c r="AB146" i="299" s="1"/>
  <c r="K146" i="299"/>
  <c r="G146" i="299"/>
  <c r="O145" i="299"/>
  <c r="M145" i="299"/>
  <c r="K145" i="299"/>
  <c r="G145" i="299"/>
  <c r="AA144" i="299"/>
  <c r="O144" i="299"/>
  <c r="M144" i="299"/>
  <c r="AB144" i="299" s="1"/>
  <c r="K144" i="299"/>
  <c r="G144" i="299"/>
  <c r="O143" i="299"/>
  <c r="M143" i="299"/>
  <c r="AB143" i="299" s="1"/>
  <c r="K143" i="299"/>
  <c r="G143" i="299"/>
  <c r="O142" i="299"/>
  <c r="M142" i="299"/>
  <c r="AB142" i="299" s="1"/>
  <c r="K142" i="299"/>
  <c r="G142" i="299"/>
  <c r="O141" i="299"/>
  <c r="M141" i="299"/>
  <c r="K141" i="299"/>
  <c r="G141" i="299"/>
  <c r="T140" i="299"/>
  <c r="S140" i="299"/>
  <c r="L140" i="299"/>
  <c r="J140" i="299"/>
  <c r="I140" i="299"/>
  <c r="O130" i="299"/>
  <c r="M130" i="299"/>
  <c r="K130" i="299"/>
  <c r="G130" i="299"/>
  <c r="AA129" i="299"/>
  <c r="O129" i="299"/>
  <c r="M129" i="299"/>
  <c r="K129" i="299"/>
  <c r="G129" i="299"/>
  <c r="O128" i="299"/>
  <c r="M128" i="299"/>
  <c r="AB128" i="299" s="1"/>
  <c r="K128" i="299"/>
  <c r="G128" i="299"/>
  <c r="O127" i="299"/>
  <c r="M127" i="299"/>
  <c r="AB127" i="299" s="1"/>
  <c r="K127" i="299"/>
  <c r="G127" i="299"/>
  <c r="O126" i="299"/>
  <c r="M126" i="299"/>
  <c r="AB126" i="299" s="1"/>
  <c r="K126" i="299"/>
  <c r="G126" i="299"/>
  <c r="O125" i="299"/>
  <c r="M125" i="299"/>
  <c r="K125" i="299"/>
  <c r="G125" i="299"/>
  <c r="O124" i="299"/>
  <c r="M124" i="299"/>
  <c r="K124" i="299"/>
  <c r="G124" i="299"/>
  <c r="T123" i="299"/>
  <c r="S123" i="299"/>
  <c r="L123" i="299"/>
  <c r="J123" i="299"/>
  <c r="I123" i="299"/>
  <c r="O112" i="299"/>
  <c r="M112" i="299"/>
  <c r="AB112" i="299" s="1"/>
  <c r="K112" i="299"/>
  <c r="G112" i="299"/>
  <c r="O111" i="299"/>
  <c r="M111" i="299"/>
  <c r="AB111" i="299" s="1"/>
  <c r="K111" i="299"/>
  <c r="G111" i="299"/>
  <c r="O110" i="299"/>
  <c r="M110" i="299"/>
  <c r="AB110" i="299" s="1"/>
  <c r="K110" i="299"/>
  <c r="G110" i="299"/>
  <c r="O109" i="299"/>
  <c r="M109" i="299"/>
  <c r="AB109" i="299" s="1"/>
  <c r="K109" i="299"/>
  <c r="G109" i="299"/>
  <c r="AA108" i="299"/>
  <c r="O108" i="299"/>
  <c r="M108" i="299"/>
  <c r="AB108" i="299" s="1"/>
  <c r="K108" i="299"/>
  <c r="G108" i="299"/>
  <c r="O107" i="299"/>
  <c r="M107" i="299"/>
  <c r="AA107" i="299" s="1"/>
  <c r="K107" i="299"/>
  <c r="G107" i="299"/>
  <c r="T106" i="299"/>
  <c r="S106" i="299"/>
  <c r="L106" i="299"/>
  <c r="J106" i="299"/>
  <c r="I106" i="299"/>
  <c r="AA93" i="299"/>
  <c r="O93" i="299"/>
  <c r="M93" i="299"/>
  <c r="AB93" i="299" s="1"/>
  <c r="K93" i="299"/>
  <c r="G93" i="299"/>
  <c r="O92" i="299"/>
  <c r="M92" i="299"/>
  <c r="AB92" i="299" s="1"/>
  <c r="K92" i="299"/>
  <c r="G92" i="299"/>
  <c r="O91" i="299"/>
  <c r="M91" i="299"/>
  <c r="AB91" i="299" s="1"/>
  <c r="K91" i="299"/>
  <c r="G91" i="299"/>
  <c r="O90" i="299"/>
  <c r="M90" i="299"/>
  <c r="AB90" i="299" s="1"/>
  <c r="K90" i="299"/>
  <c r="G90" i="299"/>
  <c r="T89" i="299"/>
  <c r="S89" i="299"/>
  <c r="L89" i="299"/>
  <c r="O89" i="299" s="1"/>
  <c r="J89" i="299"/>
  <c r="I89" i="299"/>
  <c r="O77" i="299"/>
  <c r="M77" i="299"/>
  <c r="K77" i="299"/>
  <c r="G77" i="299"/>
  <c r="AA76" i="299"/>
  <c r="O76" i="299"/>
  <c r="M76" i="299"/>
  <c r="AB76" i="299" s="1"/>
  <c r="K76" i="299"/>
  <c r="G76" i="299"/>
  <c r="O75" i="299"/>
  <c r="M75" i="299"/>
  <c r="K75" i="299"/>
  <c r="G75" i="299"/>
  <c r="O74" i="299"/>
  <c r="M74" i="299"/>
  <c r="AB74" i="299" s="1"/>
  <c r="K74" i="299"/>
  <c r="G74" i="299"/>
  <c r="O73" i="299"/>
  <c r="M73" i="299"/>
  <c r="AB73" i="299" s="1"/>
  <c r="K73" i="299"/>
  <c r="G73" i="299"/>
  <c r="T72" i="299"/>
  <c r="S72" i="299"/>
  <c r="L72" i="299"/>
  <c r="J72" i="299"/>
  <c r="I72" i="299"/>
  <c r="O59" i="299"/>
  <c r="M59" i="299"/>
  <c r="AB59" i="299" s="1"/>
  <c r="K59" i="299"/>
  <c r="G59" i="299"/>
  <c r="O58" i="299"/>
  <c r="M58" i="299"/>
  <c r="AB58" i="299" s="1"/>
  <c r="K58" i="299"/>
  <c r="G58" i="299"/>
  <c r="O57" i="299"/>
  <c r="M57" i="299"/>
  <c r="N57" i="299" s="1"/>
  <c r="K57" i="299"/>
  <c r="G57" i="299"/>
  <c r="O56" i="299"/>
  <c r="M56" i="299"/>
  <c r="K56" i="299"/>
  <c r="G56" i="299"/>
  <c r="T55" i="299"/>
  <c r="S55" i="299"/>
  <c r="L55" i="299"/>
  <c r="J55" i="299"/>
  <c r="I55" i="299"/>
  <c r="O42" i="299"/>
  <c r="M42" i="299"/>
  <c r="AB42" i="299" s="1"/>
  <c r="K42" i="299"/>
  <c r="G42" i="299"/>
  <c r="AA41" i="299"/>
  <c r="O41" i="299"/>
  <c r="M41" i="299"/>
  <c r="K41" i="299"/>
  <c r="G41" i="299"/>
  <c r="O40" i="299"/>
  <c r="M40" i="299"/>
  <c r="AB40" i="299" s="1"/>
  <c r="K40" i="299"/>
  <c r="G40" i="299"/>
  <c r="O39" i="299"/>
  <c r="M39" i="299"/>
  <c r="AB39" i="299" s="1"/>
  <c r="K39" i="299"/>
  <c r="G39" i="299"/>
  <c r="T38" i="299"/>
  <c r="S38" i="299"/>
  <c r="L38" i="299"/>
  <c r="J38" i="299"/>
  <c r="I38" i="299"/>
  <c r="O23" i="299"/>
  <c r="M23" i="299"/>
  <c r="K23" i="299"/>
  <c r="G23" i="299"/>
  <c r="O22" i="299"/>
  <c r="M22" i="299"/>
  <c r="AB22" i="299" s="1"/>
  <c r="K22" i="299"/>
  <c r="G22" i="299"/>
  <c r="T21" i="299"/>
  <c r="S21" i="299"/>
  <c r="L21" i="299"/>
  <c r="J21" i="299"/>
  <c r="I21" i="299"/>
  <c r="O9" i="299"/>
  <c r="M9" i="299"/>
  <c r="K9" i="299"/>
  <c r="G9" i="299"/>
  <c r="O8" i="299"/>
  <c r="M8" i="299"/>
  <c r="AB8" i="299" s="1"/>
  <c r="K8" i="299"/>
  <c r="G8" i="299"/>
  <c r="O7" i="299"/>
  <c r="M7" i="299"/>
  <c r="AB7" i="299" s="1"/>
  <c r="K7" i="299"/>
  <c r="G7" i="299"/>
  <c r="O6" i="299"/>
  <c r="M6" i="299"/>
  <c r="AA6" i="299" s="1"/>
  <c r="K6" i="299"/>
  <c r="G6" i="299"/>
  <c r="O5" i="299"/>
  <c r="M5" i="299"/>
  <c r="AA5" i="299" s="1"/>
  <c r="K5" i="299"/>
  <c r="G5" i="299"/>
  <c r="H2" i="299"/>
  <c r="D1" i="299"/>
  <c r="X34" i="298"/>
  <c r="W34" i="298"/>
  <c r="V34" i="298"/>
  <c r="P34" i="298"/>
  <c r="M8" i="298" s="1"/>
  <c r="O34" i="298"/>
  <c r="N34" i="298"/>
  <c r="M34" i="298"/>
  <c r="H34" i="298"/>
  <c r="G34" i="298"/>
  <c r="O16" i="298"/>
  <c r="N16" i="298"/>
  <c r="M16" i="298"/>
  <c r="I16" i="298"/>
  <c r="G16" i="298"/>
  <c r="F16" i="298"/>
  <c r="E16" i="298"/>
  <c r="F8" i="298"/>
  <c r="M7" i="298"/>
  <c r="K7" i="298"/>
  <c r="I7" i="298"/>
  <c r="G7" i="298"/>
  <c r="F7" i="298"/>
  <c r="E7" i="298"/>
  <c r="M6" i="298"/>
  <c r="K6" i="298"/>
  <c r="I6" i="298"/>
  <c r="G6" i="298"/>
  <c r="F6" i="298"/>
  <c r="E6" i="298"/>
  <c r="AD123" i="297"/>
  <c r="AC123" i="297"/>
  <c r="Z123" i="297"/>
  <c r="Y123" i="297"/>
  <c r="T123" i="297"/>
  <c r="S123" i="297"/>
  <c r="L123" i="297"/>
  <c r="J123" i="297"/>
  <c r="I123" i="297"/>
  <c r="O109" i="297"/>
  <c r="M109" i="297"/>
  <c r="AF109" i="297" s="1"/>
  <c r="K109" i="297"/>
  <c r="G109" i="297"/>
  <c r="O108" i="297"/>
  <c r="M108" i="297"/>
  <c r="AF108" i="297" s="1"/>
  <c r="K108" i="297"/>
  <c r="G108" i="297"/>
  <c r="O107" i="297"/>
  <c r="M107" i="297"/>
  <c r="AF107" i="297" s="1"/>
  <c r="K107" i="297"/>
  <c r="G107" i="297"/>
  <c r="AD106" i="297"/>
  <c r="AC106" i="297"/>
  <c r="Z106" i="297"/>
  <c r="Y106" i="297"/>
  <c r="T106" i="297"/>
  <c r="S106" i="297"/>
  <c r="L106" i="297"/>
  <c r="J106" i="297"/>
  <c r="I106" i="297"/>
  <c r="O92" i="297"/>
  <c r="M92" i="297"/>
  <c r="K92" i="297"/>
  <c r="G92" i="297"/>
  <c r="O91" i="297"/>
  <c r="M91" i="297"/>
  <c r="AF91" i="297" s="1"/>
  <c r="K91" i="297"/>
  <c r="G91" i="297"/>
  <c r="O90" i="297"/>
  <c r="M90" i="297"/>
  <c r="N90" i="297" s="1"/>
  <c r="K90" i="297"/>
  <c r="G90" i="297"/>
  <c r="AD89" i="297"/>
  <c r="AC89" i="297"/>
  <c r="Z89" i="297"/>
  <c r="Y89" i="297"/>
  <c r="T89" i="297"/>
  <c r="S89" i="297"/>
  <c r="L89" i="297"/>
  <c r="J89" i="297"/>
  <c r="I89" i="297"/>
  <c r="O74" i="297"/>
  <c r="M74" i="297"/>
  <c r="AE74" i="297" s="1"/>
  <c r="K74" i="297"/>
  <c r="G74" i="297"/>
  <c r="O73" i="297"/>
  <c r="M73" i="297"/>
  <c r="K73" i="297"/>
  <c r="G73" i="297"/>
  <c r="AD72" i="297"/>
  <c r="AC72" i="297"/>
  <c r="Z72" i="297"/>
  <c r="Y72" i="297"/>
  <c r="T72" i="297"/>
  <c r="S72" i="297"/>
  <c r="L72" i="297"/>
  <c r="J72" i="297"/>
  <c r="I72" i="297"/>
  <c r="O58" i="297"/>
  <c r="M58" i="297"/>
  <c r="AF58" i="297" s="1"/>
  <c r="K58" i="297"/>
  <c r="G58" i="297"/>
  <c r="O57" i="297"/>
  <c r="M57" i="297"/>
  <c r="N57" i="297" s="1"/>
  <c r="K57" i="297"/>
  <c r="G57" i="297"/>
  <c r="O56" i="297"/>
  <c r="M56" i="297"/>
  <c r="K56" i="297"/>
  <c r="G56" i="297"/>
  <c r="AD55" i="297"/>
  <c r="AC55" i="297"/>
  <c r="Z55" i="297"/>
  <c r="Y55" i="297"/>
  <c r="T55" i="297"/>
  <c r="S55" i="297"/>
  <c r="L55" i="297"/>
  <c r="O55" i="297" s="1"/>
  <c r="J55" i="297"/>
  <c r="I55" i="297"/>
  <c r="O42" i="297"/>
  <c r="M42" i="297"/>
  <c r="K42" i="297"/>
  <c r="G42" i="297"/>
  <c r="O41" i="297"/>
  <c r="M41" i="297"/>
  <c r="AE41" i="297" s="1"/>
  <c r="K41" i="297"/>
  <c r="G41" i="297"/>
  <c r="O40" i="297"/>
  <c r="M40" i="297"/>
  <c r="K40" i="297"/>
  <c r="G40" i="297"/>
  <c r="O39" i="297"/>
  <c r="M39" i="297"/>
  <c r="AF39" i="297" s="1"/>
  <c r="K39" i="297"/>
  <c r="G39" i="297"/>
  <c r="AD38" i="297"/>
  <c r="AC38" i="297"/>
  <c r="Z38" i="297"/>
  <c r="Y38" i="297"/>
  <c r="T38" i="297"/>
  <c r="S38" i="297"/>
  <c r="L38" i="297"/>
  <c r="J38" i="297"/>
  <c r="I38" i="297"/>
  <c r="O25" i="297"/>
  <c r="M25" i="297"/>
  <c r="N25" i="297" s="1"/>
  <c r="K25" i="297"/>
  <c r="G25" i="297"/>
  <c r="O24" i="297"/>
  <c r="M24" i="297"/>
  <c r="AF24" i="297" s="1"/>
  <c r="K24" i="297"/>
  <c r="G24" i="297"/>
  <c r="O23" i="297"/>
  <c r="M23" i="297"/>
  <c r="K23" i="297"/>
  <c r="G23" i="297"/>
  <c r="O22" i="297"/>
  <c r="M22" i="297"/>
  <c r="AE22" i="297" s="1"/>
  <c r="K22" i="297"/>
  <c r="G22" i="297"/>
  <c r="AD21" i="297"/>
  <c r="AC21" i="297"/>
  <c r="Z21" i="297"/>
  <c r="Y21" i="297"/>
  <c r="T21" i="297"/>
  <c r="S21" i="297"/>
  <c r="L21" i="297"/>
  <c r="J21" i="297"/>
  <c r="I21" i="297"/>
  <c r="O7" i="297"/>
  <c r="M7" i="297"/>
  <c r="K7" i="297"/>
  <c r="G7" i="297"/>
  <c r="O6" i="297"/>
  <c r="M6" i="297"/>
  <c r="AE6" i="297" s="1"/>
  <c r="K6" i="297"/>
  <c r="G6" i="297"/>
  <c r="O5" i="297"/>
  <c r="M5" i="297"/>
  <c r="K5" i="297"/>
  <c r="G5" i="297"/>
  <c r="H2" i="297"/>
  <c r="D1" i="297"/>
  <c r="T157" i="296"/>
  <c r="S157" i="296"/>
  <c r="L157" i="296"/>
  <c r="J157" i="296"/>
  <c r="I157" i="296"/>
  <c r="O157" i="296" s="1"/>
  <c r="O148" i="296"/>
  <c r="M148" i="296"/>
  <c r="AB148" i="296" s="1"/>
  <c r="K148" i="296"/>
  <c r="G148" i="296"/>
  <c r="O147" i="296"/>
  <c r="M147" i="296"/>
  <c r="AB147" i="296" s="1"/>
  <c r="K147" i="296"/>
  <c r="G147" i="296"/>
  <c r="O146" i="296"/>
  <c r="M146" i="296"/>
  <c r="AB146" i="296" s="1"/>
  <c r="K146" i="296"/>
  <c r="G146" i="296"/>
  <c r="O145" i="296"/>
  <c r="M145" i="296"/>
  <c r="N145" i="296" s="1"/>
  <c r="K145" i="296"/>
  <c r="G145" i="296"/>
  <c r="O144" i="296"/>
  <c r="M144" i="296"/>
  <c r="K144" i="296"/>
  <c r="G144" i="296"/>
  <c r="O143" i="296"/>
  <c r="M143" i="296"/>
  <c r="AB143" i="296" s="1"/>
  <c r="K143" i="296"/>
  <c r="G143" i="296"/>
  <c r="O142" i="296"/>
  <c r="M142" i="296"/>
  <c r="AB142" i="296" s="1"/>
  <c r="K142" i="296"/>
  <c r="G142" i="296"/>
  <c r="O141" i="296"/>
  <c r="M141" i="296"/>
  <c r="K141" i="296"/>
  <c r="G141" i="296"/>
  <c r="T140" i="296"/>
  <c r="S140" i="296"/>
  <c r="L140" i="296"/>
  <c r="J140" i="296"/>
  <c r="I140" i="296"/>
  <c r="O129" i="296"/>
  <c r="M129" i="296"/>
  <c r="N129" i="296" s="1"/>
  <c r="K129" i="296"/>
  <c r="G129" i="296"/>
  <c r="O128" i="296"/>
  <c r="N128" i="296"/>
  <c r="M128" i="296"/>
  <c r="K128" i="296"/>
  <c r="G128" i="296"/>
  <c r="O127" i="296"/>
  <c r="N127" i="296"/>
  <c r="Q127" i="296" s="1"/>
  <c r="M127" i="296"/>
  <c r="K127" i="296"/>
  <c r="G127" i="296"/>
  <c r="O126" i="296"/>
  <c r="M126" i="296"/>
  <c r="AB126" i="296" s="1"/>
  <c r="K126" i="296"/>
  <c r="G126" i="296"/>
  <c r="AB125" i="296"/>
  <c r="O125" i="296"/>
  <c r="M125" i="296"/>
  <c r="N125" i="296" s="1"/>
  <c r="K125" i="296"/>
  <c r="G125" i="296"/>
  <c r="AA124" i="296"/>
  <c r="O124" i="296"/>
  <c r="M124" i="296"/>
  <c r="AB124" i="296" s="1"/>
  <c r="K124" i="296"/>
  <c r="G124" i="296"/>
  <c r="T123" i="296"/>
  <c r="S123" i="296"/>
  <c r="L123" i="296"/>
  <c r="J123" i="296"/>
  <c r="I123" i="296"/>
  <c r="O112" i="296"/>
  <c r="M112" i="296"/>
  <c r="AB112" i="296" s="1"/>
  <c r="K112" i="296"/>
  <c r="G112" i="296"/>
  <c r="AA111" i="296"/>
  <c r="O111" i="296"/>
  <c r="M111" i="296"/>
  <c r="K111" i="296"/>
  <c r="G111" i="296"/>
  <c r="O110" i="296"/>
  <c r="M110" i="296"/>
  <c r="AB110" i="296" s="1"/>
  <c r="K110" i="296"/>
  <c r="G110" i="296"/>
  <c r="O109" i="296"/>
  <c r="M109" i="296"/>
  <c r="AB109" i="296" s="1"/>
  <c r="K109" i="296"/>
  <c r="G109" i="296"/>
  <c r="AB108" i="296"/>
  <c r="O108" i="296"/>
  <c r="M108" i="296"/>
  <c r="AA108" i="296" s="1"/>
  <c r="K108" i="296"/>
  <c r="G108" i="296"/>
  <c r="O107" i="296"/>
  <c r="M107" i="296"/>
  <c r="K107" i="296"/>
  <c r="G107" i="296"/>
  <c r="T106" i="296"/>
  <c r="S106" i="296"/>
  <c r="L106" i="296"/>
  <c r="J106" i="296"/>
  <c r="I106" i="296"/>
  <c r="O93" i="296"/>
  <c r="M93" i="296"/>
  <c r="AB93" i="296" s="1"/>
  <c r="K93" i="296"/>
  <c r="G93" i="296"/>
  <c r="O92" i="296"/>
  <c r="M92" i="296"/>
  <c r="AA92" i="296" s="1"/>
  <c r="K92" i="296"/>
  <c r="G92" i="296"/>
  <c r="O91" i="296"/>
  <c r="M91" i="296"/>
  <c r="AB91" i="296" s="1"/>
  <c r="K91" i="296"/>
  <c r="G91" i="296"/>
  <c r="O90" i="296"/>
  <c r="M90" i="296"/>
  <c r="N90" i="296" s="1"/>
  <c r="K90" i="296"/>
  <c r="G90" i="296"/>
  <c r="T89" i="296"/>
  <c r="S89" i="296"/>
  <c r="L89" i="296"/>
  <c r="J89" i="296"/>
  <c r="I89" i="296"/>
  <c r="O77" i="296"/>
  <c r="M77" i="296"/>
  <c r="K77" i="296"/>
  <c r="G77" i="296"/>
  <c r="O76" i="296"/>
  <c r="M76" i="296"/>
  <c r="AB76" i="296" s="1"/>
  <c r="K76" i="296"/>
  <c r="G76" i="296"/>
  <c r="O75" i="296"/>
  <c r="M75" i="296"/>
  <c r="AB75" i="296" s="1"/>
  <c r="K75" i="296"/>
  <c r="G75" i="296"/>
  <c r="O74" i="296"/>
  <c r="M74" i="296"/>
  <c r="AB74" i="296" s="1"/>
  <c r="K74" i="296"/>
  <c r="G74" i="296"/>
  <c r="O73" i="296"/>
  <c r="M73" i="296"/>
  <c r="K73" i="296"/>
  <c r="G73" i="296"/>
  <c r="T72" i="296"/>
  <c r="S72" i="296"/>
  <c r="L72" i="296"/>
  <c r="J72" i="296"/>
  <c r="I72" i="296"/>
  <c r="O59" i="296"/>
  <c r="M59" i="296"/>
  <c r="K59" i="296"/>
  <c r="G59" i="296"/>
  <c r="O58" i="296"/>
  <c r="M58" i="296"/>
  <c r="AB58" i="296" s="1"/>
  <c r="K58" i="296"/>
  <c r="G58" i="296"/>
  <c r="O57" i="296"/>
  <c r="M57" i="296"/>
  <c r="AB57" i="296" s="1"/>
  <c r="K57" i="296"/>
  <c r="G57" i="296"/>
  <c r="O56" i="296"/>
  <c r="M56" i="296"/>
  <c r="N56" i="296" s="1"/>
  <c r="K56" i="296"/>
  <c r="G56" i="296"/>
  <c r="T55" i="296"/>
  <c r="S55" i="296"/>
  <c r="L55" i="296"/>
  <c r="O55" i="296" s="1"/>
  <c r="J55" i="296"/>
  <c r="I55" i="296"/>
  <c r="O42" i="296"/>
  <c r="M42" i="296"/>
  <c r="AB42" i="296" s="1"/>
  <c r="K42" i="296"/>
  <c r="G42" i="296"/>
  <c r="O41" i="296"/>
  <c r="M41" i="296"/>
  <c r="K41" i="296"/>
  <c r="G41" i="296"/>
  <c r="O40" i="296"/>
  <c r="N40" i="296"/>
  <c r="P40" i="296" s="1"/>
  <c r="M40" i="296"/>
  <c r="AB40" i="296" s="1"/>
  <c r="K40" i="296"/>
  <c r="G40" i="296"/>
  <c r="O39" i="296"/>
  <c r="M39" i="296"/>
  <c r="AB39" i="296" s="1"/>
  <c r="K39" i="296"/>
  <c r="G39" i="296"/>
  <c r="T38" i="296"/>
  <c r="S38" i="296"/>
  <c r="L38" i="296"/>
  <c r="J38" i="296"/>
  <c r="I38" i="296"/>
  <c r="O38" i="296" s="1"/>
  <c r="AA23" i="296"/>
  <c r="O23" i="296"/>
  <c r="M23" i="296"/>
  <c r="K23" i="296"/>
  <c r="G23" i="296"/>
  <c r="O22" i="296"/>
  <c r="M22" i="296"/>
  <c r="AB22" i="296" s="1"/>
  <c r="K22" i="296"/>
  <c r="G22" i="296"/>
  <c r="T21" i="296"/>
  <c r="S21" i="296"/>
  <c r="L21" i="296"/>
  <c r="O21" i="296" s="1"/>
  <c r="J21" i="296"/>
  <c r="I21" i="296"/>
  <c r="O9" i="296"/>
  <c r="M9" i="296"/>
  <c r="N9" i="296" s="1"/>
  <c r="K9" i="296"/>
  <c r="G9" i="296"/>
  <c r="O8" i="296"/>
  <c r="N8" i="296"/>
  <c r="M8" i="296"/>
  <c r="AB8" i="296" s="1"/>
  <c r="K8" i="296"/>
  <c r="G8" i="296"/>
  <c r="O7" i="296"/>
  <c r="M7" i="296"/>
  <c r="K7" i="296"/>
  <c r="G7" i="296"/>
  <c r="O6" i="296"/>
  <c r="M6" i="296"/>
  <c r="K6" i="296"/>
  <c r="G6" i="296"/>
  <c r="O5" i="296"/>
  <c r="M5" i="296"/>
  <c r="AA5" i="296" s="1"/>
  <c r="K5" i="296"/>
  <c r="G5" i="296"/>
  <c r="H2" i="296"/>
  <c r="D1" i="296"/>
  <c r="X34" i="295"/>
  <c r="W34" i="295"/>
  <c r="V34" i="295"/>
  <c r="P34" i="295"/>
  <c r="O34" i="295"/>
  <c r="N34" i="295"/>
  <c r="M34" i="295"/>
  <c r="H34" i="295"/>
  <c r="G34" i="295"/>
  <c r="O16" i="295"/>
  <c r="N16" i="295"/>
  <c r="M16" i="295"/>
  <c r="I16" i="295"/>
  <c r="G16" i="295"/>
  <c r="F16" i="295"/>
  <c r="E16" i="295"/>
  <c r="F8" i="295"/>
  <c r="M7" i="295"/>
  <c r="K7" i="295"/>
  <c r="I7" i="295"/>
  <c r="G7" i="295"/>
  <c r="F7" i="295"/>
  <c r="E7" i="295"/>
  <c r="M6" i="295"/>
  <c r="K6" i="295"/>
  <c r="I6" i="295"/>
  <c r="G6" i="295"/>
  <c r="F6" i="295"/>
  <c r="E6" i="295"/>
  <c r="F3" i="295"/>
  <c r="AD123" i="294"/>
  <c r="AC123" i="294"/>
  <c r="Z123" i="294"/>
  <c r="Y123" i="294"/>
  <c r="T123" i="294"/>
  <c r="S123" i="294"/>
  <c r="L123" i="294"/>
  <c r="O123" i="294" s="1"/>
  <c r="J123" i="294"/>
  <c r="K123" i="294" s="1"/>
  <c r="I123" i="294"/>
  <c r="O109" i="294"/>
  <c r="M109" i="294"/>
  <c r="K109" i="294"/>
  <c r="G109" i="294"/>
  <c r="O108" i="294"/>
  <c r="M108" i="294"/>
  <c r="AF108" i="294" s="1"/>
  <c r="K108" i="294"/>
  <c r="G108" i="294"/>
  <c r="O107" i="294"/>
  <c r="M107" i="294"/>
  <c r="N107" i="294" s="1"/>
  <c r="K107" i="294"/>
  <c r="G107" i="294"/>
  <c r="AD106" i="294"/>
  <c r="AC106" i="294"/>
  <c r="Z106" i="294"/>
  <c r="Y106" i="294"/>
  <c r="T106" i="294"/>
  <c r="S106" i="294"/>
  <c r="L106" i="294"/>
  <c r="J106" i="294"/>
  <c r="I106" i="294"/>
  <c r="O92" i="294"/>
  <c r="M92" i="294"/>
  <c r="AE92" i="294" s="1"/>
  <c r="K92" i="294"/>
  <c r="G92" i="294"/>
  <c r="O91" i="294"/>
  <c r="M91" i="294"/>
  <c r="AF91" i="294" s="1"/>
  <c r="K91" i="294"/>
  <c r="G91" i="294"/>
  <c r="AF90" i="294"/>
  <c r="O90" i="294"/>
  <c r="N90" i="294"/>
  <c r="M90" i="294"/>
  <c r="K90" i="294"/>
  <c r="G90" i="294"/>
  <c r="AD89" i="294"/>
  <c r="AC89" i="294"/>
  <c r="Z89" i="294"/>
  <c r="Y89" i="294"/>
  <c r="T89" i="294"/>
  <c r="S89" i="294"/>
  <c r="L89" i="294"/>
  <c r="J89" i="294"/>
  <c r="K89" i="294" s="1"/>
  <c r="I89" i="294"/>
  <c r="O74" i="294"/>
  <c r="M74" i="294"/>
  <c r="AF74" i="294" s="1"/>
  <c r="K74" i="294"/>
  <c r="G74" i="294"/>
  <c r="O73" i="294"/>
  <c r="M73" i="294"/>
  <c r="K73" i="294"/>
  <c r="G73" i="294"/>
  <c r="AD72" i="294"/>
  <c r="AC72" i="294"/>
  <c r="Z72" i="294"/>
  <c r="Y72" i="294"/>
  <c r="T72" i="294"/>
  <c r="S72" i="294"/>
  <c r="L72" i="294"/>
  <c r="J72" i="294"/>
  <c r="I72" i="294"/>
  <c r="O58" i="294"/>
  <c r="M58" i="294"/>
  <c r="AE58" i="294" s="1"/>
  <c r="K58" i="294"/>
  <c r="G58" i="294"/>
  <c r="AE57" i="294"/>
  <c r="O57" i="294"/>
  <c r="M57" i="294"/>
  <c r="AF57" i="294" s="1"/>
  <c r="K57" i="294"/>
  <c r="G57" i="294"/>
  <c r="O56" i="294"/>
  <c r="M56" i="294"/>
  <c r="N56" i="294" s="1"/>
  <c r="K56" i="294"/>
  <c r="G56" i="294"/>
  <c r="AD55" i="294"/>
  <c r="AC55" i="294"/>
  <c r="Z55" i="294"/>
  <c r="Y55" i="294"/>
  <c r="T55" i="294"/>
  <c r="S55" i="294"/>
  <c r="L55" i="294"/>
  <c r="J55" i="294"/>
  <c r="I55" i="294"/>
  <c r="O42" i="294"/>
  <c r="M42" i="294"/>
  <c r="AF42" i="294" s="1"/>
  <c r="K42" i="294"/>
  <c r="G42" i="294"/>
  <c r="AF41" i="294"/>
  <c r="AE41" i="294"/>
  <c r="O41" i="294"/>
  <c r="M41" i="294"/>
  <c r="N41" i="294" s="1"/>
  <c r="K41" i="294"/>
  <c r="G41" i="294"/>
  <c r="O40" i="294"/>
  <c r="M40" i="294"/>
  <c r="AF40" i="294" s="1"/>
  <c r="K40" i="294"/>
  <c r="G40" i="294"/>
  <c r="O39" i="294"/>
  <c r="M39" i="294"/>
  <c r="AF39" i="294" s="1"/>
  <c r="K39" i="294"/>
  <c r="G39" i="294"/>
  <c r="AD38" i="294"/>
  <c r="AC38" i="294"/>
  <c r="Z38" i="294"/>
  <c r="Y38" i="294"/>
  <c r="T38" i="294"/>
  <c r="S38" i="294"/>
  <c r="L38" i="294"/>
  <c r="J38" i="294"/>
  <c r="I38" i="294"/>
  <c r="O25" i="294"/>
  <c r="M25" i="294"/>
  <c r="N25" i="294" s="1"/>
  <c r="K25" i="294"/>
  <c r="G25" i="294"/>
  <c r="O24" i="294"/>
  <c r="M24" i="294"/>
  <c r="AF24" i="294" s="1"/>
  <c r="K24" i="294"/>
  <c r="G24" i="294"/>
  <c r="AF23" i="294"/>
  <c r="AE23" i="294"/>
  <c r="O23" i="294"/>
  <c r="M23" i="294"/>
  <c r="N23" i="294" s="1"/>
  <c r="K23" i="294"/>
  <c r="G23" i="294"/>
  <c r="O22" i="294"/>
  <c r="M22" i="294"/>
  <c r="AE22" i="294" s="1"/>
  <c r="K22" i="294"/>
  <c r="G22" i="294"/>
  <c r="AD21" i="294"/>
  <c r="AC21" i="294"/>
  <c r="Z21" i="294"/>
  <c r="Y21" i="294"/>
  <c r="T21" i="294"/>
  <c r="S21" i="294"/>
  <c r="L21" i="294"/>
  <c r="J21" i="294"/>
  <c r="I21" i="294"/>
  <c r="O7" i="294"/>
  <c r="M7" i="294"/>
  <c r="AE7" i="294" s="1"/>
  <c r="K7" i="294"/>
  <c r="G7" i="294"/>
  <c r="AF6" i="294"/>
  <c r="O6" i="294"/>
  <c r="M6" i="294"/>
  <c r="AE6" i="294" s="1"/>
  <c r="K6" i="294"/>
  <c r="G6" i="294"/>
  <c r="O5" i="294"/>
  <c r="M5" i="294"/>
  <c r="N5" i="294" s="1"/>
  <c r="K5" i="294"/>
  <c r="G5" i="294"/>
  <c r="H2" i="294"/>
  <c r="D1" i="294"/>
  <c r="T157" i="293"/>
  <c r="S157" i="293"/>
  <c r="L157" i="293"/>
  <c r="J157" i="293"/>
  <c r="I157" i="293"/>
  <c r="O148" i="293"/>
  <c r="M148" i="293"/>
  <c r="AB148" i="293" s="1"/>
  <c r="K148" i="293"/>
  <c r="G148" i="293"/>
  <c r="O147" i="293"/>
  <c r="M147" i="293"/>
  <c r="AA147" i="293" s="1"/>
  <c r="K147" i="293"/>
  <c r="G147" i="293"/>
  <c r="O146" i="293"/>
  <c r="M146" i="293"/>
  <c r="N146" i="293" s="1"/>
  <c r="K146" i="293"/>
  <c r="G146" i="293"/>
  <c r="O145" i="293"/>
  <c r="M145" i="293"/>
  <c r="AB145" i="293" s="1"/>
  <c r="K145" i="293"/>
  <c r="G145" i="293"/>
  <c r="O144" i="293"/>
  <c r="M144" i="293"/>
  <c r="AB144" i="293" s="1"/>
  <c r="K144" i="293"/>
  <c r="G144" i="293"/>
  <c r="O143" i="293"/>
  <c r="M143" i="293"/>
  <c r="K143" i="293"/>
  <c r="G143" i="293"/>
  <c r="O142" i="293"/>
  <c r="M142" i="293"/>
  <c r="AB142" i="293" s="1"/>
  <c r="K142" i="293"/>
  <c r="G142" i="293"/>
  <c r="O141" i="293"/>
  <c r="M141" i="293"/>
  <c r="AB141" i="293" s="1"/>
  <c r="K141" i="293"/>
  <c r="G141" i="293"/>
  <c r="T140" i="293"/>
  <c r="S140" i="293"/>
  <c r="L140" i="293"/>
  <c r="J140" i="293"/>
  <c r="I140" i="293"/>
  <c r="O129" i="293"/>
  <c r="M129" i="293"/>
  <c r="N129" i="293" s="1"/>
  <c r="P129" i="293" s="1"/>
  <c r="K129" i="293"/>
  <c r="G129" i="293"/>
  <c r="O128" i="293"/>
  <c r="M128" i="293"/>
  <c r="AB128" i="293" s="1"/>
  <c r="K128" i="293"/>
  <c r="G128" i="293"/>
  <c r="AA127" i="293"/>
  <c r="O127" i="293"/>
  <c r="M127" i="293"/>
  <c r="AB127" i="293" s="1"/>
  <c r="K127" i="293"/>
  <c r="G127" i="293"/>
  <c r="O126" i="293"/>
  <c r="M126" i="293"/>
  <c r="K126" i="293"/>
  <c r="G126" i="293"/>
  <c r="O125" i="293"/>
  <c r="M125" i="293"/>
  <c r="K125" i="293"/>
  <c r="G125" i="293"/>
  <c r="O124" i="293"/>
  <c r="M124" i="293"/>
  <c r="N124" i="293" s="1"/>
  <c r="K124" i="293"/>
  <c r="G124" i="293"/>
  <c r="T123" i="293"/>
  <c r="S123" i="293"/>
  <c r="L123" i="293"/>
  <c r="O123" i="293" s="1"/>
  <c r="J123" i="293"/>
  <c r="K123" i="293" s="1"/>
  <c r="I123" i="293"/>
  <c r="O113" i="293"/>
  <c r="M113" i="293"/>
  <c r="N113" i="293" s="1"/>
  <c r="K113" i="293"/>
  <c r="G113" i="293"/>
  <c r="O112" i="293"/>
  <c r="M112" i="293"/>
  <c r="AA112" i="293" s="1"/>
  <c r="K112" i="293"/>
  <c r="G112" i="293"/>
  <c r="O111" i="293"/>
  <c r="M111" i="293"/>
  <c r="AB111" i="293" s="1"/>
  <c r="K111" i="293"/>
  <c r="G111" i="293"/>
  <c r="O110" i="293"/>
  <c r="M110" i="293"/>
  <c r="AB110" i="293" s="1"/>
  <c r="K110" i="293"/>
  <c r="G110" i="293"/>
  <c r="O109" i="293"/>
  <c r="M109" i="293"/>
  <c r="AB109" i="293" s="1"/>
  <c r="K109" i="293"/>
  <c r="G109" i="293"/>
  <c r="O108" i="293"/>
  <c r="N108" i="293"/>
  <c r="M108" i="293"/>
  <c r="AB108" i="293" s="1"/>
  <c r="K108" i="293"/>
  <c r="G108" i="293"/>
  <c r="O107" i="293"/>
  <c r="M107" i="293"/>
  <c r="K107" i="293"/>
  <c r="G107" i="293"/>
  <c r="T106" i="293"/>
  <c r="S106" i="293"/>
  <c r="L106" i="293"/>
  <c r="J106" i="293"/>
  <c r="I106" i="293"/>
  <c r="O93" i="293"/>
  <c r="M93" i="293"/>
  <c r="AA93" i="293" s="1"/>
  <c r="K93" i="293"/>
  <c r="G93" i="293"/>
  <c r="O92" i="293"/>
  <c r="M92" i="293"/>
  <c r="AB92" i="293" s="1"/>
  <c r="K92" i="293"/>
  <c r="G92" i="293"/>
  <c r="O91" i="293"/>
  <c r="M91" i="293"/>
  <c r="N91" i="293" s="1"/>
  <c r="K91" i="293"/>
  <c r="G91" i="293"/>
  <c r="O90" i="293"/>
  <c r="M90" i="293"/>
  <c r="AA90" i="293" s="1"/>
  <c r="K90" i="293"/>
  <c r="G90" i="293"/>
  <c r="T89" i="293"/>
  <c r="S89" i="293"/>
  <c r="L89" i="293"/>
  <c r="J89" i="293"/>
  <c r="I89" i="293"/>
  <c r="O77" i="293"/>
  <c r="M77" i="293"/>
  <c r="N77" i="293" s="1"/>
  <c r="K77" i="293"/>
  <c r="G77" i="293"/>
  <c r="O76" i="293"/>
  <c r="M76" i="293"/>
  <c r="AB76" i="293" s="1"/>
  <c r="K76" i="293"/>
  <c r="G76" i="293"/>
  <c r="O75" i="293"/>
  <c r="M75" i="293"/>
  <c r="AB75" i="293" s="1"/>
  <c r="K75" i="293"/>
  <c r="G75" i="293"/>
  <c r="O74" i="293"/>
  <c r="N74" i="293"/>
  <c r="M74" i="293"/>
  <c r="K74" i="293"/>
  <c r="G74" i="293"/>
  <c r="O73" i="293"/>
  <c r="M73" i="293"/>
  <c r="AB73" i="293" s="1"/>
  <c r="K73" i="293"/>
  <c r="G73" i="293"/>
  <c r="T72" i="293"/>
  <c r="S72" i="293"/>
  <c r="L72" i="293"/>
  <c r="J72" i="293"/>
  <c r="I72" i="293"/>
  <c r="O59" i="293"/>
  <c r="M59" i="293"/>
  <c r="AB59" i="293" s="1"/>
  <c r="K59" i="293"/>
  <c r="G59" i="293"/>
  <c r="O58" i="293"/>
  <c r="M58" i="293"/>
  <c r="K58" i="293"/>
  <c r="G58" i="293"/>
  <c r="AA57" i="293"/>
  <c r="O57" i="293"/>
  <c r="M57" i="293"/>
  <c r="AB57" i="293" s="1"/>
  <c r="K57" i="293"/>
  <c r="G57" i="293"/>
  <c r="O56" i="293"/>
  <c r="M56" i="293"/>
  <c r="N56" i="293" s="1"/>
  <c r="K56" i="293"/>
  <c r="G56" i="293"/>
  <c r="T55" i="293"/>
  <c r="S55" i="293"/>
  <c r="L55" i="293"/>
  <c r="J55" i="293"/>
  <c r="I55" i="293"/>
  <c r="O42" i="293"/>
  <c r="M42" i="293"/>
  <c r="K42" i="293"/>
  <c r="G42" i="293"/>
  <c r="O41" i="293"/>
  <c r="M41" i="293"/>
  <c r="AB41" i="293" s="1"/>
  <c r="K41" i="293"/>
  <c r="G41" i="293"/>
  <c r="O40" i="293"/>
  <c r="M40" i="293"/>
  <c r="K40" i="293"/>
  <c r="G40" i="293"/>
  <c r="AA39" i="293"/>
  <c r="O39" i="293"/>
  <c r="M39" i="293"/>
  <c r="K39" i="293"/>
  <c r="G39" i="293"/>
  <c r="T38" i="293"/>
  <c r="S38" i="293"/>
  <c r="L38" i="293"/>
  <c r="J38" i="293"/>
  <c r="K38" i="293" s="1"/>
  <c r="I38" i="293"/>
  <c r="O23" i="293"/>
  <c r="M23" i="293"/>
  <c r="AB23" i="293" s="1"/>
  <c r="K23" i="293"/>
  <c r="G23" i="293"/>
  <c r="O22" i="293"/>
  <c r="M22" i="293"/>
  <c r="N22" i="293" s="1"/>
  <c r="K22" i="293"/>
  <c r="G22" i="293"/>
  <c r="T21" i="293"/>
  <c r="S21" i="293"/>
  <c r="L21" i="293"/>
  <c r="J21" i="293"/>
  <c r="I21" i="293"/>
  <c r="O9" i="293"/>
  <c r="M9" i="293"/>
  <c r="AB9" i="293" s="1"/>
  <c r="K9" i="293"/>
  <c r="G9" i="293"/>
  <c r="O8" i="293"/>
  <c r="M8" i="293"/>
  <c r="K8" i="293"/>
  <c r="G8" i="293"/>
  <c r="O7" i="293"/>
  <c r="N7" i="293"/>
  <c r="M7" i="293"/>
  <c r="AB7" i="293" s="1"/>
  <c r="K7" i="293"/>
  <c r="G7" i="293"/>
  <c r="O6" i="293"/>
  <c r="M6" i="293"/>
  <c r="AB6" i="293" s="1"/>
  <c r="K6" i="293"/>
  <c r="G6" i="293"/>
  <c r="O5" i="293"/>
  <c r="M5" i="293"/>
  <c r="K5" i="293"/>
  <c r="G5" i="293"/>
  <c r="H2" i="293"/>
  <c r="D1" i="293"/>
  <c r="X34" i="292"/>
  <c r="W34" i="292"/>
  <c r="V34" i="292"/>
  <c r="P34" i="292"/>
  <c r="O34" i="292"/>
  <c r="N34" i="292"/>
  <c r="M34" i="292"/>
  <c r="H34" i="292"/>
  <c r="G34" i="292"/>
  <c r="O16" i="292"/>
  <c r="N16" i="292"/>
  <c r="M16" i="292"/>
  <c r="I16" i="292"/>
  <c r="G16" i="292"/>
  <c r="F16" i="292"/>
  <c r="E16" i="292"/>
  <c r="F8" i="292"/>
  <c r="M7" i="292"/>
  <c r="K7" i="292"/>
  <c r="I7" i="292"/>
  <c r="G7" i="292"/>
  <c r="F7" i="292"/>
  <c r="E7" i="292"/>
  <c r="M6" i="292"/>
  <c r="K6" i="292"/>
  <c r="I6" i="292"/>
  <c r="G6" i="292"/>
  <c r="F6" i="292"/>
  <c r="E6" i="292"/>
  <c r="AD123" i="291"/>
  <c r="AC123" i="291"/>
  <c r="Z123" i="291"/>
  <c r="Y123" i="291"/>
  <c r="T123" i="291"/>
  <c r="S123" i="291"/>
  <c r="L123" i="291"/>
  <c r="O123" i="291" s="1"/>
  <c r="J123" i="291"/>
  <c r="I123" i="291"/>
  <c r="O108" i="291"/>
  <c r="M108" i="291"/>
  <c r="AF108" i="291" s="1"/>
  <c r="K108" i="291"/>
  <c r="G108" i="291"/>
  <c r="O107" i="291"/>
  <c r="M107" i="291"/>
  <c r="K107" i="291"/>
  <c r="G107" i="291"/>
  <c r="AD106" i="291"/>
  <c r="AC106" i="291"/>
  <c r="Z106" i="291"/>
  <c r="Y106" i="291"/>
  <c r="T106" i="291"/>
  <c r="S106" i="291"/>
  <c r="L106" i="291"/>
  <c r="J106" i="291"/>
  <c r="I106" i="291"/>
  <c r="O93" i="291"/>
  <c r="N93" i="291"/>
  <c r="M93" i="291"/>
  <c r="K93" i="291"/>
  <c r="G93" i="291"/>
  <c r="O92" i="291"/>
  <c r="M92" i="291"/>
  <c r="AF92" i="291" s="1"/>
  <c r="K92" i="291"/>
  <c r="G92" i="291"/>
  <c r="O91" i="291"/>
  <c r="M91" i="291"/>
  <c r="AF91" i="291" s="1"/>
  <c r="K91" i="291"/>
  <c r="G91" i="291"/>
  <c r="O90" i="291"/>
  <c r="M90" i="291"/>
  <c r="K90" i="291"/>
  <c r="G90" i="291"/>
  <c r="AD89" i="291"/>
  <c r="AC89" i="291"/>
  <c r="Z89" i="291"/>
  <c r="Y89" i="291"/>
  <c r="T89" i="291"/>
  <c r="S89" i="291"/>
  <c r="L89" i="291"/>
  <c r="J89" i="291"/>
  <c r="I89" i="291"/>
  <c r="O74" i="291"/>
  <c r="M74" i="291"/>
  <c r="AF74" i="291" s="1"/>
  <c r="K74" i="291"/>
  <c r="G74" i="291"/>
  <c r="O73" i="291"/>
  <c r="M73" i="291"/>
  <c r="AF73" i="291" s="1"/>
  <c r="K73" i="291"/>
  <c r="G73" i="291"/>
  <c r="AD72" i="291"/>
  <c r="AC72" i="291"/>
  <c r="Z72" i="291"/>
  <c r="Y72" i="291"/>
  <c r="T72" i="291"/>
  <c r="S72" i="291"/>
  <c r="L72" i="291"/>
  <c r="J72" i="291"/>
  <c r="K72" i="291" s="1"/>
  <c r="I72" i="291"/>
  <c r="O58" i="291"/>
  <c r="M58" i="291"/>
  <c r="AF58" i="291" s="1"/>
  <c r="K58" i="291"/>
  <c r="G58" i="291"/>
  <c r="O57" i="291"/>
  <c r="M57" i="291"/>
  <c r="AF57" i="291" s="1"/>
  <c r="K57" i="291"/>
  <c r="G57" i="291"/>
  <c r="O56" i="291"/>
  <c r="M56" i="291"/>
  <c r="N56" i="291" s="1"/>
  <c r="K56" i="291"/>
  <c r="G56" i="291"/>
  <c r="AD55" i="291"/>
  <c r="AC55" i="291"/>
  <c r="Z55" i="291"/>
  <c r="Y55" i="291"/>
  <c r="T55" i="291"/>
  <c r="S55" i="291"/>
  <c r="L55" i="291"/>
  <c r="J55" i="291"/>
  <c r="I55" i="291"/>
  <c r="O42" i="291"/>
  <c r="M42" i="291"/>
  <c r="AF42" i="291" s="1"/>
  <c r="K42" i="291"/>
  <c r="G42" i="291"/>
  <c r="O41" i="291"/>
  <c r="M41" i="291"/>
  <c r="N41" i="291" s="1"/>
  <c r="K41" i="291"/>
  <c r="G41" i="291"/>
  <c r="O40" i="291"/>
  <c r="N40" i="291"/>
  <c r="M40" i="291"/>
  <c r="AF40" i="291" s="1"/>
  <c r="K40" i="291"/>
  <c r="G40" i="291"/>
  <c r="O39" i="291"/>
  <c r="M39" i="291"/>
  <c r="K39" i="291"/>
  <c r="G39" i="291"/>
  <c r="AD38" i="291"/>
  <c r="AC38" i="291"/>
  <c r="Z38" i="291"/>
  <c r="Y38" i="291"/>
  <c r="T38" i="291"/>
  <c r="S38" i="291"/>
  <c r="L38" i="291"/>
  <c r="J38" i="291"/>
  <c r="I38" i="291"/>
  <c r="O25" i="291"/>
  <c r="M25" i="291"/>
  <c r="K25" i="291"/>
  <c r="G25" i="291"/>
  <c r="O24" i="291"/>
  <c r="M24" i="291"/>
  <c r="AF24" i="291" s="1"/>
  <c r="K24" i="291"/>
  <c r="G24" i="291"/>
  <c r="O23" i="291"/>
  <c r="M23" i="291"/>
  <c r="K23" i="291"/>
  <c r="G23" i="291"/>
  <c r="O22" i="291"/>
  <c r="M22" i="291"/>
  <c r="AE22" i="291" s="1"/>
  <c r="K22" i="291"/>
  <c r="G22" i="291"/>
  <c r="AD21" i="291"/>
  <c r="AC21" i="291"/>
  <c r="Z21" i="291"/>
  <c r="Y21" i="291"/>
  <c r="T21" i="291"/>
  <c r="S21" i="291"/>
  <c r="L21" i="291"/>
  <c r="J21" i="291"/>
  <c r="I21" i="291"/>
  <c r="O7" i="291"/>
  <c r="M7" i="291"/>
  <c r="AF7" i="291" s="1"/>
  <c r="K7" i="291"/>
  <c r="G7" i="291"/>
  <c r="O6" i="291"/>
  <c r="M6" i="291"/>
  <c r="N6" i="291" s="1"/>
  <c r="K6" i="291"/>
  <c r="G6" i="291"/>
  <c r="O5" i="291"/>
  <c r="M5" i="291"/>
  <c r="K5" i="291"/>
  <c r="G5" i="291"/>
  <c r="H2" i="291"/>
  <c r="D1" i="291"/>
  <c r="T157" i="290"/>
  <c r="S157" i="290"/>
  <c r="L157" i="290"/>
  <c r="J157" i="290"/>
  <c r="I157" i="290"/>
  <c r="O157" i="290" s="1"/>
  <c r="O149" i="290"/>
  <c r="M149" i="290"/>
  <c r="K149" i="290"/>
  <c r="G149" i="290"/>
  <c r="O148" i="290"/>
  <c r="M148" i="290"/>
  <c r="AB148" i="290" s="1"/>
  <c r="K148" i="290"/>
  <c r="G148" i="290"/>
  <c r="O147" i="290"/>
  <c r="M147" i="290"/>
  <c r="AB147" i="290" s="1"/>
  <c r="K147" i="290"/>
  <c r="G147" i="290"/>
  <c r="AB146" i="290"/>
  <c r="O146" i="290"/>
  <c r="M146" i="290"/>
  <c r="N146" i="290" s="1"/>
  <c r="K146" i="290"/>
  <c r="G146" i="290"/>
  <c r="O145" i="290"/>
  <c r="M145" i="290"/>
  <c r="N145" i="290" s="1"/>
  <c r="K145" i="290"/>
  <c r="G145" i="290"/>
  <c r="O144" i="290"/>
  <c r="M144" i="290"/>
  <c r="AB144" i="290" s="1"/>
  <c r="K144" i="290"/>
  <c r="G144" i="290"/>
  <c r="AA143" i="290"/>
  <c r="O143" i="290"/>
  <c r="M143" i="290"/>
  <c r="AB143" i="290" s="1"/>
  <c r="K143" i="290"/>
  <c r="G143" i="290"/>
  <c r="AA142" i="290"/>
  <c r="O142" i="290"/>
  <c r="M142" i="290"/>
  <c r="N142" i="290" s="1"/>
  <c r="K142" i="290"/>
  <c r="G142" i="290"/>
  <c r="O141" i="290"/>
  <c r="M141" i="290"/>
  <c r="AA141" i="290" s="1"/>
  <c r="K141" i="290"/>
  <c r="G141" i="290"/>
  <c r="T140" i="290"/>
  <c r="S140" i="290"/>
  <c r="L140" i="290"/>
  <c r="J140" i="290"/>
  <c r="I140" i="290"/>
  <c r="O130" i="290"/>
  <c r="M130" i="290"/>
  <c r="N130" i="290" s="1"/>
  <c r="K130" i="290"/>
  <c r="G130" i="290"/>
  <c r="O129" i="290"/>
  <c r="M129" i="290"/>
  <c r="AB129" i="290" s="1"/>
  <c r="K129" i="290"/>
  <c r="G129" i="290"/>
  <c r="O128" i="290"/>
  <c r="M128" i="290"/>
  <c r="AB128" i="290" s="1"/>
  <c r="K128" i="290"/>
  <c r="G128" i="290"/>
  <c r="O127" i="290"/>
  <c r="N127" i="290"/>
  <c r="P127" i="290" s="1"/>
  <c r="M127" i="290"/>
  <c r="K127" i="290"/>
  <c r="G127" i="290"/>
  <c r="O126" i="290"/>
  <c r="M126" i="290"/>
  <c r="AB126" i="290" s="1"/>
  <c r="K126" i="290"/>
  <c r="G126" i="290"/>
  <c r="O125" i="290"/>
  <c r="M125" i="290"/>
  <c r="AB125" i="290" s="1"/>
  <c r="K125" i="290"/>
  <c r="G125" i="290"/>
  <c r="O124" i="290"/>
  <c r="M124" i="290"/>
  <c r="K124" i="290"/>
  <c r="G124" i="290"/>
  <c r="T123" i="290"/>
  <c r="S123" i="290"/>
  <c r="L123" i="290"/>
  <c r="J123" i="290"/>
  <c r="I123" i="290"/>
  <c r="O113" i="290"/>
  <c r="M113" i="290"/>
  <c r="K113" i="290"/>
  <c r="G113" i="290"/>
  <c r="O112" i="290"/>
  <c r="M112" i="290"/>
  <c r="AB112" i="290" s="1"/>
  <c r="K112" i="290"/>
  <c r="G112" i="290"/>
  <c r="O111" i="290"/>
  <c r="M111" i="290"/>
  <c r="N111" i="290" s="1"/>
  <c r="K111" i="290"/>
  <c r="G111" i="290"/>
  <c r="O110" i="290"/>
  <c r="M110" i="290"/>
  <c r="AB110" i="290" s="1"/>
  <c r="K110" i="290"/>
  <c r="G110" i="290"/>
  <c r="AA109" i="290"/>
  <c r="O109" i="290"/>
  <c r="N109" i="290"/>
  <c r="Q109" i="290" s="1"/>
  <c r="M109" i="290"/>
  <c r="AB109" i="290" s="1"/>
  <c r="K109" i="290"/>
  <c r="G109" i="290"/>
  <c r="O108" i="290"/>
  <c r="M108" i="290"/>
  <c r="K108" i="290"/>
  <c r="G108" i="290"/>
  <c r="O107" i="290"/>
  <c r="M107" i="290"/>
  <c r="N107" i="290" s="1"/>
  <c r="K107" i="290"/>
  <c r="G107" i="290"/>
  <c r="T106" i="290"/>
  <c r="S106" i="290"/>
  <c r="L106" i="290"/>
  <c r="J106" i="290"/>
  <c r="I106" i="290"/>
  <c r="O93" i="290"/>
  <c r="M93" i="290"/>
  <c r="AB93" i="290" s="1"/>
  <c r="K93" i="290"/>
  <c r="G93" i="290"/>
  <c r="O92" i="290"/>
  <c r="M92" i="290"/>
  <c r="AB92" i="290" s="1"/>
  <c r="K92" i="290"/>
  <c r="G92" i="290"/>
  <c r="O91" i="290"/>
  <c r="M91" i="290"/>
  <c r="K91" i="290"/>
  <c r="G91" i="290"/>
  <c r="O90" i="290"/>
  <c r="M90" i="290"/>
  <c r="N90" i="290" s="1"/>
  <c r="K90" i="290"/>
  <c r="G90" i="290"/>
  <c r="T89" i="290"/>
  <c r="S89" i="290"/>
  <c r="L89" i="290"/>
  <c r="J89" i="290"/>
  <c r="I89" i="290"/>
  <c r="O77" i="290"/>
  <c r="M77" i="290"/>
  <c r="AA77" i="290" s="1"/>
  <c r="K77" i="290"/>
  <c r="G77" i="290"/>
  <c r="O76" i="290"/>
  <c r="M76" i="290"/>
  <c r="AB76" i="290" s="1"/>
  <c r="K76" i="290"/>
  <c r="G76" i="290"/>
  <c r="O75" i="290"/>
  <c r="M75" i="290"/>
  <c r="AB75" i="290" s="1"/>
  <c r="K75" i="290"/>
  <c r="G75" i="290"/>
  <c r="O74" i="290"/>
  <c r="M74" i="290"/>
  <c r="AA74" i="290" s="1"/>
  <c r="K74" i="290"/>
  <c r="G74" i="290"/>
  <c r="O73" i="290"/>
  <c r="M73" i="290"/>
  <c r="AB73" i="290" s="1"/>
  <c r="K73" i="290"/>
  <c r="G73" i="290"/>
  <c r="T72" i="290"/>
  <c r="S72" i="290"/>
  <c r="L72" i="290"/>
  <c r="J72" i="290"/>
  <c r="I72" i="290"/>
  <c r="O59" i="290"/>
  <c r="M59" i="290"/>
  <c r="N59" i="290" s="1"/>
  <c r="K59" i="290"/>
  <c r="G59" i="290"/>
  <c r="O58" i="290"/>
  <c r="M58" i="290"/>
  <c r="K58" i="290"/>
  <c r="G58" i="290"/>
  <c r="O57" i="290"/>
  <c r="M57" i="290"/>
  <c r="AB57" i="290" s="1"/>
  <c r="K57" i="290"/>
  <c r="G57" i="290"/>
  <c r="O56" i="290"/>
  <c r="M56" i="290"/>
  <c r="N56" i="290" s="1"/>
  <c r="K56" i="290"/>
  <c r="G56" i="290"/>
  <c r="T55" i="290"/>
  <c r="S55" i="290"/>
  <c r="L55" i="290"/>
  <c r="J55" i="290"/>
  <c r="I55" i="290"/>
  <c r="O42" i="290"/>
  <c r="M42" i="290"/>
  <c r="AB42" i="290" s="1"/>
  <c r="K42" i="290"/>
  <c r="G42" i="290"/>
  <c r="O41" i="290"/>
  <c r="M41" i="290"/>
  <c r="K41" i="290"/>
  <c r="G41" i="290"/>
  <c r="O40" i="290"/>
  <c r="M40" i="290"/>
  <c r="AB40" i="290" s="1"/>
  <c r="K40" i="290"/>
  <c r="G40" i="290"/>
  <c r="O39" i="290"/>
  <c r="N39" i="290"/>
  <c r="Q39" i="290" s="1"/>
  <c r="M39" i="290"/>
  <c r="K39" i="290"/>
  <c r="G39" i="290"/>
  <c r="T38" i="290"/>
  <c r="S38" i="290"/>
  <c r="L38" i="290"/>
  <c r="J38" i="290"/>
  <c r="I38" i="290"/>
  <c r="O23" i="290"/>
  <c r="M23" i="290"/>
  <c r="AB23" i="290" s="1"/>
  <c r="K23" i="290"/>
  <c r="G23" i="290"/>
  <c r="O22" i="290"/>
  <c r="M22" i="290"/>
  <c r="K22" i="290"/>
  <c r="G22" i="290"/>
  <c r="T21" i="290"/>
  <c r="S21" i="290"/>
  <c r="L21" i="290"/>
  <c r="J21" i="290"/>
  <c r="K21" i="290" s="1"/>
  <c r="I21" i="290"/>
  <c r="O9" i="290"/>
  <c r="M9" i="290"/>
  <c r="K9" i="290"/>
  <c r="G9" i="290"/>
  <c r="AA8" i="290"/>
  <c r="O8" i="290"/>
  <c r="M8" i="290"/>
  <c r="N8" i="290" s="1"/>
  <c r="K8" i="290"/>
  <c r="G8" i="290"/>
  <c r="O7" i="290"/>
  <c r="M7" i="290"/>
  <c r="AB7" i="290" s="1"/>
  <c r="K7" i="290"/>
  <c r="G7" i="290"/>
  <c r="O6" i="290"/>
  <c r="M6" i="290"/>
  <c r="AB6" i="290" s="1"/>
  <c r="K6" i="290"/>
  <c r="G6" i="290"/>
  <c r="O5" i="290"/>
  <c r="M5" i="290"/>
  <c r="AA5" i="290" s="1"/>
  <c r="K5" i="290"/>
  <c r="G5" i="290"/>
  <c r="H2" i="290"/>
  <c r="D1" i="290"/>
  <c r="F3" i="289" s="1"/>
  <c r="X34" i="289"/>
  <c r="W34" i="289"/>
  <c r="V34" i="289"/>
  <c r="P34" i="289"/>
  <c r="M8" i="289" s="1"/>
  <c r="O34" i="289"/>
  <c r="N34" i="289"/>
  <c r="M34" i="289"/>
  <c r="H34" i="289"/>
  <c r="G34" i="289"/>
  <c r="O16" i="289"/>
  <c r="N16" i="289"/>
  <c r="M16" i="289"/>
  <c r="I16" i="289"/>
  <c r="G16" i="289"/>
  <c r="F16" i="289"/>
  <c r="E16" i="289"/>
  <c r="F8" i="289"/>
  <c r="M7" i="289"/>
  <c r="K7" i="289"/>
  <c r="I7" i="289"/>
  <c r="G7" i="289"/>
  <c r="F7" i="289"/>
  <c r="E7" i="289"/>
  <c r="M6" i="289"/>
  <c r="K6" i="289"/>
  <c r="I6" i="289"/>
  <c r="G6" i="289"/>
  <c r="F6" i="289"/>
  <c r="E6" i="289"/>
  <c r="AD140" i="288"/>
  <c r="AC140" i="288"/>
  <c r="Z140" i="288"/>
  <c r="Y140" i="288"/>
  <c r="T140" i="288"/>
  <c r="S140" i="288"/>
  <c r="L140" i="288"/>
  <c r="J140" i="288"/>
  <c r="I140" i="288"/>
  <c r="O125" i="288"/>
  <c r="M125" i="288"/>
  <c r="AF125" i="288" s="1"/>
  <c r="K125" i="288"/>
  <c r="G125" i="288"/>
  <c r="O124" i="288"/>
  <c r="M124" i="288"/>
  <c r="M140" i="288" s="1"/>
  <c r="K124" i="288"/>
  <c r="G124" i="288"/>
  <c r="AD123" i="288"/>
  <c r="AC123" i="288"/>
  <c r="Z123" i="288"/>
  <c r="Y123" i="288"/>
  <c r="T123" i="288"/>
  <c r="S123" i="288"/>
  <c r="L123" i="288"/>
  <c r="J123" i="288"/>
  <c r="I123" i="288"/>
  <c r="O110" i="288"/>
  <c r="M110" i="288"/>
  <c r="N110" i="288" s="1"/>
  <c r="K110" i="288"/>
  <c r="G110" i="288"/>
  <c r="AE109" i="288"/>
  <c r="O109" i="288"/>
  <c r="M109" i="288"/>
  <c r="AF109" i="288" s="1"/>
  <c r="K109" i="288"/>
  <c r="G109" i="288"/>
  <c r="O108" i="288"/>
  <c r="M108" i="288"/>
  <c r="AF108" i="288" s="1"/>
  <c r="K108" i="288"/>
  <c r="G108" i="288"/>
  <c r="AF107" i="288"/>
  <c r="AE107" i="288"/>
  <c r="O107" i="288"/>
  <c r="N107" i="288"/>
  <c r="P107" i="288" s="1"/>
  <c r="M107" i="288"/>
  <c r="K107" i="288"/>
  <c r="G107" i="288"/>
  <c r="AD106" i="288"/>
  <c r="AC106" i="288"/>
  <c r="Z106" i="288"/>
  <c r="Y106" i="288"/>
  <c r="T106" i="288"/>
  <c r="S106" i="288"/>
  <c r="L106" i="288"/>
  <c r="J106" i="288"/>
  <c r="I106" i="288"/>
  <c r="O91" i="288"/>
  <c r="M91" i="288"/>
  <c r="AF91" i="288" s="1"/>
  <c r="K91" i="288"/>
  <c r="G91" i="288"/>
  <c r="O90" i="288"/>
  <c r="M90" i="288"/>
  <c r="AE90" i="288" s="1"/>
  <c r="K90" i="288"/>
  <c r="G90" i="288"/>
  <c r="AD89" i="288"/>
  <c r="AC89" i="288"/>
  <c r="Z89" i="288"/>
  <c r="Y89" i="288"/>
  <c r="T89" i="288"/>
  <c r="S89" i="288"/>
  <c r="L89" i="288"/>
  <c r="J89" i="288"/>
  <c r="I89" i="288"/>
  <c r="O75" i="288"/>
  <c r="M75" i="288"/>
  <c r="AE75" i="288" s="1"/>
  <c r="K75" i="288"/>
  <c r="G75" i="288"/>
  <c r="O74" i="288"/>
  <c r="M74" i="288"/>
  <c r="K74" i="288"/>
  <c r="G74" i="288"/>
  <c r="AF73" i="288"/>
  <c r="O73" i="288"/>
  <c r="M73" i="288"/>
  <c r="AE73" i="288" s="1"/>
  <c r="K73" i="288"/>
  <c r="G73" i="288"/>
  <c r="AD72" i="288"/>
  <c r="AC72" i="288"/>
  <c r="Z72" i="288"/>
  <c r="Y72" i="288"/>
  <c r="T72" i="288"/>
  <c r="S72" i="288"/>
  <c r="L72" i="288"/>
  <c r="J72" i="288"/>
  <c r="I72" i="288"/>
  <c r="O57" i="288"/>
  <c r="M57" i="288"/>
  <c r="AF57" i="288" s="1"/>
  <c r="K57" i="288"/>
  <c r="G57" i="288"/>
  <c r="AF56" i="288"/>
  <c r="O56" i="288"/>
  <c r="M56" i="288"/>
  <c r="N56" i="288" s="1"/>
  <c r="K56" i="288"/>
  <c r="G56" i="288"/>
  <c r="AD55" i="288"/>
  <c r="AC55" i="288"/>
  <c r="Z55" i="288"/>
  <c r="Y55" i="288"/>
  <c r="T55" i="288"/>
  <c r="S55" i="288"/>
  <c r="L55" i="288"/>
  <c r="J55" i="288"/>
  <c r="I55" i="288"/>
  <c r="O42" i="288"/>
  <c r="M42" i="288"/>
  <c r="AE42" i="288" s="1"/>
  <c r="K42" i="288"/>
  <c r="G42" i="288"/>
  <c r="O41" i="288"/>
  <c r="M41" i="288"/>
  <c r="AF41" i="288" s="1"/>
  <c r="K41" i="288"/>
  <c r="G41" i="288"/>
  <c r="O40" i="288"/>
  <c r="M40" i="288"/>
  <c r="N40" i="288" s="1"/>
  <c r="K40" i="288"/>
  <c r="G40" i="288"/>
  <c r="AE39" i="288"/>
  <c r="O39" i="288"/>
  <c r="M39" i="288"/>
  <c r="AF39" i="288" s="1"/>
  <c r="K39" i="288"/>
  <c r="G39" i="288"/>
  <c r="AD38" i="288"/>
  <c r="AC38" i="288"/>
  <c r="Z38" i="288"/>
  <c r="Y38" i="288"/>
  <c r="T38" i="288"/>
  <c r="S38" i="288"/>
  <c r="L38" i="288"/>
  <c r="J38" i="288"/>
  <c r="I38" i="288"/>
  <c r="O24" i="288"/>
  <c r="M24" i="288"/>
  <c r="AF24" i="288" s="1"/>
  <c r="K24" i="288"/>
  <c r="G24" i="288"/>
  <c r="O23" i="288"/>
  <c r="M23" i="288"/>
  <c r="AE23" i="288" s="1"/>
  <c r="K23" i="288"/>
  <c r="G23" i="288"/>
  <c r="O22" i="288"/>
  <c r="M22" i="288"/>
  <c r="K22" i="288"/>
  <c r="G22" i="288"/>
  <c r="AD21" i="288"/>
  <c r="AC21" i="288"/>
  <c r="Z21" i="288"/>
  <c r="Y21" i="288"/>
  <c r="T21" i="288"/>
  <c r="S21" i="288"/>
  <c r="L21" i="288"/>
  <c r="J21" i="288"/>
  <c r="I21" i="288"/>
  <c r="O7" i="288"/>
  <c r="M7" i="288"/>
  <c r="AF7" i="288" s="1"/>
  <c r="K7" i="288"/>
  <c r="G7" i="288"/>
  <c r="O6" i="288"/>
  <c r="M6" i="288"/>
  <c r="AF6" i="288" s="1"/>
  <c r="K6" i="288"/>
  <c r="G6" i="288"/>
  <c r="O5" i="288"/>
  <c r="M5" i="288"/>
  <c r="N5" i="288" s="1"/>
  <c r="K5" i="288"/>
  <c r="G5" i="288"/>
  <c r="H2" i="288"/>
  <c r="D1" i="288"/>
  <c r="T157" i="287"/>
  <c r="S157" i="287"/>
  <c r="L157" i="287"/>
  <c r="J157" i="287"/>
  <c r="I157" i="287"/>
  <c r="O149" i="287"/>
  <c r="M149" i="287"/>
  <c r="AB149" i="287" s="1"/>
  <c r="K149" i="287"/>
  <c r="G149" i="287"/>
  <c r="O148" i="287"/>
  <c r="M148" i="287"/>
  <c r="N148" i="287" s="1"/>
  <c r="K148" i="287"/>
  <c r="G148" i="287"/>
  <c r="O147" i="287"/>
  <c r="M147" i="287"/>
  <c r="AB147" i="287" s="1"/>
  <c r="K147" i="287"/>
  <c r="G147" i="287"/>
  <c r="AA146" i="287"/>
  <c r="O146" i="287"/>
  <c r="M146" i="287"/>
  <c r="N146" i="287" s="1"/>
  <c r="Q146" i="287" s="1"/>
  <c r="K146" i="287"/>
  <c r="G146" i="287"/>
  <c r="AB145" i="287"/>
  <c r="O145" i="287"/>
  <c r="M145" i="287"/>
  <c r="K145" i="287"/>
  <c r="G145" i="287"/>
  <c r="O144" i="287"/>
  <c r="M144" i="287"/>
  <c r="N144" i="287" s="1"/>
  <c r="K144" i="287"/>
  <c r="G144" i="287"/>
  <c r="O143" i="287"/>
  <c r="M143" i="287"/>
  <c r="AB143" i="287" s="1"/>
  <c r="K143" i="287"/>
  <c r="G143" i="287"/>
  <c r="O142" i="287"/>
  <c r="M142" i="287"/>
  <c r="AA142" i="287" s="1"/>
  <c r="K142" i="287"/>
  <c r="G142" i="287"/>
  <c r="O141" i="287"/>
  <c r="M141" i="287"/>
  <c r="AA141" i="287" s="1"/>
  <c r="K141" i="287"/>
  <c r="G141" i="287"/>
  <c r="T140" i="287"/>
  <c r="S140" i="287"/>
  <c r="L140" i="287"/>
  <c r="O140" i="287" s="1"/>
  <c r="J140" i="287"/>
  <c r="I140" i="287"/>
  <c r="O130" i="287"/>
  <c r="N130" i="287"/>
  <c r="P130" i="287" s="1"/>
  <c r="M130" i="287"/>
  <c r="AA130" i="287" s="1"/>
  <c r="K130" i="287"/>
  <c r="G130" i="287"/>
  <c r="O129" i="287"/>
  <c r="M129" i="287"/>
  <c r="N129" i="287" s="1"/>
  <c r="K129" i="287"/>
  <c r="G129" i="287"/>
  <c r="O128" i="287"/>
  <c r="M128" i="287"/>
  <c r="AB128" i="287" s="1"/>
  <c r="K128" i="287"/>
  <c r="G128" i="287"/>
  <c r="AA127" i="287"/>
  <c r="O127" i="287"/>
  <c r="M127" i="287"/>
  <c r="N127" i="287" s="1"/>
  <c r="K127" i="287"/>
  <c r="G127" i="287"/>
  <c r="O126" i="287"/>
  <c r="M126" i="287"/>
  <c r="N126" i="287" s="1"/>
  <c r="K126" i="287"/>
  <c r="G126" i="287"/>
  <c r="O125" i="287"/>
  <c r="M125" i="287"/>
  <c r="N125" i="287" s="1"/>
  <c r="K125" i="287"/>
  <c r="G125" i="287"/>
  <c r="O124" i="287"/>
  <c r="M124" i="287"/>
  <c r="AA124" i="287" s="1"/>
  <c r="K124" i="287"/>
  <c r="G124" i="287"/>
  <c r="T123" i="287"/>
  <c r="S123" i="287"/>
  <c r="L123" i="287"/>
  <c r="J123" i="287"/>
  <c r="I123" i="287"/>
  <c r="O113" i="287"/>
  <c r="M113" i="287"/>
  <c r="AB113" i="287" s="1"/>
  <c r="K113" i="287"/>
  <c r="G113" i="287"/>
  <c r="O112" i="287"/>
  <c r="M112" i="287"/>
  <c r="K112" i="287"/>
  <c r="G112" i="287"/>
  <c r="O111" i="287"/>
  <c r="M111" i="287"/>
  <c r="N111" i="287" s="1"/>
  <c r="K111" i="287"/>
  <c r="G111" i="287"/>
  <c r="O110" i="287"/>
  <c r="M110" i="287"/>
  <c r="N110" i="287" s="1"/>
  <c r="K110" i="287"/>
  <c r="G110" i="287"/>
  <c r="O109" i="287"/>
  <c r="M109" i="287"/>
  <c r="AB109" i="287" s="1"/>
  <c r="K109" i="287"/>
  <c r="G109" i="287"/>
  <c r="O108" i="287"/>
  <c r="M108" i="287"/>
  <c r="AB108" i="287" s="1"/>
  <c r="K108" i="287"/>
  <c r="G108" i="287"/>
  <c r="O107" i="287"/>
  <c r="M107" i="287"/>
  <c r="AA107" i="287" s="1"/>
  <c r="K107" i="287"/>
  <c r="G107" i="287"/>
  <c r="T106" i="287"/>
  <c r="S106" i="287"/>
  <c r="L106" i="287"/>
  <c r="J106" i="287"/>
  <c r="I106" i="287"/>
  <c r="O93" i="287"/>
  <c r="M93" i="287"/>
  <c r="N93" i="287" s="1"/>
  <c r="K93" i="287"/>
  <c r="G93" i="287"/>
  <c r="O92" i="287"/>
  <c r="M92" i="287"/>
  <c r="N92" i="287" s="1"/>
  <c r="K92" i="287"/>
  <c r="G92" i="287"/>
  <c r="O91" i="287"/>
  <c r="M91" i="287"/>
  <c r="AB91" i="287" s="1"/>
  <c r="K91" i="287"/>
  <c r="G91" i="287"/>
  <c r="O90" i="287"/>
  <c r="M90" i="287"/>
  <c r="AA90" i="287" s="1"/>
  <c r="K90" i="287"/>
  <c r="G90" i="287"/>
  <c r="T89" i="287"/>
  <c r="S89" i="287"/>
  <c r="L89" i="287"/>
  <c r="J89" i="287"/>
  <c r="I89" i="287"/>
  <c r="O77" i="287"/>
  <c r="M77" i="287"/>
  <c r="N77" i="287" s="1"/>
  <c r="K77" i="287"/>
  <c r="G77" i="287"/>
  <c r="O76" i="287"/>
  <c r="M76" i="287"/>
  <c r="N76" i="287" s="1"/>
  <c r="K76" i="287"/>
  <c r="G76" i="287"/>
  <c r="O75" i="287"/>
  <c r="M75" i="287"/>
  <c r="N75" i="287" s="1"/>
  <c r="K75" i="287"/>
  <c r="G75" i="287"/>
  <c r="O74" i="287"/>
  <c r="M74" i="287"/>
  <c r="AB74" i="287" s="1"/>
  <c r="K74" i="287"/>
  <c r="G74" i="287"/>
  <c r="O73" i="287"/>
  <c r="M73" i="287"/>
  <c r="K73" i="287"/>
  <c r="G73" i="287"/>
  <c r="T72" i="287"/>
  <c r="S72" i="287"/>
  <c r="L72" i="287"/>
  <c r="O72" i="287" s="1"/>
  <c r="J72" i="287"/>
  <c r="I72" i="287"/>
  <c r="O59" i="287"/>
  <c r="M59" i="287"/>
  <c r="N59" i="287" s="1"/>
  <c r="K59" i="287"/>
  <c r="G59" i="287"/>
  <c r="AA58" i="287"/>
  <c r="O58" i="287"/>
  <c r="M58" i="287"/>
  <c r="K58" i="287"/>
  <c r="G58" i="287"/>
  <c r="O57" i="287"/>
  <c r="M57" i="287"/>
  <c r="N57" i="287" s="1"/>
  <c r="K57" i="287"/>
  <c r="G57" i="287"/>
  <c r="O56" i="287"/>
  <c r="M56" i="287"/>
  <c r="AB56" i="287" s="1"/>
  <c r="K56" i="287"/>
  <c r="G56" i="287"/>
  <c r="T55" i="287"/>
  <c r="S55" i="287"/>
  <c r="L55" i="287"/>
  <c r="J55" i="287"/>
  <c r="I55" i="287"/>
  <c r="O42" i="287"/>
  <c r="M42" i="287"/>
  <c r="AB42" i="287" s="1"/>
  <c r="K42" i="287"/>
  <c r="G42" i="287"/>
  <c r="O41" i="287"/>
  <c r="M41" i="287"/>
  <c r="AA41" i="287" s="1"/>
  <c r="K41" i="287"/>
  <c r="G41" i="287"/>
  <c r="O40" i="287"/>
  <c r="M40" i="287"/>
  <c r="N40" i="287" s="1"/>
  <c r="K40" i="287"/>
  <c r="G40" i="287"/>
  <c r="O39" i="287"/>
  <c r="M39" i="287"/>
  <c r="N39" i="287" s="1"/>
  <c r="P39" i="287" s="1"/>
  <c r="K39" i="287"/>
  <c r="G39" i="287"/>
  <c r="T38" i="287"/>
  <c r="S38" i="287"/>
  <c r="L38" i="287"/>
  <c r="O38" i="287" s="1"/>
  <c r="J38" i="287"/>
  <c r="I38" i="287"/>
  <c r="O23" i="287"/>
  <c r="M23" i="287"/>
  <c r="N23" i="287" s="1"/>
  <c r="K23" i="287"/>
  <c r="G23" i="287"/>
  <c r="O22" i="287"/>
  <c r="M22" i="287"/>
  <c r="M38" i="287" s="1"/>
  <c r="AB38" i="287" s="1"/>
  <c r="AC22" i="287" s="1"/>
  <c r="K22" i="287"/>
  <c r="G22" i="287"/>
  <c r="T21" i="287"/>
  <c r="S21" i="287"/>
  <c r="L21" i="287"/>
  <c r="J21" i="287"/>
  <c r="I21" i="287"/>
  <c r="O9" i="287"/>
  <c r="M9" i="287"/>
  <c r="AB9" i="287" s="1"/>
  <c r="K9" i="287"/>
  <c r="G9" i="287"/>
  <c r="O8" i="287"/>
  <c r="M8" i="287"/>
  <c r="K8" i="287"/>
  <c r="G8" i="287"/>
  <c r="O7" i="287"/>
  <c r="M7" i="287"/>
  <c r="AA7" i="287" s="1"/>
  <c r="K7" i="287"/>
  <c r="G7" i="287"/>
  <c r="O6" i="287"/>
  <c r="M6" i="287"/>
  <c r="N6" i="287" s="1"/>
  <c r="K6" i="287"/>
  <c r="G6" i="287"/>
  <c r="O5" i="287"/>
  <c r="M5" i="287"/>
  <c r="K5" i="287"/>
  <c r="G5" i="287"/>
  <c r="H2" i="287"/>
  <c r="D1" i="287"/>
  <c r="X34" i="286"/>
  <c r="W34" i="286"/>
  <c r="V34" i="286"/>
  <c r="P34" i="286"/>
  <c r="O34" i="286"/>
  <c r="N34" i="286"/>
  <c r="M34" i="286"/>
  <c r="H34" i="286"/>
  <c r="G34" i="286"/>
  <c r="O16" i="286"/>
  <c r="N16" i="286"/>
  <c r="M16" i="286"/>
  <c r="I16" i="286"/>
  <c r="H16" i="286"/>
  <c r="G16" i="286"/>
  <c r="F16" i="286"/>
  <c r="E16" i="286"/>
  <c r="F8" i="286"/>
  <c r="M7" i="286"/>
  <c r="K7" i="286"/>
  <c r="I7" i="286"/>
  <c r="G7" i="286"/>
  <c r="F7" i="286"/>
  <c r="E7" i="286"/>
  <c r="M6" i="286"/>
  <c r="K6" i="286"/>
  <c r="I6" i="286"/>
  <c r="G6" i="286"/>
  <c r="F6" i="286"/>
  <c r="E6" i="286"/>
  <c r="P73" i="332" l="1"/>
  <c r="Q73" i="332"/>
  <c r="P7" i="312"/>
  <c r="Q7" i="312"/>
  <c r="Q7" i="321"/>
  <c r="P7" i="321"/>
  <c r="Q22" i="315"/>
  <c r="P22" i="315"/>
  <c r="Q23" i="315"/>
  <c r="P23" i="315"/>
  <c r="P110" i="335"/>
  <c r="Q110" i="335"/>
  <c r="Q56" i="339"/>
  <c r="P56" i="339"/>
  <c r="AF109" i="312"/>
  <c r="AE109" i="312"/>
  <c r="Q75" i="329"/>
  <c r="Q5" i="330"/>
  <c r="P5" i="330"/>
  <c r="M38" i="332"/>
  <c r="AB22" i="332"/>
  <c r="AB94" i="332"/>
  <c r="AA94" i="332"/>
  <c r="AB109" i="332"/>
  <c r="AA109" i="332"/>
  <c r="Q6" i="336"/>
  <c r="P6" i="336"/>
  <c r="AF6" i="345"/>
  <c r="AE6" i="345"/>
  <c r="N6" i="345"/>
  <c r="O55" i="345"/>
  <c r="H1" i="345"/>
  <c r="Q74" i="345"/>
  <c r="P74" i="345"/>
  <c r="F1" i="347"/>
  <c r="AB57" i="347"/>
  <c r="N57" i="347"/>
  <c r="Q57" i="347" s="1"/>
  <c r="AB92" i="347"/>
  <c r="AA92" i="347"/>
  <c r="N92" i="347"/>
  <c r="Q92" i="347" s="1"/>
  <c r="AA107" i="347"/>
  <c r="AB107" i="347"/>
  <c r="N41" i="348"/>
  <c r="AE41" i="348"/>
  <c r="E8" i="349"/>
  <c r="P59" i="353"/>
  <c r="Q59" i="353"/>
  <c r="Q150" i="353"/>
  <c r="P150" i="353"/>
  <c r="N149" i="287"/>
  <c r="Q56" i="290"/>
  <c r="Q107" i="294"/>
  <c r="K8" i="295"/>
  <c r="N7" i="308"/>
  <c r="P7" i="308" s="1"/>
  <c r="N57" i="308"/>
  <c r="Q57" i="308" s="1"/>
  <c r="AA142" i="308"/>
  <c r="K38" i="311"/>
  <c r="N128" i="311"/>
  <c r="Q128" i="311" s="1"/>
  <c r="K55" i="312"/>
  <c r="N75" i="314"/>
  <c r="Q75" i="314" s="1"/>
  <c r="P90" i="314"/>
  <c r="N149" i="314"/>
  <c r="Q149" i="314" s="1"/>
  <c r="AF23" i="315"/>
  <c r="AB5" i="317"/>
  <c r="K38" i="320"/>
  <c r="O55" i="320"/>
  <c r="AA93" i="320"/>
  <c r="N58" i="323"/>
  <c r="P58" i="323" s="1"/>
  <c r="N56" i="324"/>
  <c r="AE56" i="324"/>
  <c r="AA74" i="326"/>
  <c r="AB75" i="329"/>
  <c r="AA75" i="329"/>
  <c r="N75" i="329"/>
  <c r="AB94" i="329"/>
  <c r="N94" i="329"/>
  <c r="Q94" i="329" s="1"/>
  <c r="AB125" i="329"/>
  <c r="N125" i="329"/>
  <c r="Q125" i="329" s="1"/>
  <c r="Q129" i="329"/>
  <c r="N150" i="329"/>
  <c r="Q150" i="329" s="1"/>
  <c r="AE41" i="330"/>
  <c r="AF90" i="330"/>
  <c r="AE90" i="330"/>
  <c r="N90" i="330"/>
  <c r="F1" i="332"/>
  <c r="N22" i="332"/>
  <c r="N94" i="332"/>
  <c r="Q94" i="332" s="1"/>
  <c r="N109" i="332"/>
  <c r="Q109" i="332" s="1"/>
  <c r="N57" i="333"/>
  <c r="AE57" i="333"/>
  <c r="N132" i="335"/>
  <c r="M8" i="337"/>
  <c r="AA148" i="338"/>
  <c r="M106" i="339"/>
  <c r="AF106" i="339" s="1"/>
  <c r="AG90" i="339" s="1"/>
  <c r="AE90" i="339"/>
  <c r="P39" i="341"/>
  <c r="AB76" i="344"/>
  <c r="N76" i="344"/>
  <c r="P76" i="344" s="1"/>
  <c r="M55" i="345"/>
  <c r="N55" i="345" s="1"/>
  <c r="N107" i="347"/>
  <c r="Q107" i="347" s="1"/>
  <c r="AB151" i="350"/>
  <c r="AA151" i="350"/>
  <c r="AF59" i="351"/>
  <c r="N59" i="351"/>
  <c r="Q59" i="351" s="1"/>
  <c r="AE59" i="351"/>
  <c r="N146" i="353"/>
  <c r="AF108" i="306"/>
  <c r="K8" i="307"/>
  <c r="AA91" i="308"/>
  <c r="AA146" i="308"/>
  <c r="Q39" i="309"/>
  <c r="Q9" i="311"/>
  <c r="O38" i="311"/>
  <c r="O140" i="311"/>
  <c r="O55" i="312"/>
  <c r="O21" i="318"/>
  <c r="AE40" i="318"/>
  <c r="AA5" i="320"/>
  <c r="AB5" i="320"/>
  <c r="AB9" i="320"/>
  <c r="AA9" i="320"/>
  <c r="O38" i="320"/>
  <c r="AA59" i="320"/>
  <c r="Q8" i="323"/>
  <c r="AE73" i="330"/>
  <c r="M89" i="330"/>
  <c r="N89" i="330" s="1"/>
  <c r="AF73" i="330"/>
  <c r="Q76" i="332"/>
  <c r="Q125" i="332"/>
  <c r="AB142" i="332"/>
  <c r="AA142" i="332"/>
  <c r="M21" i="335"/>
  <c r="AB5" i="335"/>
  <c r="AB145" i="338"/>
  <c r="AA145" i="338"/>
  <c r="M21" i="341"/>
  <c r="AB5" i="341"/>
  <c r="AA5" i="341"/>
  <c r="N76" i="341"/>
  <c r="AA76" i="341"/>
  <c r="AB91" i="341"/>
  <c r="N91" i="341"/>
  <c r="Q91" i="341" s="1"/>
  <c r="F1" i="345"/>
  <c r="F2" i="345" s="1"/>
  <c r="AB149" i="347"/>
  <c r="AA149" i="347"/>
  <c r="P58" i="348"/>
  <c r="Q58" i="348"/>
  <c r="Q151" i="350"/>
  <c r="P151" i="350"/>
  <c r="N21" i="357"/>
  <c r="AE21" i="357"/>
  <c r="AF55" i="363"/>
  <c r="AG39" i="363" s="1"/>
  <c r="N55" i="363"/>
  <c r="AE55" i="363"/>
  <c r="N73" i="290"/>
  <c r="N41" i="293"/>
  <c r="Q90" i="297"/>
  <c r="N22" i="299"/>
  <c r="Q57" i="299"/>
  <c r="AA7" i="308"/>
  <c r="K89" i="311"/>
  <c r="AA128" i="311"/>
  <c r="K140" i="311"/>
  <c r="N56" i="314"/>
  <c r="AA75" i="314"/>
  <c r="K106" i="314"/>
  <c r="N110" i="314"/>
  <c r="Q110" i="314" s="1"/>
  <c r="AA149" i="314"/>
  <c r="N40" i="315"/>
  <c r="N73" i="315"/>
  <c r="Q73" i="315" s="1"/>
  <c r="I8" i="316"/>
  <c r="N126" i="317"/>
  <c r="Q126" i="317" s="1"/>
  <c r="N74" i="318"/>
  <c r="Q74" i="318" s="1"/>
  <c r="N5" i="320"/>
  <c r="Q5" i="320" s="1"/>
  <c r="AE75" i="321"/>
  <c r="AF75" i="321"/>
  <c r="M8" i="322"/>
  <c r="AA58" i="323"/>
  <c r="N93" i="323"/>
  <c r="N125" i="323"/>
  <c r="Q125" i="323" s="1"/>
  <c r="N151" i="323"/>
  <c r="N109" i="326"/>
  <c r="AB145" i="326"/>
  <c r="AA145" i="326"/>
  <c r="N145" i="326"/>
  <c r="P145" i="326" s="1"/>
  <c r="AB60" i="329"/>
  <c r="AA60" i="329"/>
  <c r="N60" i="329"/>
  <c r="Q60" i="329" s="1"/>
  <c r="AB147" i="329"/>
  <c r="AA147" i="329"/>
  <c r="K55" i="330"/>
  <c r="AB57" i="332"/>
  <c r="N57" i="332"/>
  <c r="Q57" i="332" s="1"/>
  <c r="AB125" i="332"/>
  <c r="AA125" i="332"/>
  <c r="AE22" i="333"/>
  <c r="AF22" i="333"/>
  <c r="G8" i="334"/>
  <c r="N5" i="335"/>
  <c r="Q5" i="335" s="1"/>
  <c r="N56" i="335"/>
  <c r="Q56" i="335" s="1"/>
  <c r="AB8" i="338"/>
  <c r="AA8" i="338"/>
  <c r="G8" i="340"/>
  <c r="N5" i="341"/>
  <c r="Q5" i="341" s="1"/>
  <c r="N7" i="342"/>
  <c r="Q7" i="342" s="1"/>
  <c r="K72" i="342"/>
  <c r="N149" i="347"/>
  <c r="P149" i="347" s="1"/>
  <c r="AB109" i="353"/>
  <c r="AA109" i="353"/>
  <c r="N109" i="353"/>
  <c r="P109" i="353" s="1"/>
  <c r="AA146" i="353"/>
  <c r="M55" i="314"/>
  <c r="AB55" i="314" s="1"/>
  <c r="AC39" i="314" s="1"/>
  <c r="M21" i="315"/>
  <c r="AB94" i="326"/>
  <c r="AA94" i="326"/>
  <c r="P147" i="329"/>
  <c r="Q147" i="329"/>
  <c r="P5" i="332"/>
  <c r="Q5" i="332"/>
  <c r="AF56" i="336"/>
  <c r="N56" i="336"/>
  <c r="Q56" i="336" s="1"/>
  <c r="P151" i="344"/>
  <c r="Q151" i="344"/>
  <c r="AE7" i="345"/>
  <c r="AF7" i="345"/>
  <c r="AB58" i="347"/>
  <c r="AA58" i="347"/>
  <c r="N58" i="347"/>
  <c r="Q58" i="347" s="1"/>
  <c r="AB93" i="347"/>
  <c r="AA93" i="347"/>
  <c r="N93" i="347"/>
  <c r="N128" i="347"/>
  <c r="AA128" i="347"/>
  <c r="AB147" i="350"/>
  <c r="AA147" i="350"/>
  <c r="AB90" i="353"/>
  <c r="N90" i="353"/>
  <c r="Q90" i="353" s="1"/>
  <c r="O89" i="290"/>
  <c r="AA146" i="290"/>
  <c r="AA41" i="293"/>
  <c r="Q23" i="294"/>
  <c r="O106" i="299"/>
  <c r="N124" i="302"/>
  <c r="M38" i="305"/>
  <c r="AB38" i="305" s="1"/>
  <c r="AC22" i="305" s="1"/>
  <c r="K55" i="305"/>
  <c r="K157" i="308"/>
  <c r="K21" i="309"/>
  <c r="M55" i="311"/>
  <c r="AB55" i="311" s="1"/>
  <c r="AC39" i="311" s="1"/>
  <c r="O106" i="312"/>
  <c r="AF73" i="315"/>
  <c r="M140" i="315"/>
  <c r="N60" i="317"/>
  <c r="Q60" i="317" s="1"/>
  <c r="AA126" i="317"/>
  <c r="K38" i="318"/>
  <c r="AF91" i="318"/>
  <c r="N91" i="318"/>
  <c r="K21" i="320"/>
  <c r="AA145" i="320"/>
  <c r="N74" i="323"/>
  <c r="AA151" i="323"/>
  <c r="N7" i="324"/>
  <c r="AE7" i="324"/>
  <c r="AA109" i="326"/>
  <c r="AB141" i="326"/>
  <c r="AA141" i="326"/>
  <c r="N22" i="329"/>
  <c r="P76" i="329"/>
  <c r="AA57" i="332"/>
  <c r="AB91" i="332"/>
  <c r="N91" i="332"/>
  <c r="Q91" i="332" s="1"/>
  <c r="AA91" i="332"/>
  <c r="AB110" i="332"/>
  <c r="AA110" i="332"/>
  <c r="AA5" i="335"/>
  <c r="AB127" i="338"/>
  <c r="N127" i="338"/>
  <c r="AE6" i="339"/>
  <c r="N6" i="339"/>
  <c r="Q6" i="339" s="1"/>
  <c r="K123" i="341"/>
  <c r="O157" i="341"/>
  <c r="AB92" i="344"/>
  <c r="AA92" i="344"/>
  <c r="N92" i="344"/>
  <c r="Q143" i="344"/>
  <c r="AB146" i="347"/>
  <c r="AA146" i="347"/>
  <c r="N147" i="350"/>
  <c r="AB151" i="353"/>
  <c r="N151" i="353"/>
  <c r="P151" i="353" s="1"/>
  <c r="P93" i="365"/>
  <c r="Q93" i="365"/>
  <c r="O38" i="293"/>
  <c r="AA125" i="296"/>
  <c r="AA129" i="296"/>
  <c r="AA142" i="299"/>
  <c r="Q147" i="302"/>
  <c r="K123" i="303"/>
  <c r="O55" i="305"/>
  <c r="Q129" i="305"/>
  <c r="Q41" i="308"/>
  <c r="O157" i="308"/>
  <c r="O21" i="309"/>
  <c r="I8" i="310"/>
  <c r="O38" i="318"/>
  <c r="P124" i="318"/>
  <c r="I8" i="319"/>
  <c r="O21" i="320"/>
  <c r="Q90" i="320"/>
  <c r="K89" i="321"/>
  <c r="F1" i="329"/>
  <c r="O106" i="329"/>
  <c r="AB126" i="329"/>
  <c r="N126" i="329"/>
  <c r="Q126" i="329" s="1"/>
  <c r="Q130" i="329"/>
  <c r="Q58" i="330"/>
  <c r="P110" i="332"/>
  <c r="N143" i="332"/>
  <c r="Q143" i="332" s="1"/>
  <c r="AA143" i="332"/>
  <c r="AA125" i="335"/>
  <c r="N125" i="335"/>
  <c r="Q125" i="335" s="1"/>
  <c r="AB125" i="335"/>
  <c r="Q131" i="338"/>
  <c r="AB142" i="338"/>
  <c r="AA142" i="338"/>
  <c r="N142" i="338"/>
  <c r="Q142" i="338" s="1"/>
  <c r="AE58" i="339"/>
  <c r="G8" i="343"/>
  <c r="M21" i="344"/>
  <c r="AB5" i="344"/>
  <c r="AA5" i="344"/>
  <c r="N5" i="344"/>
  <c r="AB77" i="344"/>
  <c r="AA77" i="344"/>
  <c r="N124" i="347"/>
  <c r="M140" i="347"/>
  <c r="AA140" i="347" s="1"/>
  <c r="AB92" i="350"/>
  <c r="M106" i="350"/>
  <c r="N106" i="350" s="1"/>
  <c r="AA92" i="350"/>
  <c r="N92" i="350"/>
  <c r="AB147" i="353"/>
  <c r="N147" i="353"/>
  <c r="P147" i="353" s="1"/>
  <c r="Q5" i="372"/>
  <c r="P5" i="372"/>
  <c r="P89" i="356"/>
  <c r="Q89" i="356"/>
  <c r="R73" i="356" s="1"/>
  <c r="N72" i="371"/>
  <c r="AB72" i="371"/>
  <c r="AC56" i="371" s="1"/>
  <c r="AA72" i="371"/>
  <c r="N106" i="366"/>
  <c r="AE106" i="366"/>
  <c r="AF106" i="366"/>
  <c r="AG90" i="366" s="1"/>
  <c r="Q25" i="360"/>
  <c r="P25" i="360"/>
  <c r="Q130" i="362"/>
  <c r="P130" i="362"/>
  <c r="Q110" i="362"/>
  <c r="P110" i="362"/>
  <c r="Q73" i="371"/>
  <c r="P73" i="371"/>
  <c r="N72" i="372"/>
  <c r="AE72" i="372"/>
  <c r="AF72" i="372"/>
  <c r="AG56" i="372" s="1"/>
  <c r="N124" i="287"/>
  <c r="K140" i="296"/>
  <c r="N39" i="311"/>
  <c r="AF6" i="315"/>
  <c r="N6" i="315"/>
  <c r="N126" i="323"/>
  <c r="K72" i="324"/>
  <c r="N23" i="330"/>
  <c r="Q23" i="330" s="1"/>
  <c r="AB77" i="338"/>
  <c r="AA77" i="338"/>
  <c r="AE59" i="348"/>
  <c r="AF59" i="348"/>
  <c r="N24" i="354"/>
  <c r="AE24" i="354"/>
  <c r="AF42" i="288"/>
  <c r="AF7" i="294"/>
  <c r="M8" i="295"/>
  <c r="AA8" i="296"/>
  <c r="O140" i="296"/>
  <c r="Q57" i="297"/>
  <c r="AF57" i="300"/>
  <c r="AE91" i="300"/>
  <c r="AB108" i="305"/>
  <c r="N133" i="305"/>
  <c r="AA125" i="308"/>
  <c r="K140" i="308"/>
  <c r="AF24" i="309"/>
  <c r="AF90" i="309"/>
  <c r="N75" i="311"/>
  <c r="P145" i="311"/>
  <c r="O89" i="312"/>
  <c r="P7" i="317"/>
  <c r="AB56" i="317"/>
  <c r="K140" i="317"/>
  <c r="K106" i="318"/>
  <c r="AA6" i="320"/>
  <c r="M123" i="321"/>
  <c r="K140" i="321"/>
  <c r="N9" i="323"/>
  <c r="Q9" i="323" s="1"/>
  <c r="AB75" i="323"/>
  <c r="AA75" i="323"/>
  <c r="AE40" i="324"/>
  <c r="N91" i="326"/>
  <c r="Q91" i="326" s="1"/>
  <c r="AE22" i="327"/>
  <c r="P127" i="329"/>
  <c r="AB6" i="332"/>
  <c r="N6" i="332"/>
  <c r="Q6" i="332" s="1"/>
  <c r="AB41" i="332"/>
  <c r="M55" i="332"/>
  <c r="AA55" i="332" s="1"/>
  <c r="AA41" i="332"/>
  <c r="Q58" i="332"/>
  <c r="AB92" i="332"/>
  <c r="AA92" i="332"/>
  <c r="AF74" i="333"/>
  <c r="N74" i="333"/>
  <c r="Q74" i="333" s="1"/>
  <c r="H1" i="336"/>
  <c r="O123" i="336"/>
  <c r="N77" i="338"/>
  <c r="Q77" i="338" s="1"/>
  <c r="N92" i="338"/>
  <c r="Q39" i="339"/>
  <c r="Q25" i="342"/>
  <c r="AB144" i="344"/>
  <c r="N144" i="344"/>
  <c r="P144" i="344" s="1"/>
  <c r="K106" i="345"/>
  <c r="N8" i="347"/>
  <c r="Q8" i="347" s="1"/>
  <c r="AB94" i="347"/>
  <c r="AA94" i="347"/>
  <c r="AE23" i="348"/>
  <c r="AF23" i="348"/>
  <c r="N59" i="348"/>
  <c r="Q59" i="348" s="1"/>
  <c r="K21" i="350"/>
  <c r="Q24" i="351"/>
  <c r="P24" i="351"/>
  <c r="AF56" i="351"/>
  <c r="AE56" i="351"/>
  <c r="N56" i="351"/>
  <c r="Q130" i="353"/>
  <c r="P130" i="353"/>
  <c r="P145" i="365"/>
  <c r="K106" i="288"/>
  <c r="AE7" i="312"/>
  <c r="AF7" i="312"/>
  <c r="N22" i="326"/>
  <c r="N73" i="327"/>
  <c r="N141" i="341"/>
  <c r="Q141" i="341" s="1"/>
  <c r="O106" i="288"/>
  <c r="AA111" i="287"/>
  <c r="AB142" i="287"/>
  <c r="N109" i="288"/>
  <c r="AA58" i="299"/>
  <c r="AA110" i="299"/>
  <c r="AA147" i="299"/>
  <c r="AA75" i="302"/>
  <c r="Q9" i="308"/>
  <c r="AA109" i="308"/>
  <c r="O140" i="308"/>
  <c r="AA39" i="311"/>
  <c r="K106" i="311"/>
  <c r="N141" i="311"/>
  <c r="K157" i="311"/>
  <c r="AF23" i="312"/>
  <c r="AE39" i="312"/>
  <c r="Q22" i="314"/>
  <c r="AB40" i="314"/>
  <c r="AA91" i="314"/>
  <c r="AA142" i="314"/>
  <c r="AA127" i="317"/>
  <c r="O140" i="317"/>
  <c r="AE109" i="318"/>
  <c r="Q40" i="320"/>
  <c r="N76" i="320"/>
  <c r="AA142" i="320"/>
  <c r="N150" i="320"/>
  <c r="P150" i="320" s="1"/>
  <c r="N75" i="323"/>
  <c r="P75" i="323" s="1"/>
  <c r="AF22" i="327"/>
  <c r="AB127" i="329"/>
  <c r="AA127" i="329"/>
  <c r="K157" i="329"/>
  <c r="AF23" i="330"/>
  <c r="N39" i="330"/>
  <c r="N10" i="332"/>
  <c r="Q10" i="332" s="1"/>
  <c r="K38" i="332"/>
  <c r="N92" i="332"/>
  <c r="Q92" i="332" s="1"/>
  <c r="AA107" i="332"/>
  <c r="AB107" i="332"/>
  <c r="N107" i="332"/>
  <c r="AB147" i="332"/>
  <c r="M89" i="338"/>
  <c r="N59" i="339"/>
  <c r="AE59" i="339"/>
  <c r="AB41" i="341"/>
  <c r="AA41" i="341"/>
  <c r="AB73" i="341"/>
  <c r="N73" i="341"/>
  <c r="Q73" i="341" s="1"/>
  <c r="P127" i="344"/>
  <c r="Q127" i="344"/>
  <c r="Q94" i="347"/>
  <c r="AD2" i="348"/>
  <c r="R6" i="346" s="1"/>
  <c r="M123" i="351"/>
  <c r="AF123" i="351" s="1"/>
  <c r="AG107" i="351" s="1"/>
  <c r="AF107" i="351"/>
  <c r="AE107" i="351"/>
  <c r="N107" i="351"/>
  <c r="Q107" i="351" s="1"/>
  <c r="P92" i="368"/>
  <c r="Q92" i="368"/>
  <c r="Q5" i="360"/>
  <c r="P5" i="360"/>
  <c r="P129" i="356"/>
  <c r="Q129" i="356"/>
  <c r="N123" i="359"/>
  <c r="AA123" i="359"/>
  <c r="AF72" i="369"/>
  <c r="AG56" i="369" s="1"/>
  <c r="AE72" i="369"/>
  <c r="N72" i="369"/>
  <c r="Q149" i="359"/>
  <c r="P149" i="359"/>
  <c r="AB131" i="326"/>
  <c r="AA131" i="326"/>
  <c r="N131" i="326"/>
  <c r="Q131" i="326" s="1"/>
  <c r="AB9" i="329"/>
  <c r="AA9" i="329"/>
  <c r="F1" i="330"/>
  <c r="F2" i="330" s="1"/>
  <c r="AA73" i="332"/>
  <c r="AB73" i="332"/>
  <c r="N147" i="332"/>
  <c r="Q147" i="332" s="1"/>
  <c r="AA94" i="335"/>
  <c r="N94" i="335"/>
  <c r="Q94" i="335" s="1"/>
  <c r="K123" i="336"/>
  <c r="N123" i="344"/>
  <c r="AB148" i="344"/>
  <c r="N148" i="344"/>
  <c r="P148" i="344" s="1"/>
  <c r="AA148" i="344"/>
  <c r="AB59" i="347"/>
  <c r="AA59" i="347"/>
  <c r="N59" i="347"/>
  <c r="O89" i="348"/>
  <c r="K89" i="348"/>
  <c r="AB143" i="350"/>
  <c r="AA143" i="350"/>
  <c r="N143" i="350"/>
  <c r="AB91" i="353"/>
  <c r="AA91" i="353"/>
  <c r="N91" i="353"/>
  <c r="AB146" i="287"/>
  <c r="AB41" i="287"/>
  <c r="O106" i="294"/>
  <c r="AA91" i="296"/>
  <c r="AB111" i="287"/>
  <c r="K55" i="288"/>
  <c r="K89" i="288"/>
  <c r="P8" i="290"/>
  <c r="AA147" i="290"/>
  <c r="N9" i="293"/>
  <c r="P9" i="293" s="1"/>
  <c r="N59" i="293"/>
  <c r="Q59" i="293" s="1"/>
  <c r="N75" i="293"/>
  <c r="K38" i="299"/>
  <c r="P107" i="299"/>
  <c r="AA143" i="299"/>
  <c r="O55" i="308"/>
  <c r="N59" i="308"/>
  <c r="P59" i="308" s="1"/>
  <c r="K38" i="309"/>
  <c r="N7" i="311"/>
  <c r="Q7" i="311" s="1"/>
  <c r="AA75" i="311"/>
  <c r="N126" i="311"/>
  <c r="AB130" i="311"/>
  <c r="AA130" i="311"/>
  <c r="N145" i="311"/>
  <c r="O157" i="311"/>
  <c r="M8" i="313"/>
  <c r="N128" i="314"/>
  <c r="P128" i="314" s="1"/>
  <c r="AE41" i="315"/>
  <c r="M38" i="318"/>
  <c r="AF109" i="318"/>
  <c r="N57" i="320"/>
  <c r="Q57" i="320" s="1"/>
  <c r="K72" i="320"/>
  <c r="N107" i="320"/>
  <c r="Q128" i="320"/>
  <c r="AB142" i="320"/>
  <c r="AF6" i="321"/>
  <c r="N6" i="321"/>
  <c r="AA9" i="323"/>
  <c r="AB60" i="323"/>
  <c r="N60" i="323"/>
  <c r="M157" i="323"/>
  <c r="N145" i="323"/>
  <c r="Q8" i="326"/>
  <c r="AA76" i="326"/>
  <c r="AA91" i="326"/>
  <c r="AA142" i="326"/>
  <c r="N151" i="326"/>
  <c r="Q58" i="329"/>
  <c r="AB92" i="329"/>
  <c r="N92" i="329"/>
  <c r="K123" i="329"/>
  <c r="N127" i="329"/>
  <c r="Q127" i="329" s="1"/>
  <c r="AA6" i="332"/>
  <c r="O38" i="332"/>
  <c r="M123" i="332"/>
  <c r="N123" i="332" s="1"/>
  <c r="AB130" i="332"/>
  <c r="N130" i="332"/>
  <c r="Q130" i="332" s="1"/>
  <c r="AE74" i="333"/>
  <c r="AF25" i="336"/>
  <c r="N25" i="336"/>
  <c r="Q25" i="336" s="1"/>
  <c r="AE25" i="336"/>
  <c r="K38" i="338"/>
  <c r="AB58" i="338"/>
  <c r="AA58" i="338"/>
  <c r="AA92" i="338"/>
  <c r="N41" i="341"/>
  <c r="Q41" i="341" s="1"/>
  <c r="N124" i="341"/>
  <c r="P124" i="341" s="1"/>
  <c r="AA124" i="341"/>
  <c r="N132" i="341"/>
  <c r="AA132" i="341"/>
  <c r="AB74" i="344"/>
  <c r="AA74" i="344"/>
  <c r="N74" i="344"/>
  <c r="Q74" i="344" s="1"/>
  <c r="N108" i="344"/>
  <c r="Q108" i="344" s="1"/>
  <c r="P131" i="344"/>
  <c r="Q131" i="344"/>
  <c r="K123" i="345"/>
  <c r="AA90" i="347"/>
  <c r="N90" i="347"/>
  <c r="Q90" i="347" s="1"/>
  <c r="K140" i="347"/>
  <c r="AB143" i="347"/>
  <c r="N143" i="347"/>
  <c r="Q143" i="347" s="1"/>
  <c r="M157" i="347"/>
  <c r="N157" i="347" s="1"/>
  <c r="N40" i="351"/>
  <c r="AE40" i="351"/>
  <c r="K123" i="353"/>
  <c r="I3" i="370"/>
  <c r="F2" i="371"/>
  <c r="AB133" i="332"/>
  <c r="N133" i="332"/>
  <c r="P133" i="332" s="1"/>
  <c r="AB23" i="344"/>
  <c r="N23" i="344"/>
  <c r="Q23" i="344" s="1"/>
  <c r="H1" i="294"/>
  <c r="AB77" i="329"/>
  <c r="N77" i="329"/>
  <c r="Q77" i="329" s="1"/>
  <c r="N41" i="336"/>
  <c r="AE41" i="336"/>
  <c r="N73" i="342"/>
  <c r="AE73" i="342"/>
  <c r="AF73" i="342"/>
  <c r="AB60" i="347"/>
  <c r="AA60" i="347"/>
  <c r="AF109" i="348"/>
  <c r="AE109" i="348"/>
  <c r="AA59" i="293"/>
  <c r="AA75" i="293"/>
  <c r="P91" i="293"/>
  <c r="N91" i="299"/>
  <c r="N107" i="299"/>
  <c r="N130" i="305"/>
  <c r="Q130" i="305" s="1"/>
  <c r="AB149" i="305"/>
  <c r="AA59" i="308"/>
  <c r="AF57" i="309"/>
  <c r="AA7" i="311"/>
  <c r="AA126" i="311"/>
  <c r="AA145" i="311"/>
  <c r="K21" i="312"/>
  <c r="N7" i="315"/>
  <c r="Q77" i="320"/>
  <c r="N132" i="320"/>
  <c r="Q76" i="323"/>
  <c r="N107" i="323"/>
  <c r="Q107" i="323" s="1"/>
  <c r="AB6" i="329"/>
  <c r="AA6" i="329"/>
  <c r="N6" i="329"/>
  <c r="Q6" i="329" s="1"/>
  <c r="Q40" i="330"/>
  <c r="AB74" i="332"/>
  <c r="N74" i="332"/>
  <c r="Q74" i="332" s="1"/>
  <c r="AA74" i="332"/>
  <c r="K89" i="332"/>
  <c r="AA130" i="332"/>
  <c r="AA148" i="332"/>
  <c r="AB148" i="332"/>
  <c r="N148" i="332"/>
  <c r="P148" i="332" s="1"/>
  <c r="H1" i="335"/>
  <c r="N10" i="338"/>
  <c r="P10" i="338" s="1"/>
  <c r="AA38" i="338"/>
  <c r="AB143" i="338"/>
  <c r="P147" i="338"/>
  <c r="O89" i="339"/>
  <c r="AA10" i="341"/>
  <c r="AB124" i="341"/>
  <c r="AB132" i="341"/>
  <c r="AA108" i="344"/>
  <c r="M157" i="344"/>
  <c r="AA141" i="344"/>
  <c r="P149" i="344"/>
  <c r="Q149" i="344"/>
  <c r="AB90" i="347"/>
  <c r="AB130" i="347"/>
  <c r="AA130" i="347"/>
  <c r="AA143" i="347"/>
  <c r="K106" i="348"/>
  <c r="N109" i="348"/>
  <c r="Q109" i="350"/>
  <c r="P109" i="350"/>
  <c r="AF40" i="351"/>
  <c r="AF57" i="351"/>
  <c r="AE57" i="351"/>
  <c r="N57" i="351"/>
  <c r="Q57" i="351" s="1"/>
  <c r="N90" i="351"/>
  <c r="M106" i="351"/>
  <c r="N106" i="351" s="1"/>
  <c r="P106" i="351" s="1"/>
  <c r="AF90" i="351"/>
  <c r="AE90" i="351"/>
  <c r="AB6" i="353"/>
  <c r="AA6" i="353"/>
  <c r="AB140" i="371"/>
  <c r="AC124" i="371" s="1"/>
  <c r="N140" i="371"/>
  <c r="AA140" i="371"/>
  <c r="Q58" i="368"/>
  <c r="P58" i="368"/>
  <c r="AA55" i="368"/>
  <c r="N55" i="368"/>
  <c r="P9" i="359"/>
  <c r="Q9" i="359"/>
  <c r="AB107" i="317"/>
  <c r="N107" i="317"/>
  <c r="AA130" i="323"/>
  <c r="AB130" i="323"/>
  <c r="AF23" i="339"/>
  <c r="N23" i="339"/>
  <c r="AB73" i="344"/>
  <c r="AA73" i="344"/>
  <c r="AB21" i="371"/>
  <c r="AC5" i="371" s="1"/>
  <c r="AA21" i="371"/>
  <c r="N21" i="371"/>
  <c r="Q21" i="371" s="1"/>
  <c r="R5" i="371" s="1"/>
  <c r="N58" i="299"/>
  <c r="F3" i="298"/>
  <c r="Q108" i="314"/>
  <c r="AB7" i="335"/>
  <c r="AA7" i="335"/>
  <c r="N7" i="335"/>
  <c r="AB110" i="335"/>
  <c r="AA110" i="335"/>
  <c r="N73" i="336"/>
  <c r="AE73" i="336"/>
  <c r="M89" i="336"/>
  <c r="P58" i="338"/>
  <c r="Q58" i="338"/>
  <c r="AB7" i="341"/>
  <c r="AA7" i="341"/>
  <c r="N5" i="342"/>
  <c r="AE5" i="342"/>
  <c r="N25" i="354"/>
  <c r="AF25" i="354"/>
  <c r="AE25" i="354"/>
  <c r="Q123" i="371"/>
  <c r="R107" i="371" s="1"/>
  <c r="P123" i="371"/>
  <c r="K55" i="299"/>
  <c r="K72" i="302"/>
  <c r="N6" i="303"/>
  <c r="Q6" i="303" s="1"/>
  <c r="G8" i="307"/>
  <c r="N124" i="317"/>
  <c r="Q124" i="317" s="1"/>
  <c r="K38" i="287"/>
  <c r="AB8" i="290"/>
  <c r="O72" i="293"/>
  <c r="O55" i="299"/>
  <c r="N113" i="302"/>
  <c r="AA9" i="308"/>
  <c r="N90" i="308"/>
  <c r="Q90" i="308" s="1"/>
  <c r="N126" i="308"/>
  <c r="Q126" i="308" s="1"/>
  <c r="N149" i="308"/>
  <c r="P149" i="308" s="1"/>
  <c r="AB57" i="311"/>
  <c r="N57" i="311"/>
  <c r="N149" i="311"/>
  <c r="P149" i="311" s="1"/>
  <c r="O21" i="312"/>
  <c r="AE56" i="312"/>
  <c r="AE126" i="312"/>
  <c r="N108" i="314"/>
  <c r="AA151" i="314"/>
  <c r="N8" i="317"/>
  <c r="Q8" i="317" s="1"/>
  <c r="N23" i="317"/>
  <c r="N77" i="317"/>
  <c r="Q77" i="317" s="1"/>
  <c r="AA145" i="317"/>
  <c r="AF125" i="318"/>
  <c r="AA7" i="320"/>
  <c r="AB40" i="320"/>
  <c r="AB128" i="320"/>
  <c r="N39" i="321"/>
  <c r="N91" i="323"/>
  <c r="Q91" i="323" s="1"/>
  <c r="N23" i="326"/>
  <c r="AA147" i="326"/>
  <c r="AE108" i="327"/>
  <c r="AF108" i="327"/>
  <c r="AE124" i="327"/>
  <c r="N10" i="329"/>
  <c r="Q10" i="329" s="1"/>
  <c r="K38" i="329"/>
  <c r="AA77" i="329"/>
  <c r="N145" i="329"/>
  <c r="Q145" i="329" s="1"/>
  <c r="H1" i="330"/>
  <c r="AF40" i="330"/>
  <c r="AE40" i="330"/>
  <c r="N127" i="332"/>
  <c r="Q127" i="332" s="1"/>
  <c r="AA127" i="332"/>
  <c r="P73" i="335"/>
  <c r="AA77" i="335"/>
  <c r="N77" i="335"/>
  <c r="Q77" i="335" s="1"/>
  <c r="AA146" i="335"/>
  <c r="AB146" i="335"/>
  <c r="P5" i="336"/>
  <c r="Q5" i="336"/>
  <c r="K38" i="336"/>
  <c r="AB74" i="338"/>
  <c r="AA74" i="338"/>
  <c r="N74" i="338"/>
  <c r="P74" i="338" s="1"/>
  <c r="AB93" i="338"/>
  <c r="AA93" i="338"/>
  <c r="AB129" i="338"/>
  <c r="N129" i="338"/>
  <c r="Q129" i="338" s="1"/>
  <c r="K72" i="339"/>
  <c r="AA74" i="341"/>
  <c r="AB74" i="341"/>
  <c r="N74" i="341"/>
  <c r="Q74" i="341" s="1"/>
  <c r="N58" i="342"/>
  <c r="Q58" i="342" s="1"/>
  <c r="AA126" i="347"/>
  <c r="N126" i="347"/>
  <c r="Q126" i="347" s="1"/>
  <c r="N130" i="347"/>
  <c r="Q130" i="347" s="1"/>
  <c r="O106" i="348"/>
  <c r="Y2" i="354"/>
  <c r="O6" i="352" s="1"/>
  <c r="AF123" i="369"/>
  <c r="AG107" i="369" s="1"/>
  <c r="N106" i="359"/>
  <c r="AB106" i="359"/>
  <c r="AC90" i="359" s="1"/>
  <c r="AA106" i="359"/>
  <c r="Q149" i="365"/>
  <c r="P149" i="365"/>
  <c r="P10" i="359"/>
  <c r="Q10" i="359"/>
  <c r="P76" i="368"/>
  <c r="Q76" i="368"/>
  <c r="Q126" i="362"/>
  <c r="P126" i="362"/>
  <c r="F2" i="360"/>
  <c r="I3" i="358"/>
  <c r="AF23" i="333"/>
  <c r="N23" i="333"/>
  <c r="Q23" i="333" s="1"/>
  <c r="AE23" i="333"/>
  <c r="AB92" i="341"/>
  <c r="AA92" i="341"/>
  <c r="M157" i="341"/>
  <c r="AB141" i="341"/>
  <c r="Q126" i="353"/>
  <c r="P126" i="353"/>
  <c r="M72" i="354"/>
  <c r="AF56" i="354"/>
  <c r="AE56" i="354"/>
  <c r="N110" i="299"/>
  <c r="F1" i="312"/>
  <c r="F2" i="312" s="1"/>
  <c r="K140" i="312"/>
  <c r="K55" i="314"/>
  <c r="N59" i="314"/>
  <c r="Q59" i="314" s="1"/>
  <c r="Q129" i="314"/>
  <c r="K157" i="314"/>
  <c r="AE7" i="315"/>
  <c r="K140" i="315"/>
  <c r="N7" i="318"/>
  <c r="P7" i="318" s="1"/>
  <c r="AB132" i="320"/>
  <c r="Q57" i="323"/>
  <c r="N150" i="323"/>
  <c r="Q150" i="323" s="1"/>
  <c r="AA23" i="326"/>
  <c r="AF91" i="327"/>
  <c r="AE91" i="327"/>
  <c r="AA10" i="329"/>
  <c r="M38" i="329"/>
  <c r="N38" i="329" s="1"/>
  <c r="Q38" i="329" s="1"/>
  <c r="R22" i="329" s="1"/>
  <c r="K55" i="329"/>
  <c r="K89" i="329"/>
  <c r="AA93" i="329"/>
  <c r="N93" i="329"/>
  <c r="N132" i="329"/>
  <c r="P132" i="329" s="1"/>
  <c r="AA145" i="329"/>
  <c r="Y2" i="330"/>
  <c r="O6" i="328" s="1"/>
  <c r="M8" i="331"/>
  <c r="N25" i="333"/>
  <c r="Q56" i="333"/>
  <c r="P56" i="333"/>
  <c r="F1" i="336"/>
  <c r="F2" i="336" s="1"/>
  <c r="AF74" i="336"/>
  <c r="AE74" i="336"/>
  <c r="N74" i="336"/>
  <c r="P74" i="336" s="1"/>
  <c r="M140" i="338"/>
  <c r="AB140" i="338" s="1"/>
  <c r="AC124" i="338" s="1"/>
  <c r="M55" i="341"/>
  <c r="N125" i="341"/>
  <c r="AA125" i="341"/>
  <c r="M38" i="342"/>
  <c r="N38" i="342" s="1"/>
  <c r="AE22" i="342"/>
  <c r="AB7" i="344"/>
  <c r="N7" i="344"/>
  <c r="Q7" i="344" s="1"/>
  <c r="AA7" i="344"/>
  <c r="P109" i="344"/>
  <c r="Q109" i="344"/>
  <c r="N90" i="345"/>
  <c r="Q90" i="345" s="1"/>
  <c r="M106" i="345"/>
  <c r="N106" i="345" s="1"/>
  <c r="AF90" i="345"/>
  <c r="AB76" i="347"/>
  <c r="AA76" i="347"/>
  <c r="AB144" i="347"/>
  <c r="N144" i="347"/>
  <c r="P144" i="347" s="1"/>
  <c r="AA144" i="347"/>
  <c r="Q75" i="350"/>
  <c r="P75" i="350"/>
  <c r="AB58" i="353"/>
  <c r="AA58" i="353"/>
  <c r="N58" i="353"/>
  <c r="P58" i="353" s="1"/>
  <c r="P23" i="321"/>
  <c r="Q23" i="321"/>
  <c r="AE40" i="333"/>
  <c r="AF40" i="333"/>
  <c r="F1" i="354"/>
  <c r="F2" i="354" s="1"/>
  <c r="K55" i="287"/>
  <c r="AA113" i="302"/>
  <c r="N56" i="303"/>
  <c r="K89" i="305"/>
  <c r="N39" i="308"/>
  <c r="AA90" i="308"/>
  <c r="AE110" i="288"/>
  <c r="O72" i="290"/>
  <c r="N76" i="290"/>
  <c r="Q76" i="290" s="1"/>
  <c r="AA108" i="293"/>
  <c r="AE25" i="294"/>
  <c r="AD2" i="294"/>
  <c r="R6" i="292" s="1"/>
  <c r="O21" i="299"/>
  <c r="O72" i="299"/>
  <c r="Q145" i="302"/>
  <c r="AA57" i="305"/>
  <c r="AA73" i="305"/>
  <c r="AB130" i="305"/>
  <c r="K89" i="309"/>
  <c r="M106" i="309"/>
  <c r="N23" i="311"/>
  <c r="AA91" i="311"/>
  <c r="AA142" i="311"/>
  <c r="AA149" i="311"/>
  <c r="O140" i="312"/>
  <c r="O55" i="314"/>
  <c r="N125" i="314"/>
  <c r="Q125" i="314" s="1"/>
  <c r="O157" i="314"/>
  <c r="AA23" i="317"/>
  <c r="AA150" i="317"/>
  <c r="AA58" i="320"/>
  <c r="AA108" i="320"/>
  <c r="Q125" i="320"/>
  <c r="AF107" i="321"/>
  <c r="Q124" i="323"/>
  <c r="N91" i="327"/>
  <c r="O89" i="329"/>
  <c r="N124" i="329"/>
  <c r="AB124" i="329"/>
  <c r="N142" i="329"/>
  <c r="Q142" i="329" s="1"/>
  <c r="N25" i="330"/>
  <c r="AE25" i="330"/>
  <c r="M106" i="330"/>
  <c r="N106" i="330" s="1"/>
  <c r="AF109" i="330"/>
  <c r="AE109" i="330"/>
  <c r="M157" i="332"/>
  <c r="N157" i="332" s="1"/>
  <c r="AB141" i="332"/>
  <c r="AA141" i="332"/>
  <c r="AB149" i="332"/>
  <c r="AA149" i="332"/>
  <c r="N149" i="332"/>
  <c r="P149" i="332" s="1"/>
  <c r="P39" i="335"/>
  <c r="AF40" i="339"/>
  <c r="AF109" i="339"/>
  <c r="AE109" i="339"/>
  <c r="N94" i="341"/>
  <c r="Q94" i="341" s="1"/>
  <c r="AB143" i="341"/>
  <c r="N143" i="341"/>
  <c r="Q143" i="341" s="1"/>
  <c r="M72" i="347"/>
  <c r="AA72" i="347" s="1"/>
  <c r="P76" i="347"/>
  <c r="Q76" i="347"/>
  <c r="G8" i="349"/>
  <c r="AD2" i="351"/>
  <c r="R6" i="349" s="1"/>
  <c r="N58" i="351"/>
  <c r="AF58" i="351"/>
  <c r="AE58" i="351"/>
  <c r="AB124" i="353"/>
  <c r="AA124" i="353"/>
  <c r="Q9" i="329"/>
  <c r="AA91" i="299"/>
  <c r="H1" i="314"/>
  <c r="AB124" i="317"/>
  <c r="AA128" i="329"/>
  <c r="N128" i="329"/>
  <c r="P128" i="329" s="1"/>
  <c r="O21" i="332"/>
  <c r="H1" i="332"/>
  <c r="AA10" i="338"/>
  <c r="N59" i="341"/>
  <c r="AA59" i="341"/>
  <c r="N22" i="350"/>
  <c r="Q22" i="350" s="1"/>
  <c r="AB22" i="350"/>
  <c r="M38" i="350"/>
  <c r="AB38" i="350" s="1"/>
  <c r="AC22" i="350" s="1"/>
  <c r="AA22" i="350"/>
  <c r="AE108" i="354"/>
  <c r="AF108" i="354"/>
  <c r="N108" i="354"/>
  <c r="Q108" i="354" s="1"/>
  <c r="K72" i="290"/>
  <c r="N109" i="296"/>
  <c r="P109" i="296" s="1"/>
  <c r="K21" i="308"/>
  <c r="AA126" i="308"/>
  <c r="AF110" i="288"/>
  <c r="N127" i="293"/>
  <c r="Q127" i="293" s="1"/>
  <c r="AE56" i="294"/>
  <c r="AA109" i="296"/>
  <c r="AB5" i="299"/>
  <c r="N108" i="299"/>
  <c r="P108" i="299" s="1"/>
  <c r="K123" i="302"/>
  <c r="AA149" i="302"/>
  <c r="AE56" i="303"/>
  <c r="AB73" i="305"/>
  <c r="AA39" i="308"/>
  <c r="Q23" i="309"/>
  <c r="AB142" i="311"/>
  <c r="P74" i="312"/>
  <c r="AA59" i="314"/>
  <c r="AA129" i="314"/>
  <c r="AA41" i="317"/>
  <c r="AA93" i="317"/>
  <c r="AA109" i="317"/>
  <c r="AE7" i="318"/>
  <c r="K140" i="320"/>
  <c r="N128" i="323"/>
  <c r="P128" i="323" s="1"/>
  <c r="AA146" i="323"/>
  <c r="AA150" i="323"/>
  <c r="P22" i="324"/>
  <c r="M89" i="324"/>
  <c r="N7" i="329"/>
  <c r="P7" i="329" s="1"/>
  <c r="K21" i="329"/>
  <c r="N59" i="329"/>
  <c r="AA59" i="329"/>
  <c r="AB93" i="329"/>
  <c r="AA132" i="329"/>
  <c r="AA131" i="332"/>
  <c r="N141" i="332"/>
  <c r="Y2" i="333"/>
  <c r="O6" i="331" s="1"/>
  <c r="N22" i="335"/>
  <c r="AA22" i="335"/>
  <c r="AB7" i="338"/>
  <c r="AA7" i="338"/>
  <c r="N7" i="338"/>
  <c r="AE25" i="339"/>
  <c r="N109" i="339"/>
  <c r="Q109" i="339" s="1"/>
  <c r="AB75" i="341"/>
  <c r="N75" i="341"/>
  <c r="Q75" i="341" s="1"/>
  <c r="AA75" i="341"/>
  <c r="AB109" i="341"/>
  <c r="N109" i="341"/>
  <c r="Q109" i="341" s="1"/>
  <c r="AB125" i="341"/>
  <c r="AF22" i="342"/>
  <c r="Y2" i="342"/>
  <c r="O6" i="340" s="1"/>
  <c r="O89" i="342"/>
  <c r="N92" i="342"/>
  <c r="AF92" i="342"/>
  <c r="AA109" i="344"/>
  <c r="AB150" i="344"/>
  <c r="AA150" i="344"/>
  <c r="AE90" i="345"/>
  <c r="AA38" i="347"/>
  <c r="P90" i="348"/>
  <c r="Q90" i="348"/>
  <c r="O21" i="353"/>
  <c r="H1" i="353"/>
  <c r="N124" i="353"/>
  <c r="P124" i="353" s="1"/>
  <c r="AF7" i="321"/>
  <c r="AE7" i="321"/>
  <c r="AB143" i="326"/>
  <c r="N143" i="326"/>
  <c r="AE56" i="339"/>
  <c r="AF56" i="339"/>
  <c r="AB128" i="344"/>
  <c r="AA128" i="344"/>
  <c r="M106" i="347"/>
  <c r="AA106" i="347" s="1"/>
  <c r="K21" i="299"/>
  <c r="N107" i="306"/>
  <c r="Q149" i="287"/>
  <c r="AF56" i="294"/>
  <c r="N145" i="299"/>
  <c r="AB145" i="299"/>
  <c r="O21" i="300"/>
  <c r="AA23" i="311"/>
  <c r="AB125" i="314"/>
  <c r="K55" i="317"/>
  <c r="AB93" i="317"/>
  <c r="K140" i="318"/>
  <c r="AB77" i="323"/>
  <c r="AA77" i="323"/>
  <c r="AB146" i="329"/>
  <c r="N146" i="329"/>
  <c r="Q146" i="329" s="1"/>
  <c r="AF5" i="330"/>
  <c r="AE5" i="330"/>
  <c r="F3" i="331"/>
  <c r="AB8" i="332"/>
  <c r="N8" i="332"/>
  <c r="P8" i="332" s="1"/>
  <c r="AA90" i="332"/>
  <c r="N90" i="332"/>
  <c r="AB131" i="332"/>
  <c r="F1" i="333"/>
  <c r="F2" i="333" s="1"/>
  <c r="AE25" i="333"/>
  <c r="P39" i="338"/>
  <c r="Q39" i="338"/>
  <c r="AB110" i="338"/>
  <c r="AA110" i="338"/>
  <c r="AB130" i="338"/>
  <c r="N130" i="338"/>
  <c r="P130" i="338" s="1"/>
  <c r="AA130" i="338"/>
  <c r="P10" i="347"/>
  <c r="Q10" i="347"/>
  <c r="Q108" i="353"/>
  <c r="P108" i="353"/>
  <c r="AB123" i="359"/>
  <c r="AC107" i="359" s="1"/>
  <c r="F1" i="335"/>
  <c r="M38" i="336"/>
  <c r="K106" i="338"/>
  <c r="K55" i="342"/>
  <c r="F1" i="344"/>
  <c r="P75" i="344"/>
  <c r="Q75" i="344"/>
  <c r="P93" i="344"/>
  <c r="K8" i="346"/>
  <c r="AB23" i="347"/>
  <c r="AA23" i="347"/>
  <c r="K157" i="347"/>
  <c r="Q157" i="347" s="1"/>
  <c r="R141" i="347" s="1"/>
  <c r="M55" i="348"/>
  <c r="AE55" i="348" s="1"/>
  <c r="K123" i="350"/>
  <c r="Q127" i="350"/>
  <c r="Q131" i="350"/>
  <c r="P132" i="353"/>
  <c r="I3" i="355"/>
  <c r="P38" i="356"/>
  <c r="Q141" i="365"/>
  <c r="P141" i="365"/>
  <c r="F2" i="366"/>
  <c r="I3" i="364"/>
  <c r="AB140" i="359"/>
  <c r="AC124" i="359" s="1"/>
  <c r="AA140" i="359"/>
  <c r="AB109" i="329"/>
  <c r="N109" i="329"/>
  <c r="Q109" i="329" s="1"/>
  <c r="K72" i="332"/>
  <c r="N8" i="335"/>
  <c r="N58" i="335"/>
  <c r="N76" i="335"/>
  <c r="N90" i="335"/>
  <c r="Q90" i="335" s="1"/>
  <c r="N142" i="335"/>
  <c r="Q142" i="335" s="1"/>
  <c r="O106" i="338"/>
  <c r="K140" i="338"/>
  <c r="AB150" i="338"/>
  <c r="AA150" i="338"/>
  <c r="N128" i="341"/>
  <c r="N131" i="341"/>
  <c r="Q131" i="341" s="1"/>
  <c r="N148" i="341"/>
  <c r="N151" i="341"/>
  <c r="Q151" i="341" s="1"/>
  <c r="O55" i="342"/>
  <c r="Q90" i="342"/>
  <c r="E8" i="343"/>
  <c r="P40" i="344"/>
  <c r="AB57" i="344"/>
  <c r="AA57" i="344"/>
  <c r="N133" i="344"/>
  <c r="N146" i="344"/>
  <c r="Q146" i="344" s="1"/>
  <c r="Y2" i="345"/>
  <c r="O6" i="343" s="1"/>
  <c r="AF92" i="345"/>
  <c r="AE92" i="345"/>
  <c r="AB6" i="347"/>
  <c r="AA6" i="347"/>
  <c r="N6" i="347"/>
  <c r="AB74" i="347"/>
  <c r="N74" i="347"/>
  <c r="Q74" i="347" s="1"/>
  <c r="K89" i="347"/>
  <c r="N39" i="348"/>
  <c r="P5" i="350"/>
  <c r="M55" i="350"/>
  <c r="AB55" i="350" s="1"/>
  <c r="AC39" i="350" s="1"/>
  <c r="M21" i="353"/>
  <c r="AA21" i="353" s="1"/>
  <c r="AB5" i="353"/>
  <c r="N110" i="353"/>
  <c r="H1" i="354"/>
  <c r="N74" i="354"/>
  <c r="Q74" i="354" s="1"/>
  <c r="AE74" i="348"/>
  <c r="AF74" i="348"/>
  <c r="M123" i="348"/>
  <c r="N123" i="348" s="1"/>
  <c r="AB107" i="350"/>
  <c r="N107" i="350"/>
  <c r="Q107" i="350" s="1"/>
  <c r="M157" i="350"/>
  <c r="AB74" i="350"/>
  <c r="M89" i="350"/>
  <c r="AB89" i="350" s="1"/>
  <c r="AC73" i="350" s="1"/>
  <c r="P59" i="365"/>
  <c r="Q59" i="365"/>
  <c r="Q110" i="356"/>
  <c r="P110" i="356"/>
  <c r="Q5" i="368"/>
  <c r="P5" i="368"/>
  <c r="P10" i="362"/>
  <c r="Q10" i="362"/>
  <c r="Q5" i="363"/>
  <c r="P5" i="363"/>
  <c r="Q5" i="362"/>
  <c r="P5" i="362"/>
  <c r="Q109" i="326"/>
  <c r="H1" i="329"/>
  <c r="O55" i="330"/>
  <c r="Q124" i="332"/>
  <c r="AB73" i="335"/>
  <c r="N73" i="335"/>
  <c r="Q73" i="335" s="1"/>
  <c r="AD2" i="336"/>
  <c r="R6" i="334" s="1"/>
  <c r="P109" i="336"/>
  <c r="K55" i="338"/>
  <c r="AE107" i="342"/>
  <c r="AF107" i="342"/>
  <c r="AB94" i="344"/>
  <c r="AA94" i="344"/>
  <c r="O123" i="347"/>
  <c r="K21" i="348"/>
  <c r="I8" i="349"/>
  <c r="AB141" i="350"/>
  <c r="N108" i="351"/>
  <c r="AE108" i="351"/>
  <c r="M21" i="354"/>
  <c r="AE40" i="354"/>
  <c r="O72" i="354"/>
  <c r="P91" i="362"/>
  <c r="Q91" i="369"/>
  <c r="P91" i="369"/>
  <c r="Q57" i="369"/>
  <c r="P57" i="369"/>
  <c r="N55" i="356"/>
  <c r="AB55" i="356"/>
  <c r="AC39" i="356" s="1"/>
  <c r="Q108" i="371"/>
  <c r="P108" i="371"/>
  <c r="P22" i="359"/>
  <c r="Q22" i="359"/>
  <c r="H1" i="338"/>
  <c r="M38" i="339"/>
  <c r="N38" i="339" s="1"/>
  <c r="Q74" i="339"/>
  <c r="K123" i="339"/>
  <c r="Q58" i="341"/>
  <c r="AE91" i="342"/>
  <c r="AF91" i="342"/>
  <c r="P58" i="344"/>
  <c r="P94" i="344"/>
  <c r="P147" i="344"/>
  <c r="AF41" i="345"/>
  <c r="N41" i="345"/>
  <c r="P41" i="345" s="1"/>
  <c r="Q7" i="347"/>
  <c r="Q75" i="347"/>
  <c r="Q127" i="347"/>
  <c r="H1" i="348"/>
  <c r="AF108" i="348"/>
  <c r="N108" i="348"/>
  <c r="Q108" i="348" s="1"/>
  <c r="AA132" i="350"/>
  <c r="AB132" i="350"/>
  <c r="AB57" i="353"/>
  <c r="N57" i="353"/>
  <c r="P93" i="353"/>
  <c r="O123" i="353"/>
  <c r="P143" i="353"/>
  <c r="Q5" i="354"/>
  <c r="AD2" i="354"/>
  <c r="R6" i="352" s="1"/>
  <c r="I3" i="361"/>
  <c r="F2" i="362"/>
  <c r="Q149" i="368"/>
  <c r="P149" i="368"/>
  <c r="Q93" i="362"/>
  <c r="P93" i="362"/>
  <c r="P128" i="365"/>
  <c r="Q128" i="365"/>
  <c r="P108" i="356"/>
  <c r="Q108" i="356"/>
  <c r="K106" i="321"/>
  <c r="AE39" i="327"/>
  <c r="G8" i="328"/>
  <c r="AA8" i="329"/>
  <c r="Q39" i="329"/>
  <c r="AA129" i="329"/>
  <c r="AA149" i="329"/>
  <c r="K21" i="330"/>
  <c r="O123" i="330"/>
  <c r="AA7" i="332"/>
  <c r="O55" i="332"/>
  <c r="AA58" i="332"/>
  <c r="O106" i="332"/>
  <c r="Q128" i="332"/>
  <c r="Q144" i="332"/>
  <c r="K38" i="333"/>
  <c r="AF59" i="333"/>
  <c r="O55" i="336"/>
  <c r="K21" i="339"/>
  <c r="P74" i="339"/>
  <c r="M123" i="339"/>
  <c r="F1" i="341"/>
  <c r="H1" i="341"/>
  <c r="K55" i="341"/>
  <c r="AA58" i="341"/>
  <c r="O106" i="341"/>
  <c r="AB145" i="341"/>
  <c r="AF56" i="342"/>
  <c r="AE56" i="342"/>
  <c r="AF59" i="342"/>
  <c r="N59" i="342"/>
  <c r="Q59" i="342" s="1"/>
  <c r="AA58" i="344"/>
  <c r="Q94" i="344"/>
  <c r="M140" i="344"/>
  <c r="Q147" i="344"/>
  <c r="AE41" i="345"/>
  <c r="O21" i="347"/>
  <c r="K72" i="347"/>
  <c r="AA75" i="347"/>
  <c r="AA127" i="347"/>
  <c r="AE108" i="348"/>
  <c r="AB124" i="350"/>
  <c r="AB128" i="350"/>
  <c r="O106" i="351"/>
  <c r="Q93" i="353"/>
  <c r="AA143" i="353"/>
  <c r="Q74" i="329"/>
  <c r="Q133" i="329"/>
  <c r="Q74" i="330"/>
  <c r="AB77" i="332"/>
  <c r="AA77" i="332"/>
  <c r="O38" i="333"/>
  <c r="P41" i="333"/>
  <c r="Q108" i="333"/>
  <c r="Q9" i="335"/>
  <c r="Q92" i="335"/>
  <c r="AA129" i="335"/>
  <c r="N129" i="335"/>
  <c r="Q129" i="335" s="1"/>
  <c r="O38" i="336"/>
  <c r="Q90" i="336"/>
  <c r="AE109" i="336"/>
  <c r="M55" i="338"/>
  <c r="AA55" i="338" s="1"/>
  <c r="AB59" i="338"/>
  <c r="AA59" i="338"/>
  <c r="AB108" i="338"/>
  <c r="AA108" i="338"/>
  <c r="N108" i="338"/>
  <c r="P108" i="338" s="1"/>
  <c r="H1" i="339"/>
  <c r="Q107" i="339"/>
  <c r="O123" i="339"/>
  <c r="O55" i="341"/>
  <c r="N110" i="341"/>
  <c r="AA110" i="341"/>
  <c r="Q129" i="341"/>
  <c r="H1" i="342"/>
  <c r="O21" i="342"/>
  <c r="AA6" i="344"/>
  <c r="Q10" i="344"/>
  <c r="AA91" i="344"/>
  <c r="AA147" i="344"/>
  <c r="M38" i="345"/>
  <c r="N38" i="345" s="1"/>
  <c r="K55" i="345"/>
  <c r="P55" i="345" s="1"/>
  <c r="Z2" i="345"/>
  <c r="P6" i="343" s="1"/>
  <c r="AE109" i="345"/>
  <c r="H1" i="347"/>
  <c r="O72" i="347"/>
  <c r="AA131" i="347"/>
  <c r="N131" i="347"/>
  <c r="Q131" i="347" s="1"/>
  <c r="N5" i="348"/>
  <c r="Q5" i="348" s="1"/>
  <c r="AE5" i="348"/>
  <c r="O38" i="348"/>
  <c r="Q90" i="350"/>
  <c r="AE25" i="351"/>
  <c r="AF25" i="351"/>
  <c r="N25" i="351"/>
  <c r="F1" i="353"/>
  <c r="AA57" i="353"/>
  <c r="P127" i="353"/>
  <c r="AE22" i="354"/>
  <c r="AF22" i="354"/>
  <c r="AE57" i="354"/>
  <c r="N57" i="354"/>
  <c r="AC2" i="354"/>
  <c r="Q6" i="352" s="1"/>
  <c r="Q60" i="335"/>
  <c r="M123" i="336"/>
  <c r="AE123" i="336" s="1"/>
  <c r="F1" i="338"/>
  <c r="AB22" i="338"/>
  <c r="N22" i="338"/>
  <c r="Q22" i="338" s="1"/>
  <c r="O72" i="339"/>
  <c r="AB107" i="341"/>
  <c r="N107" i="341"/>
  <c r="Q107" i="341" s="1"/>
  <c r="AB145" i="344"/>
  <c r="N145" i="344"/>
  <c r="AD2" i="345"/>
  <c r="R6" i="343" s="1"/>
  <c r="M123" i="345"/>
  <c r="G8" i="346"/>
  <c r="M21" i="347"/>
  <c r="N21" i="347" s="1"/>
  <c r="AB91" i="347"/>
  <c r="N91" i="347"/>
  <c r="Q91" i="347" s="1"/>
  <c r="N106" i="348"/>
  <c r="O21" i="350"/>
  <c r="N6" i="351"/>
  <c r="AF6" i="351"/>
  <c r="AE6" i="351"/>
  <c r="N76" i="353"/>
  <c r="Q76" i="353" s="1"/>
  <c r="AB76" i="353"/>
  <c r="P131" i="353"/>
  <c r="P144" i="353"/>
  <c r="Q144" i="353"/>
  <c r="Z2" i="354"/>
  <c r="P6" i="352" s="1"/>
  <c r="M123" i="354"/>
  <c r="AE123" i="354" s="1"/>
  <c r="N157" i="371"/>
  <c r="Q157" i="371" s="1"/>
  <c r="R141" i="371" s="1"/>
  <c r="AA157" i="371"/>
  <c r="K157" i="323"/>
  <c r="O72" i="327"/>
  <c r="O140" i="329"/>
  <c r="O89" i="332"/>
  <c r="K106" i="333"/>
  <c r="AF109" i="333"/>
  <c r="AE109" i="333"/>
  <c r="N75" i="335"/>
  <c r="N145" i="335"/>
  <c r="N23" i="336"/>
  <c r="Q23" i="336" s="1"/>
  <c r="Z2" i="336"/>
  <c r="P6" i="334" s="1"/>
  <c r="O89" i="341"/>
  <c r="N57" i="342"/>
  <c r="O21" i="344"/>
  <c r="H1" i="344"/>
  <c r="AB125" i="344"/>
  <c r="AA125" i="344"/>
  <c r="P132" i="344"/>
  <c r="K157" i="344"/>
  <c r="N107" i="345"/>
  <c r="N5" i="347"/>
  <c r="Q5" i="347" s="1"/>
  <c r="K55" i="347"/>
  <c r="AB125" i="347"/>
  <c r="N125" i="347"/>
  <c r="Q125" i="347" s="1"/>
  <c r="AA125" i="347"/>
  <c r="N151" i="347"/>
  <c r="Q151" i="347" s="1"/>
  <c r="N6" i="348"/>
  <c r="Y2" i="348"/>
  <c r="O6" i="346" s="1"/>
  <c r="N39" i="350"/>
  <c r="Q39" i="350" s="1"/>
  <c r="AA76" i="350"/>
  <c r="AB76" i="350"/>
  <c r="K123" i="351"/>
  <c r="K157" i="353"/>
  <c r="N23" i="354"/>
  <c r="Q23" i="354" s="1"/>
  <c r="N90" i="354"/>
  <c r="P90" i="354" s="1"/>
  <c r="Q106" i="356"/>
  <c r="R90" i="356" s="1"/>
  <c r="N107" i="324"/>
  <c r="Q107" i="324" s="1"/>
  <c r="G8" i="325"/>
  <c r="K38" i="326"/>
  <c r="N41" i="326"/>
  <c r="N73" i="326"/>
  <c r="Q73" i="326" s="1"/>
  <c r="Q92" i="326"/>
  <c r="K8" i="328"/>
  <c r="P144" i="329"/>
  <c r="Q129" i="332"/>
  <c r="N132" i="332"/>
  <c r="P132" i="332" s="1"/>
  <c r="O106" i="333"/>
  <c r="P107" i="335"/>
  <c r="M157" i="335"/>
  <c r="AB157" i="335" s="1"/>
  <c r="AC141" i="335" s="1"/>
  <c r="AA22" i="338"/>
  <c r="N94" i="338"/>
  <c r="Q94" i="338" s="1"/>
  <c r="AA109" i="338"/>
  <c r="N125" i="338"/>
  <c r="Q125" i="338" s="1"/>
  <c r="AA128" i="338"/>
  <c r="AE5" i="339"/>
  <c r="N127" i="341"/>
  <c r="Q127" i="341" s="1"/>
  <c r="K140" i="341"/>
  <c r="Q6" i="342"/>
  <c r="AD2" i="342"/>
  <c r="R6" i="340" s="1"/>
  <c r="M123" i="342"/>
  <c r="N123" i="342" s="1"/>
  <c r="K89" i="344"/>
  <c r="N110" i="344"/>
  <c r="P110" i="344" s="1"/>
  <c r="O157" i="344"/>
  <c r="Q9" i="347"/>
  <c r="AA22" i="347"/>
  <c r="O55" i="347"/>
  <c r="AA73" i="347"/>
  <c r="N73" i="347"/>
  <c r="Q73" i="347" s="1"/>
  <c r="AA91" i="347"/>
  <c r="K55" i="348"/>
  <c r="N58" i="350"/>
  <c r="O106" i="350"/>
  <c r="AF41" i="351"/>
  <c r="AA76" i="353"/>
  <c r="P128" i="353"/>
  <c r="AB148" i="353"/>
  <c r="N148" i="353"/>
  <c r="AB21" i="365"/>
  <c r="AC5" i="365" s="1"/>
  <c r="O157" i="323"/>
  <c r="AF90" i="324"/>
  <c r="Q77" i="326"/>
  <c r="AA40" i="329"/>
  <c r="Q57" i="329"/>
  <c r="Q108" i="329"/>
  <c r="AB131" i="329"/>
  <c r="N131" i="329"/>
  <c r="Q131" i="329" s="1"/>
  <c r="Q40" i="332"/>
  <c r="Q93" i="332"/>
  <c r="AB145" i="332"/>
  <c r="AA145" i="332"/>
  <c r="AA75" i="335"/>
  <c r="AE23" i="336"/>
  <c r="P39" i="336"/>
  <c r="AE91" i="336"/>
  <c r="AF91" i="336"/>
  <c r="O38" i="339"/>
  <c r="P41" i="339"/>
  <c r="AE92" i="339"/>
  <c r="P9" i="341"/>
  <c r="AB56" i="341"/>
  <c r="N56" i="341"/>
  <c r="Q56" i="341" s="1"/>
  <c r="Z2" i="342"/>
  <c r="P6" i="340" s="1"/>
  <c r="O89" i="344"/>
  <c r="AB129" i="344"/>
  <c r="AA129" i="344"/>
  <c r="AA145" i="344"/>
  <c r="AF59" i="345"/>
  <c r="I8" i="346"/>
  <c r="AA5" i="347"/>
  <c r="AB22" i="347"/>
  <c r="M55" i="347"/>
  <c r="AA55" i="347" s="1"/>
  <c r="AA132" i="347"/>
  <c r="Q142" i="347"/>
  <c r="AA151" i="347"/>
  <c r="O55" i="348"/>
  <c r="F1" i="350"/>
  <c r="I3" i="349" s="1"/>
  <c r="AB39" i="350"/>
  <c r="AA110" i="350"/>
  <c r="AB110" i="350"/>
  <c r="M140" i="350"/>
  <c r="AB140" i="350" s="1"/>
  <c r="AC124" i="350" s="1"/>
  <c r="O55" i="351"/>
  <c r="Q8" i="353"/>
  <c r="Q22" i="353"/>
  <c r="Q73" i="353"/>
  <c r="AF73" i="354"/>
  <c r="AE90" i="354"/>
  <c r="N21" i="365"/>
  <c r="D2" i="365" s="1"/>
  <c r="K157" i="299"/>
  <c r="K89" i="302"/>
  <c r="O123" i="305"/>
  <c r="M123" i="308"/>
  <c r="AB123" i="308" s="1"/>
  <c r="AC107" i="308" s="1"/>
  <c r="M38" i="309"/>
  <c r="K55" i="309"/>
  <c r="K72" i="309"/>
  <c r="K106" i="309"/>
  <c r="M38" i="314"/>
  <c r="O38" i="315"/>
  <c r="O123" i="317"/>
  <c r="K106" i="320"/>
  <c r="H1" i="323"/>
  <c r="AE23" i="324"/>
  <c r="AA58" i="326"/>
  <c r="AB73" i="326"/>
  <c r="N92" i="326"/>
  <c r="N107" i="326"/>
  <c r="AA127" i="326"/>
  <c r="K106" i="327"/>
  <c r="AB40" i="329"/>
  <c r="AA144" i="329"/>
  <c r="N151" i="329"/>
  <c r="K38" i="330"/>
  <c r="Q57" i="330"/>
  <c r="K123" i="332"/>
  <c r="N129" i="332"/>
  <c r="P129" i="332" s="1"/>
  <c r="N145" i="332"/>
  <c r="P145" i="332" s="1"/>
  <c r="M55" i="333"/>
  <c r="N55" i="333" s="1"/>
  <c r="P58" i="333"/>
  <c r="K123" i="333"/>
  <c r="K21" i="335"/>
  <c r="N107" i="335"/>
  <c r="Q107" i="335" s="1"/>
  <c r="K123" i="335"/>
  <c r="M55" i="336"/>
  <c r="AF55" i="336" s="1"/>
  <c r="AG39" i="336" s="1"/>
  <c r="AF39" i="336"/>
  <c r="P107" i="336"/>
  <c r="AB9" i="338"/>
  <c r="AA9" i="338"/>
  <c r="AA94" i="338"/>
  <c r="AA125" i="338"/>
  <c r="AA149" i="338"/>
  <c r="AF92" i="339"/>
  <c r="N93" i="341"/>
  <c r="Q93" i="341" s="1"/>
  <c r="AA93" i="341"/>
  <c r="AE41" i="342"/>
  <c r="O106" i="342"/>
  <c r="AA56" i="344"/>
  <c r="N39" i="345"/>
  <c r="Q39" i="345" s="1"/>
  <c r="AE107" i="345"/>
  <c r="AB5" i="347"/>
  <c r="N9" i="347"/>
  <c r="P9" i="347" s="1"/>
  <c r="AB73" i="347"/>
  <c r="N129" i="347"/>
  <c r="Q129" i="347" s="1"/>
  <c r="N145" i="347"/>
  <c r="Q145" i="347" s="1"/>
  <c r="N148" i="347"/>
  <c r="P148" i="347" s="1"/>
  <c r="AE6" i="348"/>
  <c r="AE73" i="348"/>
  <c r="K123" i="348"/>
  <c r="H1" i="350"/>
  <c r="Q73" i="350"/>
  <c r="Y2" i="351"/>
  <c r="O6" i="349" s="1"/>
  <c r="K55" i="351"/>
  <c r="O55" i="353"/>
  <c r="Q128" i="353"/>
  <c r="Q7" i="365"/>
  <c r="P7" i="365"/>
  <c r="P59" i="362"/>
  <c r="Q59" i="362"/>
  <c r="P147" i="362"/>
  <c r="Q147" i="362"/>
  <c r="AF109" i="351"/>
  <c r="AE109" i="351"/>
  <c r="AB10" i="353"/>
  <c r="AA10" i="353"/>
  <c r="K38" i="353"/>
  <c r="Q142" i="353"/>
  <c r="Q90" i="354"/>
  <c r="P143" i="356"/>
  <c r="Q143" i="356"/>
  <c r="Q73" i="365"/>
  <c r="P73" i="365"/>
  <c r="AA106" i="365"/>
  <c r="AB106" i="365"/>
  <c r="AC90" i="365" s="1"/>
  <c r="Q25" i="372"/>
  <c r="P25" i="372"/>
  <c r="P23" i="356"/>
  <c r="Q23" i="356"/>
  <c r="P89" i="371"/>
  <c r="P57" i="360"/>
  <c r="Q57" i="360"/>
  <c r="Z2" i="330"/>
  <c r="P6" i="328" s="1"/>
  <c r="K72" i="330"/>
  <c r="M123" i="330"/>
  <c r="AF123" i="330" s="1"/>
  <c r="AG107" i="330" s="1"/>
  <c r="G8" i="331"/>
  <c r="M140" i="332"/>
  <c r="Q149" i="332"/>
  <c r="O38" i="335"/>
  <c r="K72" i="336"/>
  <c r="G8" i="337"/>
  <c r="M72" i="338"/>
  <c r="N72" i="338" s="1"/>
  <c r="O89" i="338"/>
  <c r="AD2" i="339"/>
  <c r="R6" i="337" s="1"/>
  <c r="K55" i="339"/>
  <c r="P55" i="339" s="1"/>
  <c r="O123" i="341"/>
  <c r="M38" i="344"/>
  <c r="AA38" i="344" s="1"/>
  <c r="AB150" i="347"/>
  <c r="N150" i="347"/>
  <c r="Q150" i="347" s="1"/>
  <c r="O140" i="350"/>
  <c r="AC2" i="351"/>
  <c r="Q6" i="349" s="1"/>
  <c r="G8" i="352"/>
  <c r="O106" i="354"/>
  <c r="Q5" i="366"/>
  <c r="P5" i="366"/>
  <c r="P130" i="356"/>
  <c r="Q130" i="356"/>
  <c r="P106" i="356"/>
  <c r="AA124" i="338"/>
  <c r="N124" i="338"/>
  <c r="Q124" i="338" s="1"/>
  <c r="M157" i="338"/>
  <c r="AA157" i="338" s="1"/>
  <c r="P144" i="338"/>
  <c r="O157" i="338"/>
  <c r="O140" i="341"/>
  <c r="K72" i="344"/>
  <c r="AB77" i="347"/>
  <c r="AA77" i="347"/>
  <c r="K106" i="347"/>
  <c r="AB109" i="347"/>
  <c r="N109" i="347"/>
  <c r="P109" i="347" s="1"/>
  <c r="Z2" i="348"/>
  <c r="P6" i="346" s="1"/>
  <c r="O123" i="350"/>
  <c r="K89" i="351"/>
  <c r="O106" i="353"/>
  <c r="M157" i="353"/>
  <c r="N157" i="353" s="1"/>
  <c r="AE6" i="354"/>
  <c r="AF6" i="354"/>
  <c r="M55" i="329"/>
  <c r="Q92" i="329"/>
  <c r="K106" i="329"/>
  <c r="O38" i="330"/>
  <c r="K140" i="332"/>
  <c r="N92" i="336"/>
  <c r="Q92" i="336" s="1"/>
  <c r="I8" i="337"/>
  <c r="AB6" i="338"/>
  <c r="AA6" i="338"/>
  <c r="N75" i="338"/>
  <c r="N141" i="338"/>
  <c r="Q141" i="338" s="1"/>
  <c r="N57" i="341"/>
  <c r="Q57" i="341" s="1"/>
  <c r="N147" i="341"/>
  <c r="Q147" i="341" s="1"/>
  <c r="F1" i="342"/>
  <c r="F2" i="342" s="1"/>
  <c r="N40" i="342"/>
  <c r="Q40" i="342" s="1"/>
  <c r="O72" i="344"/>
  <c r="K123" i="344"/>
  <c r="Q123" i="344" s="1"/>
  <c r="R107" i="344" s="1"/>
  <c r="N126" i="344"/>
  <c r="Q126" i="344" s="1"/>
  <c r="N142" i="344"/>
  <c r="Q142" i="344" s="1"/>
  <c r="M8" i="346"/>
  <c r="F1" i="348"/>
  <c r="F2" i="348" s="1"/>
  <c r="N57" i="348"/>
  <c r="Q57" i="348" s="1"/>
  <c r="K8" i="349"/>
  <c r="N56" i="350"/>
  <c r="Q56" i="350" s="1"/>
  <c r="K72" i="351"/>
  <c r="K8" i="352"/>
  <c r="N74" i="353"/>
  <c r="P94" i="365"/>
  <c r="Q89" i="371"/>
  <c r="R73" i="371" s="1"/>
  <c r="P150" i="356"/>
  <c r="Q150" i="356"/>
  <c r="P144" i="365"/>
  <c r="Q144" i="365"/>
  <c r="P91" i="365"/>
  <c r="Q91" i="365"/>
  <c r="P108" i="372"/>
  <c r="Q108" i="372"/>
  <c r="Q107" i="372"/>
  <c r="P107" i="372"/>
  <c r="P90" i="372"/>
  <c r="Q90" i="372"/>
  <c r="Q107" i="365"/>
  <c r="P107" i="365"/>
  <c r="P91" i="356"/>
  <c r="Q91" i="356"/>
  <c r="P129" i="365"/>
  <c r="P7" i="368"/>
  <c r="Q7" i="368"/>
  <c r="P148" i="365"/>
  <c r="Q148" i="365"/>
  <c r="P8" i="365"/>
  <c r="Q8" i="365"/>
  <c r="P76" i="365"/>
  <c r="Q76" i="365"/>
  <c r="P74" i="356"/>
  <c r="Q74" i="356"/>
  <c r="P74" i="365"/>
  <c r="Q74" i="365"/>
  <c r="P126" i="356"/>
  <c r="Q126" i="356"/>
  <c r="Q57" i="366"/>
  <c r="P57" i="366"/>
  <c r="P57" i="365"/>
  <c r="Q57" i="365"/>
  <c r="K157" i="332"/>
  <c r="K89" i="333"/>
  <c r="K8" i="334"/>
  <c r="O157" i="335"/>
  <c r="Q58" i="336"/>
  <c r="M106" i="338"/>
  <c r="K157" i="338"/>
  <c r="K89" i="341"/>
  <c r="K123" i="342"/>
  <c r="O38" i="347"/>
  <c r="O106" i="347"/>
  <c r="M21" i="350"/>
  <c r="M8" i="352"/>
  <c r="O38" i="353"/>
  <c r="N89" i="362"/>
  <c r="Q58" i="365"/>
  <c r="Q90" i="365"/>
  <c r="P90" i="365"/>
  <c r="AA72" i="365"/>
  <c r="AB72" i="365"/>
  <c r="AC56" i="365" s="1"/>
  <c r="N38" i="372"/>
  <c r="AF38" i="372"/>
  <c r="AG22" i="372" s="1"/>
  <c r="AE38" i="372"/>
  <c r="Q89" i="372"/>
  <c r="R73" i="372" s="1"/>
  <c r="P89" i="372"/>
  <c r="Q22" i="372"/>
  <c r="P22" i="372"/>
  <c r="Q60" i="372"/>
  <c r="P60" i="372"/>
  <c r="Q149" i="371"/>
  <c r="P149" i="371"/>
  <c r="Q145" i="371"/>
  <c r="P145" i="371"/>
  <c r="Q55" i="372"/>
  <c r="R39" i="372" s="1"/>
  <c r="P55" i="372"/>
  <c r="Q140" i="371"/>
  <c r="R124" i="371" s="1"/>
  <c r="P140" i="371"/>
  <c r="Q123" i="372"/>
  <c r="R107" i="372" s="1"/>
  <c r="P123" i="372"/>
  <c r="Q133" i="371"/>
  <c r="P133" i="371"/>
  <c r="Q39" i="372"/>
  <c r="P39" i="372"/>
  <c r="Q129" i="371"/>
  <c r="P129" i="371"/>
  <c r="P21" i="371"/>
  <c r="P125" i="371"/>
  <c r="Q125" i="371"/>
  <c r="Q5" i="371"/>
  <c r="P5" i="371"/>
  <c r="Q21" i="372"/>
  <c r="R5" i="372" s="1"/>
  <c r="P21" i="372"/>
  <c r="Q95" i="371"/>
  <c r="P95" i="371"/>
  <c r="Q91" i="371"/>
  <c r="P91" i="371"/>
  <c r="Q74" i="371"/>
  <c r="P74" i="371"/>
  <c r="Q7" i="372"/>
  <c r="P7" i="372"/>
  <c r="Q106" i="371"/>
  <c r="R90" i="371" s="1"/>
  <c r="P106" i="371"/>
  <c r="Q57" i="371"/>
  <c r="P57" i="371"/>
  <c r="Q109" i="372"/>
  <c r="P109" i="372"/>
  <c r="Q72" i="372"/>
  <c r="R56" i="372" s="1"/>
  <c r="P72" i="372"/>
  <c r="Q8" i="371"/>
  <c r="P8" i="371"/>
  <c r="Q73" i="372"/>
  <c r="P73" i="372"/>
  <c r="AE106" i="372"/>
  <c r="N106" i="372"/>
  <c r="AF106" i="372"/>
  <c r="AG90" i="372" s="1"/>
  <c r="Q90" i="368"/>
  <c r="P90" i="368"/>
  <c r="AB21" i="368"/>
  <c r="AC5" i="368" s="1"/>
  <c r="AA21" i="368"/>
  <c r="N21" i="368"/>
  <c r="Q148" i="368"/>
  <c r="P148" i="368"/>
  <c r="Q23" i="368"/>
  <c r="P23" i="368"/>
  <c r="Q144" i="368"/>
  <c r="P144" i="368"/>
  <c r="Q72" i="369"/>
  <c r="R56" i="369" s="1"/>
  <c r="P72" i="369"/>
  <c r="Q132" i="368"/>
  <c r="P132" i="368"/>
  <c r="Q5" i="369"/>
  <c r="P5" i="369"/>
  <c r="AB140" i="368"/>
  <c r="AC124" i="368" s="1"/>
  <c r="AA140" i="368"/>
  <c r="N140" i="368"/>
  <c r="Q94" i="368"/>
  <c r="P94" i="368"/>
  <c r="Q109" i="369"/>
  <c r="P109" i="369"/>
  <c r="Q108" i="369"/>
  <c r="P108" i="369"/>
  <c r="N106" i="369"/>
  <c r="AF106" i="369"/>
  <c r="AG90" i="369" s="1"/>
  <c r="AE106" i="369"/>
  <c r="Q78" i="368"/>
  <c r="P78" i="368"/>
  <c r="Q90" i="369"/>
  <c r="P90" i="369"/>
  <c r="Q89" i="369"/>
  <c r="R73" i="369" s="1"/>
  <c r="P89" i="369"/>
  <c r="Q142" i="368"/>
  <c r="P142" i="368"/>
  <c r="Q55" i="368"/>
  <c r="R39" i="368" s="1"/>
  <c r="P55" i="368"/>
  <c r="Q74" i="368"/>
  <c r="P74" i="368"/>
  <c r="Q58" i="369"/>
  <c r="P58" i="369"/>
  <c r="Q59" i="369"/>
  <c r="P59" i="369"/>
  <c r="AB106" i="368"/>
  <c r="AC90" i="368" s="1"/>
  <c r="AA106" i="368"/>
  <c r="N106" i="368"/>
  <c r="Q130" i="368"/>
  <c r="P130" i="368"/>
  <c r="Q21" i="369"/>
  <c r="R5" i="369" s="1"/>
  <c r="P21" i="369"/>
  <c r="Q123" i="369"/>
  <c r="R107" i="369" s="1"/>
  <c r="P123" i="369"/>
  <c r="Q56" i="369"/>
  <c r="P56" i="369"/>
  <c r="N55" i="369"/>
  <c r="AF55" i="369"/>
  <c r="AG39" i="369" s="1"/>
  <c r="AE55" i="369"/>
  <c r="Q126" i="368"/>
  <c r="P126" i="368"/>
  <c r="N157" i="368"/>
  <c r="AB157" i="368"/>
  <c r="AC141" i="368" s="1"/>
  <c r="AA157" i="368"/>
  <c r="Q6" i="369"/>
  <c r="P6" i="369"/>
  <c r="Q108" i="368"/>
  <c r="P108" i="368"/>
  <c r="Q41" i="369"/>
  <c r="P41" i="369"/>
  <c r="Q107" i="369"/>
  <c r="P107" i="369"/>
  <c r="Q124" i="368"/>
  <c r="P124" i="368"/>
  <c r="N38" i="369"/>
  <c r="AF38" i="369"/>
  <c r="AG22" i="369" s="1"/>
  <c r="AE38" i="369"/>
  <c r="Q89" i="368"/>
  <c r="R73" i="368" s="1"/>
  <c r="P89" i="368"/>
  <c r="AA123" i="368"/>
  <c r="N123" i="368"/>
  <c r="AB123" i="368"/>
  <c r="AC107" i="368" s="1"/>
  <c r="Q7" i="369"/>
  <c r="P7" i="369"/>
  <c r="Q60" i="368"/>
  <c r="P60" i="368"/>
  <c r="Q56" i="366"/>
  <c r="P56" i="366"/>
  <c r="Q89" i="365"/>
  <c r="R73" i="365" s="1"/>
  <c r="P89" i="365"/>
  <c r="Q146" i="365"/>
  <c r="P146" i="365"/>
  <c r="P10" i="365"/>
  <c r="Q10" i="365"/>
  <c r="Q124" i="365"/>
  <c r="P124" i="365"/>
  <c r="Q72" i="365"/>
  <c r="R56" i="365" s="1"/>
  <c r="P72" i="365"/>
  <c r="P6" i="365"/>
  <c r="Q6" i="365"/>
  <c r="AA123" i="365"/>
  <c r="N123" i="365"/>
  <c r="AB123" i="365"/>
  <c r="AC107" i="365" s="1"/>
  <c r="Q55" i="365"/>
  <c r="R39" i="365" s="1"/>
  <c r="P55" i="365"/>
  <c r="Q142" i="365"/>
  <c r="P142" i="365"/>
  <c r="Q157" i="365"/>
  <c r="R141" i="365" s="1"/>
  <c r="P157" i="365"/>
  <c r="Q22" i="365"/>
  <c r="P22" i="365"/>
  <c r="Q41" i="366"/>
  <c r="P41" i="366"/>
  <c r="AB140" i="365"/>
  <c r="AC124" i="365" s="1"/>
  <c r="AA140" i="365"/>
  <c r="N140" i="365"/>
  <c r="Q21" i="366"/>
  <c r="R5" i="366" s="1"/>
  <c r="P21" i="366"/>
  <c r="N38" i="366"/>
  <c r="AF38" i="366"/>
  <c r="AG22" i="366" s="1"/>
  <c r="AE38" i="366"/>
  <c r="Q108" i="366"/>
  <c r="P108" i="366"/>
  <c r="AB38" i="365"/>
  <c r="AC22" i="365" s="1"/>
  <c r="AA38" i="365"/>
  <c r="N38" i="365"/>
  <c r="Q90" i="366"/>
  <c r="P90" i="366"/>
  <c r="Q21" i="365"/>
  <c r="R5" i="365" s="1"/>
  <c r="P21" i="365"/>
  <c r="Q58" i="366"/>
  <c r="P58" i="366"/>
  <c r="AE89" i="366"/>
  <c r="N89" i="366"/>
  <c r="AF89" i="366"/>
  <c r="AG73" i="366" s="1"/>
  <c r="Q72" i="366"/>
  <c r="R56" i="366" s="1"/>
  <c r="P72" i="366"/>
  <c r="N55" i="366"/>
  <c r="AF55" i="366"/>
  <c r="AG39" i="366" s="1"/>
  <c r="AE55" i="366"/>
  <c r="Q74" i="366"/>
  <c r="P74" i="366"/>
  <c r="Q23" i="366"/>
  <c r="P23" i="366"/>
  <c r="Q150" i="365"/>
  <c r="P150" i="365"/>
  <c r="Q6" i="366"/>
  <c r="P6" i="366"/>
  <c r="Q106" i="365"/>
  <c r="R90" i="365" s="1"/>
  <c r="P106" i="365"/>
  <c r="Q123" i="366"/>
  <c r="R107" i="366" s="1"/>
  <c r="P123" i="366"/>
  <c r="Q55" i="362"/>
  <c r="R39" i="362" s="1"/>
  <c r="P55" i="362"/>
  <c r="Q38" i="362"/>
  <c r="R22" i="362" s="1"/>
  <c r="P38" i="362"/>
  <c r="Q72" i="363"/>
  <c r="R56" i="363" s="1"/>
  <c r="P72" i="363"/>
  <c r="Q21" i="363"/>
  <c r="R5" i="363" s="1"/>
  <c r="P21" i="363"/>
  <c r="Q55" i="363"/>
  <c r="R39" i="363" s="1"/>
  <c r="P55" i="363"/>
  <c r="Q56" i="363"/>
  <c r="P56" i="363"/>
  <c r="Q140" i="362"/>
  <c r="R124" i="362" s="1"/>
  <c r="P140" i="362"/>
  <c r="Q41" i="363"/>
  <c r="P41" i="363"/>
  <c r="AE89" i="363"/>
  <c r="N89" i="363"/>
  <c r="AF89" i="363"/>
  <c r="AG73" i="363" s="1"/>
  <c r="N38" i="363"/>
  <c r="AF38" i="363"/>
  <c r="AG22" i="363" s="1"/>
  <c r="AE38" i="363"/>
  <c r="Q23" i="362"/>
  <c r="P23" i="362"/>
  <c r="Q123" i="363"/>
  <c r="R107" i="363" s="1"/>
  <c r="P123" i="363"/>
  <c r="Q108" i="363"/>
  <c r="P108" i="363"/>
  <c r="Q106" i="363"/>
  <c r="R90" i="363" s="1"/>
  <c r="P106" i="363"/>
  <c r="Q74" i="362"/>
  <c r="P74" i="362"/>
  <c r="Q148" i="362"/>
  <c r="P148" i="362"/>
  <c r="Q74" i="363"/>
  <c r="P74" i="363"/>
  <c r="Q106" i="362"/>
  <c r="R90" i="362" s="1"/>
  <c r="P106" i="362"/>
  <c r="AA123" i="362"/>
  <c r="N123" i="362"/>
  <c r="AB123" i="362"/>
  <c r="AC107" i="362" s="1"/>
  <c r="Q144" i="362"/>
  <c r="P144" i="362"/>
  <c r="Q22" i="363"/>
  <c r="P22" i="363"/>
  <c r="Q132" i="362"/>
  <c r="P132" i="362"/>
  <c r="Q89" i="362"/>
  <c r="R73" i="362" s="1"/>
  <c r="P89" i="362"/>
  <c r="Q21" i="362"/>
  <c r="R5" i="362" s="1"/>
  <c r="P21" i="362"/>
  <c r="D2" i="362"/>
  <c r="Q23" i="363"/>
  <c r="P23" i="363"/>
  <c r="Q72" i="362"/>
  <c r="R56" i="362" s="1"/>
  <c r="P72" i="362"/>
  <c r="Q128" i="359"/>
  <c r="P128" i="359"/>
  <c r="Q89" i="359"/>
  <c r="R73" i="359" s="1"/>
  <c r="P89" i="359"/>
  <c r="Q21" i="360"/>
  <c r="R5" i="360" s="1"/>
  <c r="P21" i="360"/>
  <c r="Q72" i="359"/>
  <c r="R56" i="359" s="1"/>
  <c r="P72" i="359"/>
  <c r="Q147" i="359"/>
  <c r="P147" i="359"/>
  <c r="Q143" i="359"/>
  <c r="P143" i="359"/>
  <c r="Q108" i="360"/>
  <c r="P108" i="360"/>
  <c r="Q7" i="360"/>
  <c r="P7" i="360"/>
  <c r="Q110" i="359"/>
  <c r="P110" i="359"/>
  <c r="Q130" i="359"/>
  <c r="P130" i="359"/>
  <c r="Q74" i="360"/>
  <c r="P74" i="360"/>
  <c r="Q126" i="359"/>
  <c r="P126" i="359"/>
  <c r="Q72" i="360"/>
  <c r="R56" i="360" s="1"/>
  <c r="P72" i="360"/>
  <c r="D2" i="359"/>
  <c r="Q21" i="359"/>
  <c r="R5" i="359" s="1"/>
  <c r="P21" i="359"/>
  <c r="Q123" i="360"/>
  <c r="R107" i="360" s="1"/>
  <c r="P123" i="360"/>
  <c r="Q157" i="359"/>
  <c r="R141" i="359" s="1"/>
  <c r="P157" i="359"/>
  <c r="Q108" i="359"/>
  <c r="P108" i="359"/>
  <c r="Q23" i="360"/>
  <c r="P23" i="360"/>
  <c r="Q91" i="359"/>
  <c r="P91" i="359"/>
  <c r="AE89" i="360"/>
  <c r="N89" i="360"/>
  <c r="AF89" i="360"/>
  <c r="AG73" i="360" s="1"/>
  <c r="Q73" i="359"/>
  <c r="P73" i="359"/>
  <c r="Q109" i="360"/>
  <c r="P109" i="360"/>
  <c r="Q56" i="359"/>
  <c r="P56" i="359"/>
  <c r="Q145" i="359"/>
  <c r="P145" i="359"/>
  <c r="Q55" i="360"/>
  <c r="R39" i="360" s="1"/>
  <c r="P55" i="360"/>
  <c r="Q55" i="359"/>
  <c r="R39" i="359" s="1"/>
  <c r="P55" i="359"/>
  <c r="Q39" i="359"/>
  <c r="P39" i="359"/>
  <c r="Q22" i="360"/>
  <c r="P22" i="360"/>
  <c r="Q59" i="360"/>
  <c r="P59" i="360"/>
  <c r="N38" i="360"/>
  <c r="D2" i="360" s="1"/>
  <c r="AF38" i="360"/>
  <c r="AG22" i="360" s="1"/>
  <c r="AE38" i="360"/>
  <c r="Q132" i="359"/>
  <c r="P132" i="359"/>
  <c r="Q106" i="359"/>
  <c r="R90" i="359" s="1"/>
  <c r="P106" i="359"/>
  <c r="Q140" i="359"/>
  <c r="R124" i="359" s="1"/>
  <c r="P140" i="359"/>
  <c r="Q5" i="356"/>
  <c r="P5" i="356"/>
  <c r="Q127" i="356"/>
  <c r="P127" i="356"/>
  <c r="Q9" i="356"/>
  <c r="P9" i="356"/>
  <c r="P123" i="356"/>
  <c r="Q123" i="356"/>
  <c r="R107" i="356" s="1"/>
  <c r="Q91" i="357"/>
  <c r="P91" i="357"/>
  <c r="Q109" i="356"/>
  <c r="P109" i="356"/>
  <c r="Q74" i="357"/>
  <c r="P74" i="357"/>
  <c r="Q72" i="357"/>
  <c r="R56" i="357" s="1"/>
  <c r="P72" i="357"/>
  <c r="Q73" i="357"/>
  <c r="P73" i="357"/>
  <c r="Q92" i="356"/>
  <c r="P92" i="356"/>
  <c r="Q23" i="357"/>
  <c r="P23" i="357"/>
  <c r="Q5" i="357"/>
  <c r="P5" i="357"/>
  <c r="Q21" i="357"/>
  <c r="R5" i="357" s="1"/>
  <c r="P21" i="357"/>
  <c r="N55" i="357"/>
  <c r="AF55" i="357"/>
  <c r="AG39" i="357" s="1"/>
  <c r="AE55" i="357"/>
  <c r="Q22" i="357"/>
  <c r="P22" i="357"/>
  <c r="Q75" i="356"/>
  <c r="P75" i="356"/>
  <c r="Q106" i="357"/>
  <c r="R90" i="357" s="1"/>
  <c r="P106" i="357"/>
  <c r="Q56" i="357"/>
  <c r="P56" i="357"/>
  <c r="P140" i="356"/>
  <c r="Q140" i="356"/>
  <c r="R124" i="356" s="1"/>
  <c r="Q148" i="356"/>
  <c r="P148" i="356"/>
  <c r="Q58" i="356"/>
  <c r="P58" i="356"/>
  <c r="Q124" i="356"/>
  <c r="P124" i="356"/>
  <c r="N157" i="356"/>
  <c r="AB157" i="356"/>
  <c r="AC141" i="356" s="1"/>
  <c r="AA157" i="356"/>
  <c r="Q144" i="356"/>
  <c r="P144" i="356"/>
  <c r="AE89" i="357"/>
  <c r="N89" i="357"/>
  <c r="AF89" i="357"/>
  <c r="AG73" i="357" s="1"/>
  <c r="Q123" i="357"/>
  <c r="R107" i="357" s="1"/>
  <c r="P123" i="357"/>
  <c r="N38" i="357"/>
  <c r="AF38" i="357"/>
  <c r="AG22" i="357" s="1"/>
  <c r="AE38" i="357"/>
  <c r="Q131" i="356"/>
  <c r="P131" i="356"/>
  <c r="P21" i="356"/>
  <c r="Q21" i="356"/>
  <c r="R5" i="356" s="1"/>
  <c r="Q24" i="354"/>
  <c r="P24" i="354"/>
  <c r="AF123" i="354"/>
  <c r="AG107" i="354" s="1"/>
  <c r="AF21" i="354"/>
  <c r="AG5" i="354" s="1"/>
  <c r="AE21" i="354"/>
  <c r="N21" i="354"/>
  <c r="I3" i="352"/>
  <c r="F2" i="353"/>
  <c r="P76" i="353"/>
  <c r="Q25" i="354"/>
  <c r="P25" i="354"/>
  <c r="Q39" i="354"/>
  <c r="P39" i="354"/>
  <c r="AF72" i="354"/>
  <c r="AG56" i="354" s="1"/>
  <c r="AE72" i="354"/>
  <c r="N72" i="354"/>
  <c r="Q58" i="354"/>
  <c r="P58" i="354"/>
  <c r="E8" i="352"/>
  <c r="Q9" i="353"/>
  <c r="Q58" i="353"/>
  <c r="Q75" i="353"/>
  <c r="Q92" i="353"/>
  <c r="Q109" i="353"/>
  <c r="Q127" i="353"/>
  <c r="Q131" i="353"/>
  <c r="Q143" i="353"/>
  <c r="Q147" i="353"/>
  <c r="Q151" i="353"/>
  <c r="Q40" i="354"/>
  <c r="M89" i="354"/>
  <c r="M38" i="353"/>
  <c r="N39" i="353"/>
  <c r="M55" i="353"/>
  <c r="N56" i="353"/>
  <c r="M72" i="353"/>
  <c r="M89" i="353"/>
  <c r="M106" i="353"/>
  <c r="N107" i="353"/>
  <c r="M140" i="353"/>
  <c r="N141" i="353"/>
  <c r="N7" i="354"/>
  <c r="N59" i="354"/>
  <c r="M106" i="354"/>
  <c r="N109" i="354"/>
  <c r="N7" i="353"/>
  <c r="N23" i="353"/>
  <c r="N60" i="353"/>
  <c r="P73" i="353"/>
  <c r="N77" i="353"/>
  <c r="P90" i="353"/>
  <c r="N94" i="353"/>
  <c r="N125" i="353"/>
  <c r="N129" i="353"/>
  <c r="N133" i="353"/>
  <c r="N145" i="353"/>
  <c r="N149" i="353"/>
  <c r="N22" i="354"/>
  <c r="AE39" i="354"/>
  <c r="N73" i="354"/>
  <c r="N91" i="354"/>
  <c r="AA8" i="353"/>
  <c r="AA108" i="353"/>
  <c r="M123" i="353"/>
  <c r="AA126" i="353"/>
  <c r="AA130" i="353"/>
  <c r="AA142" i="353"/>
  <c r="N6" i="354"/>
  <c r="P23" i="354"/>
  <c r="AF24" i="354"/>
  <c r="AF39" i="354"/>
  <c r="M55" i="354"/>
  <c r="P74" i="354"/>
  <c r="AE7" i="354"/>
  <c r="AE59" i="354"/>
  <c r="AE109" i="354"/>
  <c r="N6" i="353"/>
  <c r="N10" i="353"/>
  <c r="AA39" i="353"/>
  <c r="AA56" i="353"/>
  <c r="AA73" i="353"/>
  <c r="AA90" i="353"/>
  <c r="AA107" i="353"/>
  <c r="AA141" i="353"/>
  <c r="AE23" i="354"/>
  <c r="M38" i="354"/>
  <c r="N41" i="354"/>
  <c r="AE74" i="354"/>
  <c r="AA7" i="353"/>
  <c r="AA23" i="353"/>
  <c r="AA60" i="353"/>
  <c r="AA77" i="353"/>
  <c r="AA94" i="353"/>
  <c r="AA125" i="353"/>
  <c r="AA129" i="353"/>
  <c r="AA133" i="353"/>
  <c r="AB141" i="353"/>
  <c r="AA145" i="353"/>
  <c r="AA149" i="353"/>
  <c r="P5" i="354"/>
  <c r="AE91" i="354"/>
  <c r="P107" i="354"/>
  <c r="N56" i="354"/>
  <c r="AA148" i="353"/>
  <c r="AE5" i="354"/>
  <c r="AE41" i="354"/>
  <c r="AE107" i="354"/>
  <c r="AF5" i="354"/>
  <c r="AF107" i="354"/>
  <c r="F2" i="350"/>
  <c r="Q108" i="351"/>
  <c r="P108" i="351"/>
  <c r="Q23" i="351"/>
  <c r="P23" i="351"/>
  <c r="AA21" i="350"/>
  <c r="N21" i="350"/>
  <c r="AB21" i="350"/>
  <c r="AC5" i="350" s="1"/>
  <c r="Q39" i="351"/>
  <c r="P39" i="351"/>
  <c r="AA157" i="350"/>
  <c r="N157" i="350"/>
  <c r="AB157" i="350"/>
  <c r="AC141" i="350" s="1"/>
  <c r="Q58" i="351"/>
  <c r="P58" i="351"/>
  <c r="Q124" i="350"/>
  <c r="P124" i="350"/>
  <c r="P40" i="351"/>
  <c r="Q40" i="351"/>
  <c r="Q74" i="351"/>
  <c r="P74" i="351"/>
  <c r="Q6" i="351"/>
  <c r="P6" i="351"/>
  <c r="Q106" i="350"/>
  <c r="R90" i="350" s="1"/>
  <c r="P106" i="350"/>
  <c r="Q90" i="351"/>
  <c r="P90" i="351"/>
  <c r="Q106" i="351"/>
  <c r="R90" i="351" s="1"/>
  <c r="N8" i="350"/>
  <c r="N57" i="350"/>
  <c r="N74" i="350"/>
  <c r="N91" i="350"/>
  <c r="N108" i="350"/>
  <c r="N126" i="350"/>
  <c r="N130" i="350"/>
  <c r="N142" i="350"/>
  <c r="N146" i="350"/>
  <c r="N150" i="350"/>
  <c r="N21" i="351"/>
  <c r="N72" i="351"/>
  <c r="M89" i="351"/>
  <c r="AE106" i="351"/>
  <c r="N123" i="351"/>
  <c r="N7" i="350"/>
  <c r="N23" i="350"/>
  <c r="P39" i="350"/>
  <c r="P56" i="350"/>
  <c r="N60" i="350"/>
  <c r="P73" i="350"/>
  <c r="N77" i="350"/>
  <c r="P90" i="350"/>
  <c r="N94" i="350"/>
  <c r="P107" i="350"/>
  <c r="N125" i="350"/>
  <c r="N129" i="350"/>
  <c r="N133" i="350"/>
  <c r="P141" i="350"/>
  <c r="N145" i="350"/>
  <c r="N149" i="350"/>
  <c r="P7" i="351"/>
  <c r="N22" i="351"/>
  <c r="AE24" i="351"/>
  <c r="AE39" i="351"/>
  <c r="P59" i="351"/>
  <c r="N73" i="351"/>
  <c r="N91" i="351"/>
  <c r="P109" i="351"/>
  <c r="N89" i="350"/>
  <c r="AA8" i="350"/>
  <c r="AA57" i="350"/>
  <c r="AA74" i="350"/>
  <c r="AA91" i="350"/>
  <c r="AA108" i="350"/>
  <c r="M123" i="350"/>
  <c r="AA126" i="350"/>
  <c r="AA130" i="350"/>
  <c r="AA142" i="350"/>
  <c r="AA146" i="350"/>
  <c r="AA150" i="350"/>
  <c r="AF39" i="351"/>
  <c r="M55" i="351"/>
  <c r="N72" i="350"/>
  <c r="N6" i="350"/>
  <c r="N10" i="350"/>
  <c r="N59" i="350"/>
  <c r="N76" i="350"/>
  <c r="N93" i="350"/>
  <c r="AA107" i="350"/>
  <c r="N110" i="350"/>
  <c r="N128" i="350"/>
  <c r="N132" i="350"/>
  <c r="N144" i="350"/>
  <c r="N148" i="350"/>
  <c r="H1" i="351"/>
  <c r="AE23" i="351"/>
  <c r="M38" i="351"/>
  <c r="N41" i="351"/>
  <c r="AE74" i="351"/>
  <c r="AA7" i="350"/>
  <c r="AA23" i="350"/>
  <c r="AA60" i="350"/>
  <c r="AA77" i="350"/>
  <c r="AA94" i="350"/>
  <c r="AA125" i="350"/>
  <c r="AA129" i="350"/>
  <c r="AA133" i="350"/>
  <c r="AA145" i="350"/>
  <c r="AA149" i="350"/>
  <c r="P5" i="351"/>
  <c r="AF23" i="351"/>
  <c r="AF74" i="351"/>
  <c r="AE91" i="351"/>
  <c r="P107" i="351"/>
  <c r="AA38" i="350"/>
  <c r="AA55" i="350"/>
  <c r="AA72" i="350"/>
  <c r="AA89" i="350"/>
  <c r="AA106" i="350"/>
  <c r="AA140" i="350"/>
  <c r="AE22" i="351"/>
  <c r="AE73" i="351"/>
  <c r="AB106" i="350"/>
  <c r="AC90" i="350" s="1"/>
  <c r="AA10" i="350"/>
  <c r="AA59" i="350"/>
  <c r="AA144" i="350"/>
  <c r="AA148" i="350"/>
  <c r="AE21" i="351"/>
  <c r="AE72" i="351"/>
  <c r="AE123" i="351"/>
  <c r="Q56" i="348"/>
  <c r="P56" i="348"/>
  <c r="Q124" i="347"/>
  <c r="P124" i="347"/>
  <c r="P128" i="347"/>
  <c r="Q128" i="347"/>
  <c r="Q106" i="348"/>
  <c r="R90" i="348" s="1"/>
  <c r="P106" i="348"/>
  <c r="P132" i="347"/>
  <c r="Q132" i="347"/>
  <c r="Q22" i="347"/>
  <c r="P22" i="347"/>
  <c r="P110" i="347"/>
  <c r="Q110" i="347"/>
  <c r="AA21" i="347"/>
  <c r="Q25" i="348"/>
  <c r="P25" i="348"/>
  <c r="I3" i="346"/>
  <c r="F2" i="347"/>
  <c r="N55" i="348"/>
  <c r="AF55" i="348"/>
  <c r="AG39" i="348" s="1"/>
  <c r="P41" i="348"/>
  <c r="Q41" i="348"/>
  <c r="Q73" i="348"/>
  <c r="P73" i="348"/>
  <c r="AF123" i="348"/>
  <c r="AG107" i="348" s="1"/>
  <c r="AE123" i="348"/>
  <c r="P5" i="347"/>
  <c r="AB38" i="347"/>
  <c r="AC22" i="347" s="1"/>
  <c r="AB72" i="347"/>
  <c r="AC56" i="347" s="1"/>
  <c r="AB89" i="347"/>
  <c r="AC73" i="347" s="1"/>
  <c r="AB106" i="347"/>
  <c r="AC90" i="347" s="1"/>
  <c r="AA124" i="347"/>
  <c r="AB140" i="347"/>
  <c r="AC124" i="347" s="1"/>
  <c r="Q144" i="347"/>
  <c r="Q148" i="347"/>
  <c r="AF22" i="348"/>
  <c r="N40" i="348"/>
  <c r="P57" i="348"/>
  <c r="AE106" i="348"/>
  <c r="AB124" i="347"/>
  <c r="AF106" i="348"/>
  <c r="AG90" i="348" s="1"/>
  <c r="P58" i="347"/>
  <c r="P75" i="347"/>
  <c r="P92" i="347"/>
  <c r="AB110" i="347"/>
  <c r="P127" i="347"/>
  <c r="AB128" i="347"/>
  <c r="P131" i="347"/>
  <c r="AB132" i="347"/>
  <c r="P143" i="347"/>
  <c r="P147" i="347"/>
  <c r="P151" i="347"/>
  <c r="AF5" i="348"/>
  <c r="M21" i="348"/>
  <c r="N24" i="348"/>
  <c r="AF41" i="348"/>
  <c r="M72" i="348"/>
  <c r="E8" i="346"/>
  <c r="AE25" i="348"/>
  <c r="M89" i="348"/>
  <c r="N92" i="348"/>
  <c r="AF25" i="348"/>
  <c r="AE56" i="348"/>
  <c r="P8" i="347"/>
  <c r="N38" i="347"/>
  <c r="P57" i="347"/>
  <c r="N72" i="347"/>
  <c r="P74" i="347"/>
  <c r="N89" i="347"/>
  <c r="P91" i="347"/>
  <c r="N106" i="347"/>
  <c r="P108" i="347"/>
  <c r="P126" i="347"/>
  <c r="P130" i="347"/>
  <c r="N140" i="347"/>
  <c r="P142" i="347"/>
  <c r="P146" i="347"/>
  <c r="P150" i="347"/>
  <c r="N23" i="348"/>
  <c r="AF56" i="348"/>
  <c r="N74" i="348"/>
  <c r="N107" i="348"/>
  <c r="N23" i="347"/>
  <c r="P39" i="347"/>
  <c r="P56" i="347"/>
  <c r="N60" i="347"/>
  <c r="P73" i="347"/>
  <c r="N77" i="347"/>
  <c r="P90" i="347"/>
  <c r="P107" i="347"/>
  <c r="N133" i="347"/>
  <c r="P141" i="347"/>
  <c r="AB157" i="347"/>
  <c r="AC141" i="347" s="1"/>
  <c r="P7" i="348"/>
  <c r="N22" i="348"/>
  <c r="AE24" i="348"/>
  <c r="AE39" i="348"/>
  <c r="P59" i="348"/>
  <c r="N91" i="348"/>
  <c r="AA8" i="347"/>
  <c r="AA57" i="347"/>
  <c r="M123" i="347"/>
  <c r="P7" i="347"/>
  <c r="P94" i="347"/>
  <c r="P125" i="347"/>
  <c r="P129" i="347"/>
  <c r="P145" i="347"/>
  <c r="M38" i="348"/>
  <c r="AF107" i="348"/>
  <c r="Q5" i="345"/>
  <c r="P5" i="345"/>
  <c r="Q106" i="345"/>
  <c r="R90" i="345" s="1"/>
  <c r="P106" i="345"/>
  <c r="Q38" i="345"/>
  <c r="R22" i="345" s="1"/>
  <c r="P38" i="345"/>
  <c r="Q56" i="345"/>
  <c r="P56" i="345"/>
  <c r="Q55" i="345"/>
  <c r="R39" i="345" s="1"/>
  <c r="N38" i="344"/>
  <c r="AB38" i="344"/>
  <c r="AC22" i="344" s="1"/>
  <c r="N157" i="344"/>
  <c r="AB157" i="344"/>
  <c r="AC141" i="344" s="1"/>
  <c r="AA157" i="344"/>
  <c r="Q57" i="345"/>
  <c r="P57" i="345"/>
  <c r="Q25" i="345"/>
  <c r="P25" i="345"/>
  <c r="F2" i="344"/>
  <c r="I3" i="343"/>
  <c r="Q39" i="344"/>
  <c r="P39" i="344"/>
  <c r="Q89" i="345"/>
  <c r="R73" i="345" s="1"/>
  <c r="P89" i="345"/>
  <c r="AF123" i="345"/>
  <c r="AG107" i="345" s="1"/>
  <c r="AE123" i="345"/>
  <c r="N123" i="345"/>
  <c r="AB21" i="344"/>
  <c r="AC5" i="344" s="1"/>
  <c r="AA21" i="344"/>
  <c r="N21" i="344"/>
  <c r="AA140" i="344"/>
  <c r="N140" i="344"/>
  <c r="AB140" i="344"/>
  <c r="AC124" i="344" s="1"/>
  <c r="Q8" i="344"/>
  <c r="Q40" i="344"/>
  <c r="Q59" i="344"/>
  <c r="Q76" i="344"/>
  <c r="Q93" i="344"/>
  <c r="Q110" i="344"/>
  <c r="AA124" i="344"/>
  <c r="Q128" i="344"/>
  <c r="Q132" i="344"/>
  <c r="Q144" i="344"/>
  <c r="Q148" i="344"/>
  <c r="AF22" i="345"/>
  <c r="N40" i="345"/>
  <c r="Q41" i="345"/>
  <c r="AF73" i="345"/>
  <c r="AE106" i="345"/>
  <c r="N22" i="344"/>
  <c r="AE5" i="345"/>
  <c r="AF106" i="345"/>
  <c r="AG90" i="345" s="1"/>
  <c r="O123" i="345"/>
  <c r="P7" i="344"/>
  <c r="P23" i="344"/>
  <c r="AA123" i="344"/>
  <c r="AF5" i="345"/>
  <c r="M21" i="345"/>
  <c r="N24" i="345"/>
  <c r="AE57" i="345"/>
  <c r="M72" i="345"/>
  <c r="AE89" i="345"/>
  <c r="AA39" i="344"/>
  <c r="AB123" i="344"/>
  <c r="AC107" i="344" s="1"/>
  <c r="AF57" i="345"/>
  <c r="AF89" i="345"/>
  <c r="AG73" i="345" s="1"/>
  <c r="P109" i="345"/>
  <c r="AB39" i="344"/>
  <c r="M55" i="344"/>
  <c r="N56" i="344"/>
  <c r="M72" i="344"/>
  <c r="N73" i="344"/>
  <c r="M89" i="344"/>
  <c r="N90" i="344"/>
  <c r="M106" i="344"/>
  <c r="N107" i="344"/>
  <c r="N141" i="344"/>
  <c r="N7" i="345"/>
  <c r="AF25" i="345"/>
  <c r="AE40" i="345"/>
  <c r="AE56" i="345"/>
  <c r="N59" i="345"/>
  <c r="N108" i="345"/>
  <c r="P6" i="344"/>
  <c r="P10" i="344"/>
  <c r="P57" i="344"/>
  <c r="P74" i="344"/>
  <c r="P91" i="344"/>
  <c r="P108" i="344"/>
  <c r="P130" i="344"/>
  <c r="P142" i="344"/>
  <c r="P146" i="344"/>
  <c r="P150" i="344"/>
  <c r="AF56" i="345"/>
  <c r="P92" i="345"/>
  <c r="N9" i="344"/>
  <c r="AA22" i="344"/>
  <c r="N41" i="344"/>
  <c r="N60" i="344"/>
  <c r="N77" i="344"/>
  <c r="N125" i="344"/>
  <c r="N129" i="344"/>
  <c r="N22" i="345"/>
  <c r="AE55" i="345"/>
  <c r="N73" i="345"/>
  <c r="N91" i="345"/>
  <c r="AF55" i="345"/>
  <c r="AG39" i="345" s="1"/>
  <c r="P124" i="344"/>
  <c r="AF38" i="345"/>
  <c r="AG22" i="345" s="1"/>
  <c r="P58" i="345"/>
  <c r="P90" i="345"/>
  <c r="AB141" i="344"/>
  <c r="AE91" i="345"/>
  <c r="AB21" i="341"/>
  <c r="AC5" i="341" s="1"/>
  <c r="AA21" i="341"/>
  <c r="N21" i="341"/>
  <c r="P110" i="341"/>
  <c r="Q110" i="341"/>
  <c r="AF123" i="342"/>
  <c r="AG107" i="342" s="1"/>
  <c r="AE123" i="342"/>
  <c r="Q60" i="341"/>
  <c r="P60" i="341"/>
  <c r="N157" i="341"/>
  <c r="AB157" i="341"/>
  <c r="AC141" i="341" s="1"/>
  <c r="AA157" i="341"/>
  <c r="N55" i="342"/>
  <c r="AF55" i="342"/>
  <c r="AG39" i="342" s="1"/>
  <c r="AE55" i="342"/>
  <c r="P93" i="341"/>
  <c r="Q133" i="341"/>
  <c r="P133" i="341"/>
  <c r="Q145" i="341"/>
  <c r="P145" i="341"/>
  <c r="Q5" i="342"/>
  <c r="P5" i="342"/>
  <c r="Q73" i="342"/>
  <c r="P73" i="342"/>
  <c r="P76" i="341"/>
  <c r="Q76" i="341"/>
  <c r="Q125" i="341"/>
  <c r="P125" i="341"/>
  <c r="N38" i="341"/>
  <c r="AB38" i="341"/>
  <c r="AC22" i="341" s="1"/>
  <c r="AA38" i="341"/>
  <c r="P40" i="341"/>
  <c r="Q40" i="341"/>
  <c r="P59" i="341"/>
  <c r="Q59" i="341"/>
  <c r="P132" i="341"/>
  <c r="Q132" i="341"/>
  <c r="F2" i="341"/>
  <c r="I3" i="340"/>
  <c r="Q77" i="341"/>
  <c r="P77" i="341"/>
  <c r="Q92" i="342"/>
  <c r="P92" i="342"/>
  <c r="Q124" i="341"/>
  <c r="P41" i="342"/>
  <c r="Q41" i="342"/>
  <c r="AA8" i="341"/>
  <c r="N22" i="341"/>
  <c r="P25" i="342"/>
  <c r="N39" i="342"/>
  <c r="P56" i="342"/>
  <c r="M106" i="342"/>
  <c r="N109" i="342"/>
  <c r="P7" i="341"/>
  <c r="P23" i="341"/>
  <c r="AB40" i="341"/>
  <c r="P58" i="341"/>
  <c r="AB59" i="341"/>
  <c r="P75" i="341"/>
  <c r="AB76" i="341"/>
  <c r="P92" i="341"/>
  <c r="AB93" i="341"/>
  <c r="P109" i="341"/>
  <c r="AB110" i="341"/>
  <c r="P127" i="341"/>
  <c r="P131" i="341"/>
  <c r="P143" i="341"/>
  <c r="AF5" i="342"/>
  <c r="M21" i="342"/>
  <c r="N24" i="342"/>
  <c r="P40" i="342"/>
  <c r="AF41" i="342"/>
  <c r="M72" i="342"/>
  <c r="N6" i="341"/>
  <c r="N10" i="341"/>
  <c r="O21" i="341"/>
  <c r="N126" i="341"/>
  <c r="N130" i="341"/>
  <c r="N142" i="341"/>
  <c r="N146" i="341"/>
  <c r="N150" i="341"/>
  <c r="M89" i="342"/>
  <c r="M72" i="341"/>
  <c r="M89" i="341"/>
  <c r="M106" i="341"/>
  <c r="AA109" i="341"/>
  <c r="AA127" i="341"/>
  <c r="AA131" i="341"/>
  <c r="M140" i="341"/>
  <c r="AA143" i="341"/>
  <c r="AA147" i="341"/>
  <c r="AA151" i="341"/>
  <c r="AE40" i="342"/>
  <c r="N55" i="341"/>
  <c r="P74" i="341"/>
  <c r="P91" i="341"/>
  <c r="P108" i="341"/>
  <c r="N23" i="342"/>
  <c r="N74" i="342"/>
  <c r="N107" i="342"/>
  <c r="AE109" i="342"/>
  <c r="P5" i="341"/>
  <c r="AA22" i="341"/>
  <c r="P73" i="341"/>
  <c r="P90" i="341"/>
  <c r="P141" i="341"/>
  <c r="P7" i="342"/>
  <c r="N22" i="342"/>
  <c r="AE24" i="342"/>
  <c r="AE39" i="342"/>
  <c r="P59" i="342"/>
  <c r="N91" i="342"/>
  <c r="P108" i="342"/>
  <c r="AF109" i="342"/>
  <c r="AB22" i="341"/>
  <c r="M123" i="341"/>
  <c r="AA126" i="341"/>
  <c r="AA130" i="341"/>
  <c r="AA142" i="341"/>
  <c r="AA146" i="341"/>
  <c r="AA150" i="341"/>
  <c r="AF39" i="342"/>
  <c r="P41" i="341"/>
  <c r="P94" i="341"/>
  <c r="P129" i="341"/>
  <c r="P149" i="341"/>
  <c r="AE7" i="342"/>
  <c r="E8" i="340"/>
  <c r="AA56" i="341"/>
  <c r="AA73" i="341"/>
  <c r="AA90" i="341"/>
  <c r="AA107" i="341"/>
  <c r="AE23" i="342"/>
  <c r="P58" i="342"/>
  <c r="AE74" i="342"/>
  <c r="P90" i="342"/>
  <c r="P25" i="339"/>
  <c r="Q25" i="339"/>
  <c r="N89" i="338"/>
  <c r="AB89" i="338"/>
  <c r="AC73" i="338" s="1"/>
  <c r="AA89" i="338"/>
  <c r="Q59" i="339"/>
  <c r="P59" i="339"/>
  <c r="AA72" i="338"/>
  <c r="Q57" i="339"/>
  <c r="P57" i="339"/>
  <c r="Q92" i="339"/>
  <c r="P92" i="339"/>
  <c r="Q108" i="339"/>
  <c r="P108" i="339"/>
  <c r="I3" i="337"/>
  <c r="F2" i="338"/>
  <c r="N55" i="338"/>
  <c r="AB55" i="338"/>
  <c r="AC39" i="338" s="1"/>
  <c r="Q5" i="338"/>
  <c r="P5" i="338"/>
  <c r="Q107" i="338"/>
  <c r="P107" i="338"/>
  <c r="Q5" i="339"/>
  <c r="P5" i="339"/>
  <c r="AF38" i="339"/>
  <c r="AG22" i="339" s="1"/>
  <c r="AE38" i="339"/>
  <c r="AF123" i="339"/>
  <c r="AG107" i="339" s="1"/>
  <c r="AE123" i="339"/>
  <c r="N123" i="339"/>
  <c r="N106" i="338"/>
  <c r="AB106" i="338"/>
  <c r="AC90" i="338" s="1"/>
  <c r="AA106" i="338"/>
  <c r="N157" i="338"/>
  <c r="AB157" i="338"/>
  <c r="AC141" i="338" s="1"/>
  <c r="Q55" i="339"/>
  <c r="R39" i="339" s="1"/>
  <c r="Q6" i="338"/>
  <c r="N9" i="338"/>
  <c r="Q10" i="338"/>
  <c r="AB38" i="338"/>
  <c r="AC22" i="338" s="1"/>
  <c r="N41" i="338"/>
  <c r="O55" i="338"/>
  <c r="Q57" i="338"/>
  <c r="N60" i="338"/>
  <c r="Q74" i="338"/>
  <c r="Q91" i="338"/>
  <c r="Q126" i="338"/>
  <c r="Q130" i="338"/>
  <c r="Q143" i="338"/>
  <c r="Q147" i="338"/>
  <c r="AF22" i="339"/>
  <c r="N40" i="339"/>
  <c r="Q41" i="339"/>
  <c r="AF73" i="339"/>
  <c r="AE106" i="339"/>
  <c r="P77" i="338"/>
  <c r="N123" i="338"/>
  <c r="P125" i="338"/>
  <c r="P129" i="338"/>
  <c r="P142" i="338"/>
  <c r="P146" i="338"/>
  <c r="P150" i="338"/>
  <c r="AF5" i="339"/>
  <c r="M21" i="339"/>
  <c r="N24" i="339"/>
  <c r="AE57" i="339"/>
  <c r="M72" i="339"/>
  <c r="N106" i="339"/>
  <c r="E8" i="337"/>
  <c r="AA5" i="338"/>
  <c r="N40" i="338"/>
  <c r="AA56" i="338"/>
  <c r="N59" i="338"/>
  <c r="AA73" i="338"/>
  <c r="N76" i="338"/>
  <c r="AA90" i="338"/>
  <c r="N93" i="338"/>
  <c r="AA107" i="338"/>
  <c r="N110" i="338"/>
  <c r="N128" i="338"/>
  <c r="N132" i="338"/>
  <c r="P141" i="338"/>
  <c r="N145" i="338"/>
  <c r="N149" i="338"/>
  <c r="P39" i="339"/>
  <c r="AF57" i="339"/>
  <c r="M89" i="339"/>
  <c r="P109" i="339"/>
  <c r="AB5" i="338"/>
  <c r="AB56" i="338"/>
  <c r="AB73" i="338"/>
  <c r="AB90" i="338"/>
  <c r="AB107" i="338"/>
  <c r="N7" i="339"/>
  <c r="O21" i="339"/>
  <c r="AF25" i="339"/>
  <c r="P8" i="338"/>
  <c r="N38" i="338"/>
  <c r="N23" i="338"/>
  <c r="N109" i="338"/>
  <c r="AA141" i="338"/>
  <c r="N148" i="338"/>
  <c r="N22" i="339"/>
  <c r="AE24" i="339"/>
  <c r="AE55" i="339"/>
  <c r="N73" i="339"/>
  <c r="N91" i="339"/>
  <c r="M21" i="338"/>
  <c r="AF24" i="339"/>
  <c r="AF55" i="339"/>
  <c r="AG39" i="339" s="1"/>
  <c r="AA123" i="338"/>
  <c r="P22" i="338"/>
  <c r="P58" i="339"/>
  <c r="P90" i="339"/>
  <c r="N56" i="338"/>
  <c r="N73" i="338"/>
  <c r="N90" i="338"/>
  <c r="AE91" i="339"/>
  <c r="Q59" i="335"/>
  <c r="P59" i="335"/>
  <c r="P148" i="335"/>
  <c r="Q148" i="335"/>
  <c r="N38" i="336"/>
  <c r="AF38" i="336"/>
  <c r="AG22" i="336" s="1"/>
  <c r="AE38" i="336"/>
  <c r="Q106" i="336"/>
  <c r="R90" i="336" s="1"/>
  <c r="P106" i="336"/>
  <c r="N21" i="335"/>
  <c r="AB21" i="335"/>
  <c r="AC5" i="335" s="1"/>
  <c r="AA21" i="335"/>
  <c r="Q144" i="335"/>
  <c r="P144" i="335"/>
  <c r="Q22" i="336"/>
  <c r="P22" i="336"/>
  <c r="Q57" i="336"/>
  <c r="P57" i="336"/>
  <c r="Q131" i="335"/>
  <c r="P131" i="335"/>
  <c r="Q73" i="336"/>
  <c r="P73" i="336"/>
  <c r="P127" i="335"/>
  <c r="Q127" i="335"/>
  <c r="Q41" i="336"/>
  <c r="P41" i="336"/>
  <c r="Q22" i="335"/>
  <c r="P22" i="335"/>
  <c r="Q109" i="335"/>
  <c r="P109" i="335"/>
  <c r="N55" i="336"/>
  <c r="AE55" i="336"/>
  <c r="F2" i="335"/>
  <c r="I3" i="334"/>
  <c r="AF123" i="336"/>
  <c r="AG107" i="336" s="1"/>
  <c r="N6" i="335"/>
  <c r="N10" i="335"/>
  <c r="O21" i="335"/>
  <c r="N57" i="335"/>
  <c r="N74" i="335"/>
  <c r="N91" i="335"/>
  <c r="N108" i="335"/>
  <c r="N126" i="335"/>
  <c r="N130" i="335"/>
  <c r="N143" i="335"/>
  <c r="N147" i="335"/>
  <c r="N151" i="335"/>
  <c r="AF22" i="336"/>
  <c r="N40" i="336"/>
  <c r="AF73" i="336"/>
  <c r="AE106" i="336"/>
  <c r="M72" i="335"/>
  <c r="M89" i="335"/>
  <c r="M106" i="335"/>
  <c r="AA127" i="335"/>
  <c r="AA144" i="335"/>
  <c r="AA148" i="335"/>
  <c r="P25" i="336"/>
  <c r="P56" i="336"/>
  <c r="AF106" i="336"/>
  <c r="AG90" i="336" s="1"/>
  <c r="N55" i="335"/>
  <c r="AB109" i="335"/>
  <c r="AB127" i="335"/>
  <c r="AB131" i="335"/>
  <c r="AB144" i="335"/>
  <c r="AB148" i="335"/>
  <c r="M21" i="336"/>
  <c r="N24" i="336"/>
  <c r="AF41" i="336"/>
  <c r="AE57" i="336"/>
  <c r="M72" i="336"/>
  <c r="AE89" i="336"/>
  <c r="AA6" i="335"/>
  <c r="AA10" i="335"/>
  <c r="AB22" i="335"/>
  <c r="AA57" i="335"/>
  <c r="AA74" i="335"/>
  <c r="AA91" i="335"/>
  <c r="AA108" i="335"/>
  <c r="M123" i="335"/>
  <c r="N124" i="335"/>
  <c r="AA126" i="335"/>
  <c r="AA130" i="335"/>
  <c r="M140" i="335"/>
  <c r="N141" i="335"/>
  <c r="AA143" i="335"/>
  <c r="AA147" i="335"/>
  <c r="AA151" i="335"/>
  <c r="N7" i="336"/>
  <c r="AE40" i="336"/>
  <c r="AE56" i="336"/>
  <c r="N59" i="336"/>
  <c r="N108" i="336"/>
  <c r="P9" i="335"/>
  <c r="P41" i="335"/>
  <c r="P60" i="335"/>
  <c r="P77" i="335"/>
  <c r="P94" i="335"/>
  <c r="P125" i="335"/>
  <c r="P129" i="335"/>
  <c r="P142" i="335"/>
  <c r="P146" i="335"/>
  <c r="P150" i="335"/>
  <c r="P92" i="336"/>
  <c r="E8" i="334"/>
  <c r="AA56" i="335"/>
  <c r="AA73" i="335"/>
  <c r="AA90" i="335"/>
  <c r="AA107" i="335"/>
  <c r="AE24" i="336"/>
  <c r="AE39" i="336"/>
  <c r="N91" i="336"/>
  <c r="M38" i="335"/>
  <c r="P23" i="336"/>
  <c r="AF24" i="336"/>
  <c r="AA55" i="335"/>
  <c r="AE7" i="336"/>
  <c r="AE59" i="336"/>
  <c r="AE108" i="336"/>
  <c r="AA124" i="335"/>
  <c r="AA141" i="335"/>
  <c r="AB141" i="335"/>
  <c r="F2" i="332"/>
  <c r="I3" i="331"/>
  <c r="AF123" i="333"/>
  <c r="AG107" i="333" s="1"/>
  <c r="AE123" i="333"/>
  <c r="N123" i="333"/>
  <c r="Q123" i="332"/>
  <c r="R107" i="332" s="1"/>
  <c r="P123" i="332"/>
  <c r="Q5" i="333"/>
  <c r="P5" i="333"/>
  <c r="AB157" i="332"/>
  <c r="AC141" i="332" s="1"/>
  <c r="AA157" i="332"/>
  <c r="AA140" i="332"/>
  <c r="N140" i="332"/>
  <c r="AB140" i="332"/>
  <c r="AC124" i="332" s="1"/>
  <c r="N38" i="332"/>
  <c r="AB38" i="332"/>
  <c r="AC22" i="332" s="1"/>
  <c r="AA38" i="332"/>
  <c r="P59" i="332"/>
  <c r="Q59" i="332"/>
  <c r="AF55" i="333"/>
  <c r="AG39" i="333" s="1"/>
  <c r="Q57" i="333"/>
  <c r="P57" i="333"/>
  <c r="Q59" i="333"/>
  <c r="P59" i="333"/>
  <c r="P39" i="332"/>
  <c r="AB55" i="332"/>
  <c r="AC39" i="332" s="1"/>
  <c r="M21" i="332"/>
  <c r="AE5" i="333"/>
  <c r="M106" i="333"/>
  <c r="N109" i="333"/>
  <c r="P7" i="332"/>
  <c r="P23" i="332"/>
  <c r="P58" i="332"/>
  <c r="AB59" i="332"/>
  <c r="P75" i="332"/>
  <c r="P92" i="332"/>
  <c r="P109" i="332"/>
  <c r="AA123" i="332"/>
  <c r="P127" i="332"/>
  <c r="P131" i="332"/>
  <c r="P143" i="332"/>
  <c r="P147" i="332"/>
  <c r="P151" i="332"/>
  <c r="AF5" i="333"/>
  <c r="M21" i="333"/>
  <c r="N24" i="333"/>
  <c r="P40" i="333"/>
  <c r="M72" i="333"/>
  <c r="AB123" i="332"/>
  <c r="AC107" i="332" s="1"/>
  <c r="N142" i="332"/>
  <c r="N146" i="332"/>
  <c r="N150" i="332"/>
  <c r="P39" i="333"/>
  <c r="AF57" i="333"/>
  <c r="M89" i="333"/>
  <c r="N92" i="333"/>
  <c r="N56" i="332"/>
  <c r="M72" i="332"/>
  <c r="M89" i="332"/>
  <c r="M106" i="332"/>
  <c r="N7" i="333"/>
  <c r="O21" i="333"/>
  <c r="P6" i="332"/>
  <c r="P10" i="332"/>
  <c r="N55" i="332"/>
  <c r="P57" i="332"/>
  <c r="P74" i="332"/>
  <c r="P91" i="332"/>
  <c r="P108" i="332"/>
  <c r="P126" i="332"/>
  <c r="P130" i="332"/>
  <c r="N9" i="332"/>
  <c r="AA22" i="332"/>
  <c r="N41" i="332"/>
  <c r="N60" i="332"/>
  <c r="N22" i="333"/>
  <c r="AE24" i="333"/>
  <c r="AE39" i="333"/>
  <c r="N73" i="333"/>
  <c r="N91" i="333"/>
  <c r="P108" i="333"/>
  <c r="N6" i="333"/>
  <c r="P23" i="333"/>
  <c r="AF39" i="333"/>
  <c r="AE92" i="333"/>
  <c r="P107" i="333"/>
  <c r="P77" i="332"/>
  <c r="P94" i="332"/>
  <c r="AE7" i="333"/>
  <c r="E8" i="331"/>
  <c r="P124" i="332"/>
  <c r="M38" i="333"/>
  <c r="P90" i="333"/>
  <c r="AE91" i="333"/>
  <c r="AE107" i="333"/>
  <c r="AF107" i="333"/>
  <c r="Q106" i="330"/>
  <c r="R90" i="330" s="1"/>
  <c r="P106" i="330"/>
  <c r="P40" i="329"/>
  <c r="Q40" i="329"/>
  <c r="Q124" i="329"/>
  <c r="P124" i="329"/>
  <c r="P38" i="329"/>
  <c r="F2" i="329"/>
  <c r="I3" i="328"/>
  <c r="AA55" i="329"/>
  <c r="N55" i="329"/>
  <c r="AB55" i="329"/>
  <c r="AC39" i="329" s="1"/>
  <c r="Q25" i="330"/>
  <c r="P25" i="330"/>
  <c r="Q56" i="330"/>
  <c r="P56" i="330"/>
  <c r="Q6" i="330"/>
  <c r="P6" i="330"/>
  <c r="N55" i="330"/>
  <c r="AF55" i="330"/>
  <c r="AG39" i="330" s="1"/>
  <c r="AE55" i="330"/>
  <c r="N157" i="329"/>
  <c r="AB157" i="329"/>
  <c r="AC141" i="329" s="1"/>
  <c r="AA157" i="329"/>
  <c r="P41" i="330"/>
  <c r="Q41" i="330"/>
  <c r="Q89" i="330"/>
  <c r="R73" i="330" s="1"/>
  <c r="P89" i="330"/>
  <c r="Q8" i="329"/>
  <c r="N23" i="329"/>
  <c r="P39" i="329"/>
  <c r="Q110" i="329"/>
  <c r="AA124" i="329"/>
  <c r="Q128" i="329"/>
  <c r="Q132" i="329"/>
  <c r="Q144" i="329"/>
  <c r="Q148" i="329"/>
  <c r="P57" i="330"/>
  <c r="AE106" i="330"/>
  <c r="M21" i="329"/>
  <c r="AF106" i="330"/>
  <c r="AG90" i="330" s="1"/>
  <c r="N109" i="330"/>
  <c r="P75" i="329"/>
  <c r="P92" i="329"/>
  <c r="M21" i="330"/>
  <c r="N24" i="330"/>
  <c r="P40" i="330"/>
  <c r="M72" i="330"/>
  <c r="AE89" i="330"/>
  <c r="AF89" i="330"/>
  <c r="AG73" i="330" s="1"/>
  <c r="N5" i="329"/>
  <c r="N56" i="329"/>
  <c r="M72" i="329"/>
  <c r="N73" i="329"/>
  <c r="M89" i="329"/>
  <c r="N90" i="329"/>
  <c r="M106" i="329"/>
  <c r="N107" i="329"/>
  <c r="M140" i="329"/>
  <c r="N141" i="329"/>
  <c r="N7" i="330"/>
  <c r="O21" i="330"/>
  <c r="AF25" i="330"/>
  <c r="AE56" i="330"/>
  <c r="N59" i="330"/>
  <c r="N108" i="330"/>
  <c r="P6" i="329"/>
  <c r="P10" i="329"/>
  <c r="P57" i="329"/>
  <c r="P74" i="329"/>
  <c r="P91" i="329"/>
  <c r="P108" i="329"/>
  <c r="P126" i="329"/>
  <c r="P130" i="329"/>
  <c r="P146" i="329"/>
  <c r="P150" i="329"/>
  <c r="AF56" i="330"/>
  <c r="P92" i="330"/>
  <c r="AA22" i="329"/>
  <c r="AB38" i="329"/>
  <c r="AC22" i="329" s="1"/>
  <c r="N41" i="329"/>
  <c r="O55" i="329"/>
  <c r="N22" i="330"/>
  <c r="AE24" i="330"/>
  <c r="AE39" i="330"/>
  <c r="N73" i="330"/>
  <c r="N91" i="330"/>
  <c r="AA57" i="329"/>
  <c r="AA74" i="329"/>
  <c r="AA91" i="329"/>
  <c r="AA108" i="329"/>
  <c r="M123" i="329"/>
  <c r="AA126" i="329"/>
  <c r="AA130" i="329"/>
  <c r="AA142" i="329"/>
  <c r="AA146" i="329"/>
  <c r="AA150" i="329"/>
  <c r="P23" i="330"/>
  <c r="AF39" i="330"/>
  <c r="P74" i="330"/>
  <c r="AE92" i="330"/>
  <c r="P107" i="330"/>
  <c r="P60" i="329"/>
  <c r="P77" i="329"/>
  <c r="P94" i="329"/>
  <c r="P125" i="329"/>
  <c r="P129" i="329"/>
  <c r="P133" i="329"/>
  <c r="P145" i="329"/>
  <c r="P149" i="329"/>
  <c r="AE7" i="330"/>
  <c r="AE59" i="330"/>
  <c r="AE108" i="330"/>
  <c r="E8" i="328"/>
  <c r="AA73" i="329"/>
  <c r="AA90" i="329"/>
  <c r="AA107" i="329"/>
  <c r="AA141" i="329"/>
  <c r="M38" i="330"/>
  <c r="AB141" i="329"/>
  <c r="K8" i="322"/>
  <c r="G8" i="322"/>
  <c r="AC2" i="324"/>
  <c r="Q6" i="322" s="1"/>
  <c r="AC2" i="318"/>
  <c r="Q6" i="316" s="1"/>
  <c r="Q6" i="317"/>
  <c r="P6" i="317"/>
  <c r="AA5" i="302"/>
  <c r="N5" i="302"/>
  <c r="AB92" i="314"/>
  <c r="AA92" i="314"/>
  <c r="N92" i="314"/>
  <c r="Q92" i="314" s="1"/>
  <c r="AB76" i="317"/>
  <c r="AA76" i="317"/>
  <c r="N76" i="317"/>
  <c r="P76" i="317" s="1"/>
  <c r="K89" i="291"/>
  <c r="N23" i="293"/>
  <c r="Q77" i="293"/>
  <c r="AB129" i="293"/>
  <c r="AA129" i="293"/>
  <c r="AB143" i="293"/>
  <c r="N143" i="293"/>
  <c r="N110" i="296"/>
  <c r="Q110" i="296" s="1"/>
  <c r="K72" i="297"/>
  <c r="AB41" i="299"/>
  <c r="N41" i="299"/>
  <c r="N109" i="302"/>
  <c r="N73" i="308"/>
  <c r="Q73" i="308" s="1"/>
  <c r="N77" i="308"/>
  <c r="Q77" i="308" s="1"/>
  <c r="N132" i="311"/>
  <c r="N39" i="314"/>
  <c r="M55" i="315"/>
  <c r="N55" i="315" s="1"/>
  <c r="AF39" i="315"/>
  <c r="M38" i="290"/>
  <c r="AA38" i="290" s="1"/>
  <c r="N112" i="290"/>
  <c r="P112" i="290" s="1"/>
  <c r="O89" i="291"/>
  <c r="Q128" i="296"/>
  <c r="O72" i="297"/>
  <c r="AB23" i="299"/>
  <c r="AA23" i="299"/>
  <c r="AB5" i="302"/>
  <c r="N150" i="305"/>
  <c r="AB150" i="305"/>
  <c r="N39" i="306"/>
  <c r="AE39" i="306"/>
  <c r="N106" i="309"/>
  <c r="M8" i="310"/>
  <c r="AB40" i="311"/>
  <c r="AA40" i="311"/>
  <c r="N40" i="311"/>
  <c r="M106" i="311"/>
  <c r="AA106" i="311" s="1"/>
  <c r="N90" i="311"/>
  <c r="N125" i="311"/>
  <c r="H1" i="312"/>
  <c r="N39" i="315"/>
  <c r="M72" i="317"/>
  <c r="AA57" i="317"/>
  <c r="F1" i="318"/>
  <c r="F2" i="318" s="1"/>
  <c r="Y2" i="288"/>
  <c r="O6" i="286" s="1"/>
  <c r="Z2" i="288"/>
  <c r="P6" i="286" s="1"/>
  <c r="G8" i="286"/>
  <c r="K157" i="287"/>
  <c r="N73" i="288"/>
  <c r="Q110" i="288"/>
  <c r="N40" i="290"/>
  <c r="O140" i="290"/>
  <c r="AE93" i="291"/>
  <c r="AF93" i="291"/>
  <c r="N108" i="291"/>
  <c r="Q108" i="291" s="1"/>
  <c r="F3" i="292"/>
  <c r="AA143" i="293"/>
  <c r="M106" i="294"/>
  <c r="N106" i="294" s="1"/>
  <c r="Q106" i="294" s="1"/>
  <c r="R90" i="294" s="1"/>
  <c r="N42" i="296"/>
  <c r="P42" i="296" s="1"/>
  <c r="K106" i="297"/>
  <c r="AB125" i="299"/>
  <c r="AA125" i="299"/>
  <c r="Y2" i="300"/>
  <c r="O6" i="298" s="1"/>
  <c r="AB93" i="302"/>
  <c r="AA93" i="302"/>
  <c r="AA109" i="302"/>
  <c r="AB8" i="305"/>
  <c r="AA8" i="305"/>
  <c r="N8" i="305"/>
  <c r="N146" i="305"/>
  <c r="AA146" i="305"/>
  <c r="AB73" i="308"/>
  <c r="AA77" i="308"/>
  <c r="AB127" i="308"/>
  <c r="AA127" i="308"/>
  <c r="N110" i="320"/>
  <c r="AB110" i="320"/>
  <c r="AA110" i="320"/>
  <c r="N22" i="290"/>
  <c r="P22" i="290" s="1"/>
  <c r="K140" i="290"/>
  <c r="AB90" i="287"/>
  <c r="AA22" i="290"/>
  <c r="P73" i="290"/>
  <c r="Q93" i="291"/>
  <c r="H1" i="293"/>
  <c r="AB58" i="293"/>
  <c r="N58" i="293"/>
  <c r="Q58" i="293" s="1"/>
  <c r="AB126" i="293"/>
  <c r="N126" i="293"/>
  <c r="P126" i="293" s="1"/>
  <c r="Q90" i="294"/>
  <c r="M123" i="296"/>
  <c r="AA8" i="299"/>
  <c r="Z2" i="300"/>
  <c r="P6" i="298" s="1"/>
  <c r="AF41" i="300"/>
  <c r="AE41" i="300"/>
  <c r="AE90" i="300"/>
  <c r="AF90" i="300"/>
  <c r="AB40" i="302"/>
  <c r="AA40" i="302"/>
  <c r="AB108" i="308"/>
  <c r="AA108" i="308"/>
  <c r="Z2" i="309"/>
  <c r="P6" i="307" s="1"/>
  <c r="AA132" i="311"/>
  <c r="AA39" i="314"/>
  <c r="AF6" i="318"/>
  <c r="N6" i="318"/>
  <c r="Q6" i="318" s="1"/>
  <c r="AB125" i="293"/>
  <c r="AA125" i="293"/>
  <c r="AB112" i="293"/>
  <c r="N112" i="293"/>
  <c r="Q112" i="293" s="1"/>
  <c r="O157" i="287"/>
  <c r="K21" i="287"/>
  <c r="O55" i="287"/>
  <c r="K38" i="288"/>
  <c r="AE56" i="288"/>
  <c r="Q107" i="288"/>
  <c r="AB22" i="290"/>
  <c r="AF6" i="291"/>
  <c r="AE23" i="291"/>
  <c r="AF23" i="291"/>
  <c r="AB42" i="293"/>
  <c r="N42" i="293"/>
  <c r="P42" i="293" s="1"/>
  <c r="K140" i="293"/>
  <c r="N57" i="294"/>
  <c r="P57" i="294" s="1"/>
  <c r="N91" i="296"/>
  <c r="Q91" i="296" s="1"/>
  <c r="N147" i="299"/>
  <c r="Q147" i="299" s="1"/>
  <c r="N41" i="300"/>
  <c r="P41" i="300" s="1"/>
  <c r="N40" i="302"/>
  <c r="Q40" i="302" s="1"/>
  <c r="AB58" i="305"/>
  <c r="AB146" i="305"/>
  <c r="M72" i="306"/>
  <c r="N72" i="306" s="1"/>
  <c r="AF56" i="306"/>
  <c r="AE56" i="306"/>
  <c r="K89" i="308"/>
  <c r="N108" i="308"/>
  <c r="Q108" i="308" s="1"/>
  <c r="M123" i="309"/>
  <c r="O106" i="311"/>
  <c r="N110" i="311"/>
  <c r="Q110" i="311" s="1"/>
  <c r="AB129" i="311"/>
  <c r="AA129" i="311"/>
  <c r="AB143" i="311"/>
  <c r="AA143" i="311"/>
  <c r="N150" i="311"/>
  <c r="AB150" i="311"/>
  <c r="AA150" i="311"/>
  <c r="N7" i="314"/>
  <c r="P7" i="314" s="1"/>
  <c r="AA7" i="314"/>
  <c r="AB39" i="314"/>
  <c r="Q56" i="314"/>
  <c r="N142" i="314"/>
  <c r="P142" i="314" s="1"/>
  <c r="P149" i="314"/>
  <c r="O21" i="287"/>
  <c r="Q59" i="287"/>
  <c r="O38" i="288"/>
  <c r="AE125" i="288"/>
  <c r="Q73" i="290"/>
  <c r="N23" i="291"/>
  <c r="Q23" i="291" s="1"/>
  <c r="P93" i="291"/>
  <c r="AA58" i="293"/>
  <c r="AA126" i="293"/>
  <c r="K157" i="293"/>
  <c r="AE42" i="294"/>
  <c r="AE90" i="294"/>
  <c r="K21" i="296"/>
  <c r="K55" i="296"/>
  <c r="AA148" i="296"/>
  <c r="H1" i="299"/>
  <c r="AF40" i="306"/>
  <c r="AE40" i="306"/>
  <c r="P56" i="306"/>
  <c r="Q56" i="306"/>
  <c r="I8" i="307"/>
  <c r="AB6" i="308"/>
  <c r="AA6" i="308"/>
  <c r="N6" i="308"/>
  <c r="Q6" i="308" s="1"/>
  <c r="Q39" i="308"/>
  <c r="Q59" i="308"/>
  <c r="AA92" i="308"/>
  <c r="F3" i="310"/>
  <c r="Q129" i="311"/>
  <c r="Q143" i="311"/>
  <c r="AB132" i="314"/>
  <c r="AA132" i="314"/>
  <c r="AB58" i="317"/>
  <c r="AA58" i="317"/>
  <c r="N58" i="317"/>
  <c r="M89" i="321"/>
  <c r="N89" i="321" s="1"/>
  <c r="P89" i="321" s="1"/>
  <c r="AF74" i="321"/>
  <c r="AE74" i="321"/>
  <c r="N74" i="321"/>
  <c r="AF40" i="297"/>
  <c r="N40" i="297"/>
  <c r="P40" i="297" s="1"/>
  <c r="AB9" i="299"/>
  <c r="AA9" i="299"/>
  <c r="AA22" i="302"/>
  <c r="AB22" i="302"/>
  <c r="N22" i="302"/>
  <c r="P22" i="302" s="1"/>
  <c r="AB107" i="305"/>
  <c r="N107" i="305"/>
  <c r="P107" i="305" s="1"/>
  <c r="O21" i="308"/>
  <c r="H1" i="308"/>
  <c r="N40" i="321"/>
  <c r="AF40" i="321"/>
  <c r="AE40" i="321"/>
  <c r="N39" i="296"/>
  <c r="Q39" i="296" s="1"/>
  <c r="K72" i="296"/>
  <c r="AB144" i="296"/>
  <c r="AA144" i="296"/>
  <c r="N112" i="299"/>
  <c r="Q112" i="299" s="1"/>
  <c r="Q56" i="303"/>
  <c r="P56" i="303"/>
  <c r="AC2" i="309"/>
  <c r="Q6" i="307" s="1"/>
  <c r="N40" i="309"/>
  <c r="AF56" i="309"/>
  <c r="M72" i="309"/>
  <c r="N72" i="309" s="1"/>
  <c r="Q72" i="309" s="1"/>
  <c r="R56" i="309" s="1"/>
  <c r="AB58" i="311"/>
  <c r="N58" i="311"/>
  <c r="Q58" i="311" s="1"/>
  <c r="N146" i="314"/>
  <c r="P146" i="314" s="1"/>
  <c r="N24" i="315"/>
  <c r="Q24" i="315" s="1"/>
  <c r="AE24" i="315"/>
  <c r="AF24" i="315"/>
  <c r="Q40" i="315"/>
  <c r="O38" i="317"/>
  <c r="AA141" i="317"/>
  <c r="AB141" i="317"/>
  <c r="AB7" i="323"/>
  <c r="AA7" i="323"/>
  <c r="N7" i="323"/>
  <c r="K140" i="288"/>
  <c r="AB58" i="290"/>
  <c r="AA58" i="290"/>
  <c r="N93" i="290"/>
  <c r="Q93" i="290" s="1"/>
  <c r="K72" i="287"/>
  <c r="AA76" i="287"/>
  <c r="O140" i="288"/>
  <c r="N58" i="290"/>
  <c r="O106" i="291"/>
  <c r="K21" i="294"/>
  <c r="O72" i="296"/>
  <c r="N108" i="296"/>
  <c r="Q108" i="296" s="1"/>
  <c r="N5" i="299"/>
  <c r="Q5" i="299" s="1"/>
  <c r="AA74" i="299"/>
  <c r="N93" i="299"/>
  <c r="P93" i="299" s="1"/>
  <c r="AA126" i="299"/>
  <c r="N144" i="299"/>
  <c r="Q144" i="299" s="1"/>
  <c r="F1" i="300"/>
  <c r="F2" i="300" s="1"/>
  <c r="AE22" i="300"/>
  <c r="AF22" i="300"/>
  <c r="N22" i="300"/>
  <c r="Q22" i="300" s="1"/>
  <c r="N42" i="300"/>
  <c r="AE42" i="300"/>
  <c r="N7" i="303"/>
  <c r="P7" i="303" s="1"/>
  <c r="N75" i="305"/>
  <c r="Q75" i="305" s="1"/>
  <c r="AE24" i="306"/>
  <c r="AF24" i="306"/>
  <c r="P40" i="306"/>
  <c r="Q7" i="308"/>
  <c r="M21" i="309"/>
  <c r="N21" i="309" s="1"/>
  <c r="N56" i="309"/>
  <c r="N73" i="309"/>
  <c r="Q73" i="309" s="1"/>
  <c r="AE73" i="309"/>
  <c r="AD2" i="309"/>
  <c r="R6" i="307" s="1"/>
  <c r="G8" i="310"/>
  <c r="K123" i="311"/>
  <c r="Q73" i="312"/>
  <c r="Q8" i="314"/>
  <c r="P132" i="314"/>
  <c r="AB150" i="314"/>
  <c r="AA150" i="314"/>
  <c r="K38" i="317"/>
  <c r="AB146" i="320"/>
  <c r="AA146" i="320"/>
  <c r="N146" i="320"/>
  <c r="P146" i="320" s="1"/>
  <c r="AB76" i="287"/>
  <c r="AA39" i="296"/>
  <c r="AB77" i="296"/>
  <c r="N77" i="296"/>
  <c r="Q77" i="296" s="1"/>
  <c r="AB56" i="308"/>
  <c r="M123" i="311"/>
  <c r="AB107" i="311"/>
  <c r="AA107" i="311"/>
  <c r="AA146" i="314"/>
  <c r="AF107" i="315"/>
  <c r="N107" i="315"/>
  <c r="Q107" i="315" s="1"/>
  <c r="M123" i="315"/>
  <c r="N9" i="317"/>
  <c r="P9" i="317" s="1"/>
  <c r="AA9" i="317"/>
  <c r="AA125" i="317"/>
  <c r="AB125" i="317"/>
  <c r="AB148" i="299"/>
  <c r="AA148" i="299"/>
  <c r="N128" i="302"/>
  <c r="N141" i="302"/>
  <c r="Q141" i="302" s="1"/>
  <c r="AB143" i="314"/>
  <c r="AA143" i="314"/>
  <c r="N56" i="287"/>
  <c r="P56" i="287" s="1"/>
  <c r="P40" i="287"/>
  <c r="AE90" i="297"/>
  <c r="K21" i="303"/>
  <c r="N6" i="305"/>
  <c r="AB22" i="308"/>
  <c r="M38" i="308"/>
  <c r="AB38" i="308" s="1"/>
  <c r="AC22" i="308" s="1"/>
  <c r="AB40" i="308"/>
  <c r="AA40" i="308"/>
  <c r="N129" i="308"/>
  <c r="AF40" i="309"/>
  <c r="AB77" i="311"/>
  <c r="AA77" i="311"/>
  <c r="N143" i="314"/>
  <c r="Q143" i="314" s="1"/>
  <c r="AE90" i="315"/>
  <c r="AF90" i="315"/>
  <c r="AB142" i="317"/>
  <c r="AA142" i="317"/>
  <c r="N142" i="317"/>
  <c r="Q132" i="320"/>
  <c r="P132" i="320"/>
  <c r="K21" i="291"/>
  <c r="N90" i="293"/>
  <c r="N90" i="299"/>
  <c r="P90" i="299" s="1"/>
  <c r="N109" i="299"/>
  <c r="Q109" i="299" s="1"/>
  <c r="O106" i="293"/>
  <c r="AA141" i="293"/>
  <c r="O106" i="317"/>
  <c r="Q6" i="321"/>
  <c r="AA22" i="287"/>
  <c r="K123" i="287"/>
  <c r="AB130" i="287"/>
  <c r="K55" i="290"/>
  <c r="P59" i="290"/>
  <c r="M106" i="293"/>
  <c r="AB146" i="293"/>
  <c r="AA146" i="293"/>
  <c r="N40" i="294"/>
  <c r="P40" i="294" s="1"/>
  <c r="N107" i="297"/>
  <c r="Q107" i="297" s="1"/>
  <c r="AA59" i="299"/>
  <c r="AA90" i="299"/>
  <c r="AA109" i="299"/>
  <c r="M157" i="299"/>
  <c r="AB59" i="302"/>
  <c r="AA59" i="302"/>
  <c r="K8" i="304"/>
  <c r="N75" i="306"/>
  <c r="Q75" i="306" s="1"/>
  <c r="AE75" i="306"/>
  <c r="M8" i="307"/>
  <c r="N133" i="308"/>
  <c r="AB150" i="308"/>
  <c r="N6" i="309"/>
  <c r="Q6" i="309" s="1"/>
  <c r="AF74" i="309"/>
  <c r="AE74" i="309"/>
  <c r="N74" i="309"/>
  <c r="AB6" i="311"/>
  <c r="AA6" i="311"/>
  <c r="N6" i="311"/>
  <c r="Q6" i="311" s="1"/>
  <c r="N59" i="311"/>
  <c r="P59" i="311" s="1"/>
  <c r="Q22" i="312"/>
  <c r="AB76" i="314"/>
  <c r="AA110" i="314"/>
  <c r="N126" i="314"/>
  <c r="Q126" i="314" s="1"/>
  <c r="N74" i="315"/>
  <c r="P74" i="315" s="1"/>
  <c r="N124" i="315"/>
  <c r="Q124" i="315" s="1"/>
  <c r="H1" i="320"/>
  <c r="AB93" i="293"/>
  <c r="N93" i="293"/>
  <c r="AA93" i="290"/>
  <c r="AB9" i="290"/>
  <c r="AA9" i="290"/>
  <c r="K38" i="290"/>
  <c r="K157" i="290"/>
  <c r="N59" i="299"/>
  <c r="AA112" i="299"/>
  <c r="N7" i="287"/>
  <c r="Q7" i="287" s="1"/>
  <c r="AB126" i="287"/>
  <c r="AE91" i="288"/>
  <c r="AE108" i="288"/>
  <c r="AA90" i="290"/>
  <c r="AE7" i="300"/>
  <c r="AF7" i="300"/>
  <c r="AA6" i="305"/>
  <c r="AA40" i="305"/>
  <c r="AB40" i="305"/>
  <c r="O72" i="306"/>
  <c r="AA129" i="308"/>
  <c r="AE22" i="309"/>
  <c r="H1" i="311"/>
  <c r="AB74" i="311"/>
  <c r="AA74" i="311"/>
  <c r="N74" i="311"/>
  <c r="Q74" i="311" s="1"/>
  <c r="Q145" i="311"/>
  <c r="N73" i="314"/>
  <c r="AB75" i="317"/>
  <c r="AA75" i="317"/>
  <c r="N75" i="317"/>
  <c r="AB90" i="317"/>
  <c r="M106" i="317"/>
  <c r="AB106" i="317" s="1"/>
  <c r="AC90" i="317" s="1"/>
  <c r="N90" i="317"/>
  <c r="N90" i="318"/>
  <c r="AF90" i="318"/>
  <c r="AE90" i="318"/>
  <c r="AA126" i="287"/>
  <c r="O38" i="290"/>
  <c r="K106" i="290"/>
  <c r="K106" i="293"/>
  <c r="N22" i="296"/>
  <c r="AA22" i="296"/>
  <c r="AA77" i="296"/>
  <c r="AA56" i="287"/>
  <c r="AE5" i="288"/>
  <c r="AB5" i="290"/>
  <c r="Q90" i="290"/>
  <c r="AB7" i="296"/>
  <c r="N7" i="296"/>
  <c r="Q7" i="296" s="1"/>
  <c r="AF90" i="297"/>
  <c r="AF58" i="300"/>
  <c r="AE58" i="300"/>
  <c r="N58" i="300"/>
  <c r="P58" i="300" s="1"/>
  <c r="AA128" i="302"/>
  <c r="AB141" i="302"/>
  <c r="O21" i="303"/>
  <c r="N56" i="305"/>
  <c r="Q56" i="305" s="1"/>
  <c r="N40" i="308"/>
  <c r="AB146" i="308"/>
  <c r="AA150" i="308"/>
  <c r="N22" i="309"/>
  <c r="Q22" i="309" s="1"/>
  <c r="N77" i="311"/>
  <c r="Q77" i="311" s="1"/>
  <c r="AB41" i="314"/>
  <c r="N41" i="314"/>
  <c r="P41" i="314" s="1"/>
  <c r="AB58" i="314"/>
  <c r="N58" i="314"/>
  <c r="Q58" i="314" s="1"/>
  <c r="P110" i="314"/>
  <c r="AB129" i="314"/>
  <c r="AB6" i="317"/>
  <c r="AA6" i="317"/>
  <c r="AB7" i="287"/>
  <c r="AB22" i="287"/>
  <c r="O89" i="287"/>
  <c r="O123" i="287"/>
  <c r="E8" i="289"/>
  <c r="O55" i="290"/>
  <c r="Y2" i="291"/>
  <c r="O6" i="289" s="1"/>
  <c r="AB90" i="293"/>
  <c r="Q146" i="293"/>
  <c r="K8" i="298"/>
  <c r="O21" i="290"/>
  <c r="AB90" i="290"/>
  <c r="Z2" i="291"/>
  <c r="P6" i="289" s="1"/>
  <c r="N76" i="293"/>
  <c r="P76" i="293" s="1"/>
  <c r="N128" i="293"/>
  <c r="P128" i="293" s="1"/>
  <c r="N74" i="297"/>
  <c r="Q74" i="297" s="1"/>
  <c r="AE107" i="297"/>
  <c r="AA22" i="299"/>
  <c r="M38" i="299"/>
  <c r="N40" i="299"/>
  <c r="P40" i="299" s="1"/>
  <c r="K72" i="299"/>
  <c r="Q110" i="299"/>
  <c r="N7" i="300"/>
  <c r="AF91" i="303"/>
  <c r="AF75" i="306"/>
  <c r="AB8" i="308"/>
  <c r="AA8" i="308"/>
  <c r="AA110" i="308"/>
  <c r="P39" i="311"/>
  <c r="AA59" i="311"/>
  <c r="AF91" i="312"/>
  <c r="AE91" i="312"/>
  <c r="AA126" i="314"/>
  <c r="AE74" i="315"/>
  <c r="AF91" i="315"/>
  <c r="AE91" i="315"/>
  <c r="N22" i="287"/>
  <c r="P22" i="287" s="1"/>
  <c r="K72" i="288"/>
  <c r="Y2" i="297"/>
  <c r="O6" i="295" s="1"/>
  <c r="AB9" i="302"/>
  <c r="N9" i="302"/>
  <c r="Q9" i="302" s="1"/>
  <c r="N126" i="305"/>
  <c r="AA126" i="305"/>
  <c r="AA107" i="314"/>
  <c r="AB107" i="314"/>
  <c r="N107" i="314"/>
  <c r="Q107" i="314" s="1"/>
  <c r="AE6" i="288"/>
  <c r="AA76" i="293"/>
  <c r="AA128" i="293"/>
  <c r="P41" i="294"/>
  <c r="AF74" i="297"/>
  <c r="AA40" i="299"/>
  <c r="M72" i="299"/>
  <c r="AA72" i="299" s="1"/>
  <c r="K72" i="303"/>
  <c r="K106" i="303"/>
  <c r="N109" i="303"/>
  <c r="Q109" i="303" s="1"/>
  <c r="AB7" i="305"/>
  <c r="AA7" i="305"/>
  <c r="AB58" i="308"/>
  <c r="N58" i="308"/>
  <c r="Q58" i="308" s="1"/>
  <c r="K123" i="308"/>
  <c r="AA147" i="308"/>
  <c r="AE7" i="309"/>
  <c r="AF7" i="309"/>
  <c r="F1" i="309"/>
  <c r="F2" i="309" s="1"/>
  <c r="AA56" i="311"/>
  <c r="AB56" i="311"/>
  <c r="N56" i="311"/>
  <c r="Q56" i="311" s="1"/>
  <c r="N77" i="314"/>
  <c r="P77" i="314" s="1"/>
  <c r="N41" i="318"/>
  <c r="AF41" i="318"/>
  <c r="N89" i="324"/>
  <c r="AE89" i="324"/>
  <c r="AB74" i="290"/>
  <c r="N74" i="290"/>
  <c r="P74" i="290" s="1"/>
  <c r="N9" i="290"/>
  <c r="P9" i="290" s="1"/>
  <c r="N126" i="296"/>
  <c r="AA133" i="308"/>
  <c r="N145" i="287"/>
  <c r="Q145" i="287" s="1"/>
  <c r="AA145" i="287"/>
  <c r="N143" i="290"/>
  <c r="Q143" i="290" s="1"/>
  <c r="N147" i="290"/>
  <c r="Q147" i="290" s="1"/>
  <c r="AA7" i="293"/>
  <c r="N57" i="293"/>
  <c r="P57" i="293" s="1"/>
  <c r="AA111" i="293"/>
  <c r="K55" i="297"/>
  <c r="O89" i="297"/>
  <c r="AA9" i="302"/>
  <c r="O72" i="303"/>
  <c r="O106" i="303"/>
  <c r="N7" i="305"/>
  <c r="Q7" i="305" s="1"/>
  <c r="AB126" i="305"/>
  <c r="P107" i="308"/>
  <c r="O123" i="308"/>
  <c r="Q130" i="308"/>
  <c r="AA151" i="308"/>
  <c r="Q7" i="309"/>
  <c r="P7" i="309"/>
  <c r="P7" i="311"/>
  <c r="Q149" i="311"/>
  <c r="N23" i="312"/>
  <c r="P39" i="312"/>
  <c r="P59" i="314"/>
  <c r="N57" i="318"/>
  <c r="AF57" i="318"/>
  <c r="AE57" i="318"/>
  <c r="K8" i="319"/>
  <c r="AF6" i="324"/>
  <c r="AE6" i="324"/>
  <c r="N6" i="324"/>
  <c r="Z2" i="327"/>
  <c r="P6" i="325" s="1"/>
  <c r="M38" i="312"/>
  <c r="N38" i="312" s="1"/>
  <c r="Q142" i="314"/>
  <c r="AD2" i="315"/>
  <c r="R6" i="313" s="1"/>
  <c r="N128" i="317"/>
  <c r="Q144" i="317"/>
  <c r="N6" i="320"/>
  <c r="Q6" i="320" s="1"/>
  <c r="N59" i="320"/>
  <c r="Q59" i="320" s="1"/>
  <c r="F3" i="319"/>
  <c r="O21" i="321"/>
  <c r="K106" i="324"/>
  <c r="K89" i="326"/>
  <c r="AC2" i="327"/>
  <c r="Q6" i="325" s="1"/>
  <c r="AB144" i="317"/>
  <c r="AA144" i="317"/>
  <c r="AB74" i="320"/>
  <c r="N74" i="320"/>
  <c r="Q74" i="320" s="1"/>
  <c r="P128" i="320"/>
  <c r="Q77" i="323"/>
  <c r="AB92" i="323"/>
  <c r="AA92" i="323"/>
  <c r="N92" i="323"/>
  <c r="P92" i="323" s="1"/>
  <c r="AB127" i="323"/>
  <c r="N127" i="323"/>
  <c r="Q127" i="323" s="1"/>
  <c r="O106" i="324"/>
  <c r="O89" i="326"/>
  <c r="AF7" i="327"/>
  <c r="AE7" i="327"/>
  <c r="AB6" i="323"/>
  <c r="N6" i="323"/>
  <c r="Q6" i="323" s="1"/>
  <c r="K123" i="318"/>
  <c r="M21" i="320"/>
  <c r="AB21" i="320" s="1"/>
  <c r="AC5" i="320" s="1"/>
  <c r="N38" i="323"/>
  <c r="N131" i="323"/>
  <c r="Q131" i="323" s="1"/>
  <c r="Q145" i="323"/>
  <c r="N60" i="326"/>
  <c r="Q60" i="326" s="1"/>
  <c r="N93" i="326"/>
  <c r="Q93" i="326" s="1"/>
  <c r="AA93" i="326"/>
  <c r="O123" i="318"/>
  <c r="M55" i="320"/>
  <c r="N39" i="320"/>
  <c r="N24" i="321"/>
  <c r="AE24" i="321"/>
  <c r="N56" i="321"/>
  <c r="AF56" i="321"/>
  <c r="AE56" i="321"/>
  <c r="AA6" i="323"/>
  <c r="K21" i="323"/>
  <c r="Q74" i="323"/>
  <c r="N141" i="323"/>
  <c r="Q141" i="323" s="1"/>
  <c r="AF73" i="324"/>
  <c r="AE73" i="324"/>
  <c r="AB40" i="326"/>
  <c r="M55" i="326"/>
  <c r="N55" i="326" s="1"/>
  <c r="Q55" i="326" s="1"/>
  <c r="R39" i="326" s="1"/>
  <c r="N149" i="326"/>
  <c r="P149" i="326" s="1"/>
  <c r="P7" i="327"/>
  <c r="AE109" i="327"/>
  <c r="M21" i="318"/>
  <c r="N21" i="318" s="1"/>
  <c r="M8" i="319"/>
  <c r="Q150" i="320"/>
  <c r="Y2" i="321"/>
  <c r="O6" i="319" s="1"/>
  <c r="Q128" i="323"/>
  <c r="AA131" i="323"/>
  <c r="N39" i="324"/>
  <c r="M55" i="324"/>
  <c r="N55" i="324" s="1"/>
  <c r="P73" i="324"/>
  <c r="Q73" i="324"/>
  <c r="P8" i="326"/>
  <c r="P40" i="326"/>
  <c r="AA60" i="326"/>
  <c r="Q150" i="314"/>
  <c r="O55" i="315"/>
  <c r="K106" i="317"/>
  <c r="AA129" i="317"/>
  <c r="AB129" i="317"/>
  <c r="AD2" i="318"/>
  <c r="R6" i="316" s="1"/>
  <c r="N7" i="320"/>
  <c r="Q7" i="320" s="1"/>
  <c r="Z2" i="321"/>
  <c r="P6" i="319" s="1"/>
  <c r="AF24" i="321"/>
  <c r="O21" i="323"/>
  <c r="N109" i="323"/>
  <c r="Q109" i="323" s="1"/>
  <c r="AA141" i="323"/>
  <c r="AF7" i="324"/>
  <c r="AB75" i="326"/>
  <c r="AA75" i="326"/>
  <c r="N75" i="326"/>
  <c r="P75" i="326" s="1"/>
  <c r="H1" i="327"/>
  <c r="K123" i="327"/>
  <c r="Q23" i="326"/>
  <c r="Q40" i="326"/>
  <c r="AB57" i="326"/>
  <c r="AA57" i="326"/>
  <c r="Q125" i="326"/>
  <c r="AA149" i="326"/>
  <c r="O123" i="327"/>
  <c r="O72" i="317"/>
  <c r="Q110" i="317"/>
  <c r="P110" i="317"/>
  <c r="N123" i="321"/>
  <c r="Q123" i="321" s="1"/>
  <c r="R107" i="321" s="1"/>
  <c r="AB39" i="323"/>
  <c r="AA39" i="323"/>
  <c r="N39" i="323"/>
  <c r="P39" i="323" s="1"/>
  <c r="AA109" i="323"/>
  <c r="N132" i="323"/>
  <c r="P132" i="323" s="1"/>
  <c r="AA132" i="323"/>
  <c r="K21" i="324"/>
  <c r="AF39" i="324"/>
  <c r="AF56" i="324"/>
  <c r="N146" i="326"/>
  <c r="AB146" i="326"/>
  <c r="M140" i="327"/>
  <c r="AE126" i="327"/>
  <c r="O21" i="324"/>
  <c r="H1" i="324"/>
  <c r="F1" i="326"/>
  <c r="F2" i="326" s="1"/>
  <c r="N125" i="326"/>
  <c r="N129" i="326"/>
  <c r="Q129" i="326" s="1"/>
  <c r="F1" i="314"/>
  <c r="P92" i="314"/>
  <c r="K123" i="314"/>
  <c r="F1" i="315"/>
  <c r="F2" i="315" s="1"/>
  <c r="K8" i="316"/>
  <c r="AA149" i="317"/>
  <c r="Q107" i="318"/>
  <c r="O140" i="320"/>
  <c r="AE57" i="321"/>
  <c r="AD2" i="321"/>
  <c r="R6" i="319" s="1"/>
  <c r="O106" i="323"/>
  <c r="AB142" i="323"/>
  <c r="AA142" i="323"/>
  <c r="N142" i="323"/>
  <c r="Q142" i="323" s="1"/>
  <c r="F1" i="324"/>
  <c r="F2" i="324" s="1"/>
  <c r="AB9" i="326"/>
  <c r="AA9" i="326"/>
  <c r="N133" i="326"/>
  <c r="Q133" i="326" s="1"/>
  <c r="AA146" i="326"/>
  <c r="AB147" i="314"/>
  <c r="N147" i="314"/>
  <c r="Q147" i="314" s="1"/>
  <c r="AC2" i="315"/>
  <c r="Q6" i="313" s="1"/>
  <c r="Y2" i="318"/>
  <c r="O6" i="316" s="1"/>
  <c r="AE74" i="318"/>
  <c r="Q76" i="320"/>
  <c r="AF57" i="321"/>
  <c r="AB22" i="323"/>
  <c r="AA22" i="323"/>
  <c r="Q9" i="326"/>
  <c r="AA125" i="326"/>
  <c r="AA129" i="326"/>
  <c r="N40" i="327"/>
  <c r="M55" i="327"/>
  <c r="AE55" i="327" s="1"/>
  <c r="O89" i="302"/>
  <c r="O89" i="303"/>
  <c r="O157" i="305"/>
  <c r="K21" i="306"/>
  <c r="M140" i="308"/>
  <c r="AB140" i="308" s="1"/>
  <c r="AC124" i="308" s="1"/>
  <c r="P23" i="309"/>
  <c r="M140" i="312"/>
  <c r="N140" i="312" s="1"/>
  <c r="G8" i="313"/>
  <c r="AA74" i="314"/>
  <c r="K21" i="317"/>
  <c r="O55" i="317"/>
  <c r="AA130" i="317"/>
  <c r="N146" i="317"/>
  <c r="N22" i="318"/>
  <c r="Q22" i="318" s="1"/>
  <c r="K55" i="318"/>
  <c r="N22" i="323"/>
  <c r="N110" i="323"/>
  <c r="P110" i="323" s="1"/>
  <c r="AB129" i="323"/>
  <c r="AA129" i="323"/>
  <c r="N129" i="323"/>
  <c r="Q129" i="323" s="1"/>
  <c r="M21" i="324"/>
  <c r="AF21" i="324" s="1"/>
  <c r="AG5" i="324" s="1"/>
  <c r="Y2" i="324"/>
  <c r="O6" i="322" s="1"/>
  <c r="AA133" i="326"/>
  <c r="N90" i="327"/>
  <c r="AF90" i="327"/>
  <c r="Q91" i="299"/>
  <c r="M8" i="286"/>
  <c r="K140" i="287"/>
  <c r="O55" i="288"/>
  <c r="K89" i="293"/>
  <c r="K72" i="294"/>
  <c r="O89" i="294"/>
  <c r="K157" i="296"/>
  <c r="K21" i="297"/>
  <c r="O123" i="297"/>
  <c r="N142" i="299"/>
  <c r="P142" i="299" s="1"/>
  <c r="O21" i="306"/>
  <c r="N23" i="308"/>
  <c r="Q23" i="308" s="1"/>
  <c r="N60" i="308"/>
  <c r="Q60" i="308" s="1"/>
  <c r="N93" i="308"/>
  <c r="Q93" i="308" s="1"/>
  <c r="N124" i="308"/>
  <c r="Q124" i="308" s="1"/>
  <c r="N107" i="309"/>
  <c r="Q107" i="309" s="1"/>
  <c r="N8" i="311"/>
  <c r="Q8" i="311" s="1"/>
  <c r="AB92" i="311"/>
  <c r="AA92" i="311"/>
  <c r="AF108" i="312"/>
  <c r="M123" i="312"/>
  <c r="N123" i="312" s="1"/>
  <c r="N124" i="312"/>
  <c r="Q124" i="312" s="1"/>
  <c r="N5" i="314"/>
  <c r="Q5" i="314" s="1"/>
  <c r="AA8" i="314"/>
  <c r="N23" i="314"/>
  <c r="Q23" i="314" s="1"/>
  <c r="N40" i="314"/>
  <c r="P40" i="314" s="1"/>
  <c r="AB56" i="314"/>
  <c r="AB60" i="314"/>
  <c r="AA60" i="314"/>
  <c r="K89" i="314"/>
  <c r="Q130" i="314"/>
  <c r="AA147" i="314"/>
  <c r="P40" i="315"/>
  <c r="O89" i="315"/>
  <c r="K106" i="315"/>
  <c r="O21" i="317"/>
  <c r="H1" i="317"/>
  <c r="M55" i="317"/>
  <c r="N55" i="317" s="1"/>
  <c r="P55" i="317" s="1"/>
  <c r="AA73" i="317"/>
  <c r="AB73" i="317"/>
  <c r="N73" i="317"/>
  <c r="Q107" i="317"/>
  <c r="O55" i="318"/>
  <c r="AA76" i="320"/>
  <c r="K72" i="321"/>
  <c r="N107" i="321"/>
  <c r="Q107" i="321" s="1"/>
  <c r="K72" i="323"/>
  <c r="AA125" i="323"/>
  <c r="N5" i="324"/>
  <c r="AD2" i="327"/>
  <c r="R6" i="325" s="1"/>
  <c r="AE40" i="327"/>
  <c r="AF56" i="327"/>
  <c r="N74" i="327"/>
  <c r="Q74" i="327" s="1"/>
  <c r="AB77" i="299"/>
  <c r="AA77" i="299"/>
  <c r="N77" i="299"/>
  <c r="O123" i="302"/>
  <c r="AA148" i="302"/>
  <c r="O140" i="303"/>
  <c r="AB23" i="305"/>
  <c r="AA23" i="305"/>
  <c r="N23" i="305"/>
  <c r="AA77" i="305"/>
  <c r="Q133" i="305"/>
  <c r="F1" i="308"/>
  <c r="M157" i="308"/>
  <c r="AB141" i="308"/>
  <c r="N141" i="308"/>
  <c r="Q23" i="311"/>
  <c r="N92" i="311"/>
  <c r="Q92" i="311" s="1"/>
  <c r="Q126" i="311"/>
  <c r="M21" i="312"/>
  <c r="Y2" i="312"/>
  <c r="O6" i="310" s="1"/>
  <c r="AE24" i="312"/>
  <c r="P56" i="312"/>
  <c r="N60" i="314"/>
  <c r="P60" i="314" s="1"/>
  <c r="P75" i="314"/>
  <c r="O89" i="314"/>
  <c r="Q151" i="314"/>
  <c r="M89" i="315"/>
  <c r="AF89" i="315" s="1"/>
  <c r="AG73" i="315" s="1"/>
  <c r="O106" i="315"/>
  <c r="Q7" i="317"/>
  <c r="K123" i="320"/>
  <c r="K55" i="321"/>
  <c r="O72" i="321"/>
  <c r="AA57" i="323"/>
  <c r="O72" i="323"/>
  <c r="AA110" i="323"/>
  <c r="M140" i="324"/>
  <c r="AA126" i="326"/>
  <c r="AB126" i="326"/>
  <c r="K38" i="327"/>
  <c r="AF40" i="327"/>
  <c r="K72" i="327"/>
  <c r="AE90" i="327"/>
  <c r="E8" i="307"/>
  <c r="AA23" i="308"/>
  <c r="AA60" i="308"/>
  <c r="AB93" i="308"/>
  <c r="F1" i="311"/>
  <c r="I3" i="310" s="1"/>
  <c r="AA8" i="311"/>
  <c r="AB60" i="311"/>
  <c r="AA60" i="311"/>
  <c r="AF24" i="312"/>
  <c r="AE124" i="312"/>
  <c r="I8" i="313"/>
  <c r="AB5" i="314"/>
  <c r="AA23" i="314"/>
  <c r="Q39" i="317"/>
  <c r="AA146" i="317"/>
  <c r="O72" i="318"/>
  <c r="N75" i="318"/>
  <c r="Q75" i="318" s="1"/>
  <c r="AF75" i="318"/>
  <c r="AE75" i="318"/>
  <c r="AA91" i="320"/>
  <c r="Q107" i="320"/>
  <c r="P107" i="320"/>
  <c r="M157" i="320"/>
  <c r="AB141" i="320"/>
  <c r="N141" i="320"/>
  <c r="O55" i="321"/>
  <c r="M72" i="321"/>
  <c r="N72" i="321" s="1"/>
  <c r="P72" i="321" s="1"/>
  <c r="AE90" i="321"/>
  <c r="AE123" i="321"/>
  <c r="P8" i="323"/>
  <c r="AB57" i="323"/>
  <c r="P76" i="323"/>
  <c r="Q143" i="323"/>
  <c r="Q91" i="324"/>
  <c r="Q124" i="324"/>
  <c r="I8" i="325"/>
  <c r="AB6" i="326"/>
  <c r="AA6" i="326"/>
  <c r="AA110" i="326"/>
  <c r="Q126" i="326"/>
  <c r="O38" i="327"/>
  <c r="AB9" i="314"/>
  <c r="AA9" i="314"/>
  <c r="M140" i="314"/>
  <c r="N59" i="317"/>
  <c r="AA59" i="317"/>
  <c r="F1" i="323"/>
  <c r="F2" i="323" s="1"/>
  <c r="AC2" i="312"/>
  <c r="Q6" i="310" s="1"/>
  <c r="F3" i="286"/>
  <c r="O89" i="288"/>
  <c r="O106" i="290"/>
  <c r="M106" i="291"/>
  <c r="K21" i="293"/>
  <c r="K38" i="294"/>
  <c r="AA40" i="296"/>
  <c r="K89" i="296"/>
  <c r="K123" i="296"/>
  <c r="AF24" i="300"/>
  <c r="AA8" i="302"/>
  <c r="N23" i="302"/>
  <c r="Q23" i="302" s="1"/>
  <c r="AA23" i="302"/>
  <c r="AA93" i="305"/>
  <c r="K140" i="305"/>
  <c r="P74" i="306"/>
  <c r="AE107" i="306"/>
  <c r="K38" i="308"/>
  <c r="P145" i="308"/>
  <c r="Q149" i="308"/>
  <c r="P39" i="309"/>
  <c r="E8" i="310"/>
  <c r="Q151" i="311"/>
  <c r="AD2" i="312"/>
  <c r="R6" i="310" s="1"/>
  <c r="K38" i="312"/>
  <c r="AE40" i="312"/>
  <c r="N9" i="314"/>
  <c r="Q9" i="314" s="1"/>
  <c r="K38" i="314"/>
  <c r="Y2" i="315"/>
  <c r="O6" i="313" s="1"/>
  <c r="AE56" i="315"/>
  <c r="M8" i="316"/>
  <c r="AB39" i="317"/>
  <c r="M89" i="317"/>
  <c r="AB89" i="317" s="1"/>
  <c r="AC73" i="317" s="1"/>
  <c r="AA131" i="317"/>
  <c r="K157" i="317"/>
  <c r="Q7" i="318"/>
  <c r="N9" i="320"/>
  <c r="Q9" i="320" s="1"/>
  <c r="AA41" i="320"/>
  <c r="AB107" i="320"/>
  <c r="AA141" i="320"/>
  <c r="O157" i="320"/>
  <c r="AB23" i="323"/>
  <c r="N23" i="323"/>
  <c r="P23" i="323" s="1"/>
  <c r="N41" i="323"/>
  <c r="Q41" i="323" s="1"/>
  <c r="Q58" i="323"/>
  <c r="AA76" i="323"/>
  <c r="O123" i="323"/>
  <c r="Q126" i="323"/>
  <c r="AF108" i="324"/>
  <c r="M123" i="324"/>
  <c r="N123" i="324" s="1"/>
  <c r="P123" i="324" s="1"/>
  <c r="K123" i="326"/>
  <c r="N22" i="327"/>
  <c r="AF41" i="327"/>
  <c r="AE41" i="327"/>
  <c r="P111" i="287"/>
  <c r="P124" i="287"/>
  <c r="P149" i="287"/>
  <c r="O21" i="293"/>
  <c r="O38" i="294"/>
  <c r="Q8" i="296"/>
  <c r="O89" i="296"/>
  <c r="O123" i="296"/>
  <c r="F3" i="301"/>
  <c r="AB8" i="302"/>
  <c r="Q90" i="302"/>
  <c r="AB93" i="305"/>
  <c r="P130" i="305"/>
  <c r="O140" i="305"/>
  <c r="P9" i="308"/>
  <c r="O72" i="308"/>
  <c r="AB76" i="308"/>
  <c r="N76" i="308"/>
  <c r="Q76" i="308" s="1"/>
  <c r="M140" i="309"/>
  <c r="AE140" i="309" s="1"/>
  <c r="Q57" i="311"/>
  <c r="Q75" i="311"/>
  <c r="M140" i="311"/>
  <c r="N124" i="311"/>
  <c r="P141" i="311"/>
  <c r="O38" i="312"/>
  <c r="AF40" i="312"/>
  <c r="M89" i="312"/>
  <c r="AE89" i="312" s="1"/>
  <c r="K8" i="313"/>
  <c r="AA57" i="314"/>
  <c r="AB124" i="314"/>
  <c r="Q145" i="314"/>
  <c r="AF56" i="315"/>
  <c r="AA7" i="317"/>
  <c r="AB59" i="317"/>
  <c r="AA92" i="317"/>
  <c r="Q108" i="317"/>
  <c r="AB143" i="317"/>
  <c r="O157" i="317"/>
  <c r="P39" i="318"/>
  <c r="Q39" i="318"/>
  <c r="O106" i="318"/>
  <c r="P77" i="320"/>
  <c r="AA91" i="323"/>
  <c r="AB107" i="323"/>
  <c r="O140" i="323"/>
  <c r="AA147" i="323"/>
  <c r="Q151" i="323"/>
  <c r="AA77" i="326"/>
  <c r="P92" i="326"/>
  <c r="Q107" i="326"/>
  <c r="O123" i="326"/>
  <c r="Q41" i="327"/>
  <c r="M55" i="318"/>
  <c r="K72" i="318"/>
  <c r="O123" i="320"/>
  <c r="AC2" i="321"/>
  <c r="Q6" i="319" s="1"/>
  <c r="M140" i="321"/>
  <c r="N140" i="321" s="1"/>
  <c r="K123" i="323"/>
  <c r="Z2" i="324"/>
  <c r="P6" i="322" s="1"/>
  <c r="K72" i="326"/>
  <c r="M123" i="327"/>
  <c r="N123" i="327" s="1"/>
  <c r="Q41" i="326"/>
  <c r="O72" i="326"/>
  <c r="Q130" i="326"/>
  <c r="Q143" i="326"/>
  <c r="Q107" i="327"/>
  <c r="E8" i="322"/>
  <c r="K123" i="324"/>
  <c r="K21" i="326"/>
  <c r="N108" i="326"/>
  <c r="Q108" i="326" s="1"/>
  <c r="K140" i="327"/>
  <c r="O38" i="300"/>
  <c r="K140" i="303"/>
  <c r="K72" i="306"/>
  <c r="Q72" i="306" s="1"/>
  <c r="R56" i="306" s="1"/>
  <c r="K72" i="308"/>
  <c r="M106" i="308"/>
  <c r="N106" i="308" s="1"/>
  <c r="Y2" i="309"/>
  <c r="O6" i="307" s="1"/>
  <c r="O89" i="309"/>
  <c r="Q41" i="314"/>
  <c r="Z2" i="315"/>
  <c r="P6" i="313" s="1"/>
  <c r="AE55" i="315"/>
  <c r="K21" i="318"/>
  <c r="AE107" i="318"/>
  <c r="M38" i="320"/>
  <c r="N38" i="320" s="1"/>
  <c r="K89" i="320"/>
  <c r="Q108" i="320"/>
  <c r="AE6" i="321"/>
  <c r="K38" i="321"/>
  <c r="F1" i="321"/>
  <c r="F2" i="321" s="1"/>
  <c r="AA8" i="323"/>
  <c r="AA74" i="323"/>
  <c r="K89" i="323"/>
  <c r="N108" i="323"/>
  <c r="Q108" i="323" s="1"/>
  <c r="AA126" i="323"/>
  <c r="N149" i="323"/>
  <c r="P149" i="323" s="1"/>
  <c r="AF40" i="324"/>
  <c r="O123" i="324"/>
  <c r="H1" i="326"/>
  <c r="AA41" i="326"/>
  <c r="AB90" i="326"/>
  <c r="AB130" i="326"/>
  <c r="AA143" i="326"/>
  <c r="K21" i="327"/>
  <c r="AE107" i="327"/>
  <c r="O140" i="327"/>
  <c r="Q24" i="318"/>
  <c r="AE39" i="318"/>
  <c r="Q91" i="318"/>
  <c r="O140" i="318"/>
  <c r="E8" i="319"/>
  <c r="F1" i="320"/>
  <c r="F2" i="320" s="1"/>
  <c r="Q22" i="320"/>
  <c r="Q60" i="320"/>
  <c r="O89" i="320"/>
  <c r="O38" i="321"/>
  <c r="O89" i="323"/>
  <c r="AE57" i="324"/>
  <c r="AA108" i="326"/>
  <c r="M140" i="326"/>
  <c r="N140" i="326" s="1"/>
  <c r="Q147" i="326"/>
  <c r="O21" i="327"/>
  <c r="AE23" i="327"/>
  <c r="Q39" i="327"/>
  <c r="O55" i="327"/>
  <c r="AE75" i="327"/>
  <c r="Q91" i="327"/>
  <c r="AF107" i="327"/>
  <c r="AA128" i="299"/>
  <c r="AA145" i="299"/>
  <c r="K38" i="302"/>
  <c r="Q128" i="302"/>
  <c r="O106" i="306"/>
  <c r="P125" i="308"/>
  <c r="AA131" i="308"/>
  <c r="K123" i="309"/>
  <c r="K8" i="310"/>
  <c r="K72" i="311"/>
  <c r="M55" i="312"/>
  <c r="N55" i="312" s="1"/>
  <c r="O123" i="312"/>
  <c r="K21" i="314"/>
  <c r="K72" i="314"/>
  <c r="M157" i="314"/>
  <c r="N157" i="314" s="1"/>
  <c r="O72" i="315"/>
  <c r="F1" i="317"/>
  <c r="AB22" i="317"/>
  <c r="N148" i="317"/>
  <c r="P148" i="317" s="1"/>
  <c r="AF39" i="318"/>
  <c r="Z2" i="318"/>
  <c r="P6" i="316" s="1"/>
  <c r="N8" i="320"/>
  <c r="P8" i="320" s="1"/>
  <c r="N75" i="320"/>
  <c r="Q75" i="320" s="1"/>
  <c r="N93" i="320"/>
  <c r="Q93" i="320" s="1"/>
  <c r="N108" i="320"/>
  <c r="P108" i="320" s="1"/>
  <c r="M140" i="320"/>
  <c r="AE73" i="321"/>
  <c r="O89" i="321"/>
  <c r="O106" i="321"/>
  <c r="N125" i="321"/>
  <c r="Q125" i="321" s="1"/>
  <c r="Q75" i="323"/>
  <c r="AA108" i="323"/>
  <c r="N146" i="323"/>
  <c r="Q146" i="323" s="1"/>
  <c r="AA149" i="323"/>
  <c r="O38" i="324"/>
  <c r="K55" i="324"/>
  <c r="Q55" i="324" s="1"/>
  <c r="R39" i="324" s="1"/>
  <c r="AF57" i="324"/>
  <c r="K140" i="324"/>
  <c r="N7" i="326"/>
  <c r="K55" i="326"/>
  <c r="N58" i="326"/>
  <c r="Q58" i="326" s="1"/>
  <c r="N94" i="326"/>
  <c r="Q94" i="326" s="1"/>
  <c r="N124" i="326"/>
  <c r="N127" i="326"/>
  <c r="Q127" i="326" s="1"/>
  <c r="M21" i="327"/>
  <c r="N21" i="327" s="1"/>
  <c r="AF23" i="327"/>
  <c r="AF75" i="327"/>
  <c r="O123" i="309"/>
  <c r="O72" i="311"/>
  <c r="P108" i="311"/>
  <c r="Q147" i="311"/>
  <c r="Q74" i="312"/>
  <c r="O21" i="314"/>
  <c r="O72" i="314"/>
  <c r="P108" i="314"/>
  <c r="P141" i="314"/>
  <c r="Q6" i="315"/>
  <c r="P56" i="317"/>
  <c r="P91" i="318"/>
  <c r="M140" i="318"/>
  <c r="G8" i="319"/>
  <c r="P40" i="320"/>
  <c r="AE22" i="321"/>
  <c r="I8" i="322"/>
  <c r="Q23" i="323"/>
  <c r="Q60" i="323"/>
  <c r="Q93" i="323"/>
  <c r="M140" i="323"/>
  <c r="N140" i="323" s="1"/>
  <c r="Q130" i="323"/>
  <c r="O55" i="324"/>
  <c r="O55" i="326"/>
  <c r="Q151" i="326"/>
  <c r="Q5" i="327"/>
  <c r="P39" i="327"/>
  <c r="P91" i="327"/>
  <c r="M157" i="326"/>
  <c r="AA157" i="326" s="1"/>
  <c r="AB107" i="299"/>
  <c r="Q91" i="302"/>
  <c r="G8" i="304"/>
  <c r="AA92" i="305"/>
  <c r="P108" i="305"/>
  <c r="O89" i="306"/>
  <c r="M55" i="308"/>
  <c r="K55" i="308"/>
  <c r="F3" i="307"/>
  <c r="K140" i="309"/>
  <c r="K55" i="311"/>
  <c r="Q76" i="311"/>
  <c r="AA108" i="311"/>
  <c r="M157" i="311"/>
  <c r="AB157" i="311" s="1"/>
  <c r="AC141" i="311" s="1"/>
  <c r="K72" i="312"/>
  <c r="AF90" i="312"/>
  <c r="AA108" i="314"/>
  <c r="Q128" i="314"/>
  <c r="Q141" i="314"/>
  <c r="M38" i="315"/>
  <c r="N38" i="315" s="1"/>
  <c r="E8" i="316"/>
  <c r="Q56" i="317"/>
  <c r="AA91" i="317"/>
  <c r="O89" i="318"/>
  <c r="AA75" i="320"/>
  <c r="K157" i="320"/>
  <c r="K123" i="321"/>
  <c r="AA40" i="323"/>
  <c r="AA60" i="323"/>
  <c r="AA93" i="323"/>
  <c r="K140" i="323"/>
  <c r="O72" i="324"/>
  <c r="AF74" i="324"/>
  <c r="AA7" i="326"/>
  <c r="AA124" i="326"/>
  <c r="N141" i="326"/>
  <c r="Q141" i="326" s="1"/>
  <c r="AA151" i="326"/>
  <c r="AE5" i="327"/>
  <c r="M89" i="327"/>
  <c r="O89" i="327"/>
  <c r="P109" i="326"/>
  <c r="Q145" i="326"/>
  <c r="Q142" i="326"/>
  <c r="P142" i="326"/>
  <c r="Q144" i="326"/>
  <c r="P144" i="326"/>
  <c r="Q23" i="327"/>
  <c r="P23" i="327"/>
  <c r="AF140" i="327"/>
  <c r="AG124" i="327" s="1"/>
  <c r="AE140" i="327"/>
  <c r="N140" i="327"/>
  <c r="Q132" i="326"/>
  <c r="P132" i="326"/>
  <c r="N38" i="327"/>
  <c r="AF38" i="327"/>
  <c r="AG22" i="327" s="1"/>
  <c r="AE38" i="327"/>
  <c r="Q110" i="326"/>
  <c r="P110" i="326"/>
  <c r="Q128" i="326"/>
  <c r="P128" i="326"/>
  <c r="P93" i="326"/>
  <c r="Q40" i="327"/>
  <c r="P40" i="327"/>
  <c r="P6" i="327"/>
  <c r="Q6" i="327"/>
  <c r="Q24" i="327"/>
  <c r="P24" i="327"/>
  <c r="N89" i="327"/>
  <c r="AF89" i="327"/>
  <c r="AG73" i="327" s="1"/>
  <c r="AE89" i="327"/>
  <c r="Q76" i="326"/>
  <c r="P76" i="326"/>
  <c r="Q59" i="326"/>
  <c r="P59" i="326"/>
  <c r="Q75" i="327"/>
  <c r="P75" i="327"/>
  <c r="Q146" i="326"/>
  <c r="P146" i="326"/>
  <c r="Q148" i="326"/>
  <c r="P148" i="326"/>
  <c r="AE21" i="327"/>
  <c r="Q90" i="327"/>
  <c r="P90" i="327"/>
  <c r="M38" i="326"/>
  <c r="P5" i="327"/>
  <c r="AF55" i="327"/>
  <c r="AG39" i="327" s="1"/>
  <c r="AE6" i="327"/>
  <c r="AE73" i="327"/>
  <c r="N126" i="327"/>
  <c r="P39" i="326"/>
  <c r="AF6" i="327"/>
  <c r="N5" i="326"/>
  <c r="M21" i="326"/>
  <c r="AA128" i="326"/>
  <c r="AA132" i="326"/>
  <c r="AA144" i="326"/>
  <c r="AA148" i="326"/>
  <c r="M106" i="327"/>
  <c r="N109" i="327"/>
  <c r="P6" i="326"/>
  <c r="P23" i="326"/>
  <c r="P58" i="326"/>
  <c r="AB59" i="326"/>
  <c r="AB76" i="326"/>
  <c r="AB93" i="326"/>
  <c r="AB110" i="326"/>
  <c r="P127" i="326"/>
  <c r="AB128" i="326"/>
  <c r="P131" i="326"/>
  <c r="AB132" i="326"/>
  <c r="P143" i="326"/>
  <c r="AB144" i="326"/>
  <c r="P147" i="326"/>
  <c r="AB148" i="326"/>
  <c r="P151" i="326"/>
  <c r="P41" i="327"/>
  <c r="N56" i="327"/>
  <c r="M72" i="327"/>
  <c r="N125" i="327"/>
  <c r="O21" i="326"/>
  <c r="N150" i="326"/>
  <c r="M72" i="326"/>
  <c r="M89" i="326"/>
  <c r="N90" i="326"/>
  <c r="M106" i="326"/>
  <c r="N108" i="327"/>
  <c r="AF126" i="327"/>
  <c r="E8" i="325"/>
  <c r="P9" i="326"/>
  <c r="P57" i="326"/>
  <c r="P74" i="326"/>
  <c r="P91" i="326"/>
  <c r="P126" i="326"/>
  <c r="P130" i="326"/>
  <c r="P124" i="327"/>
  <c r="AA5" i="326"/>
  <c r="AA22" i="326"/>
  <c r="P56" i="326"/>
  <c r="P73" i="326"/>
  <c r="P107" i="326"/>
  <c r="M123" i="326"/>
  <c r="P74" i="327"/>
  <c r="P107" i="327"/>
  <c r="P41" i="326"/>
  <c r="P77" i="326"/>
  <c r="P125" i="326"/>
  <c r="P129" i="326"/>
  <c r="P133" i="326"/>
  <c r="Q59" i="323"/>
  <c r="P59" i="323"/>
  <c r="Q56" i="324"/>
  <c r="P56" i="324"/>
  <c r="AF140" i="324"/>
  <c r="AG124" i="324" s="1"/>
  <c r="AE140" i="324"/>
  <c r="N140" i="324"/>
  <c r="Q38" i="323"/>
  <c r="R22" i="323" s="1"/>
  <c r="P38" i="323"/>
  <c r="Q40" i="323"/>
  <c r="P40" i="323"/>
  <c r="Q132" i="323"/>
  <c r="Q144" i="323"/>
  <c r="P144" i="323"/>
  <c r="N21" i="324"/>
  <c r="AE21" i="324"/>
  <c r="Q39" i="324"/>
  <c r="P39" i="324"/>
  <c r="P55" i="324"/>
  <c r="Q123" i="324"/>
  <c r="R107" i="324" s="1"/>
  <c r="Q74" i="324"/>
  <c r="P74" i="324"/>
  <c r="Q89" i="324"/>
  <c r="R73" i="324" s="1"/>
  <c r="P89" i="324"/>
  <c r="AB157" i="323"/>
  <c r="AC141" i="323" s="1"/>
  <c r="AA157" i="323"/>
  <c r="N157" i="323"/>
  <c r="Q7" i="324"/>
  <c r="P7" i="324"/>
  <c r="Q23" i="324"/>
  <c r="P23" i="324"/>
  <c r="Q57" i="324"/>
  <c r="P57" i="324"/>
  <c r="Q40" i="324"/>
  <c r="P40" i="324"/>
  <c r="N5" i="323"/>
  <c r="M21" i="323"/>
  <c r="Q39" i="323"/>
  <c r="P6" i="323"/>
  <c r="AB40" i="323"/>
  <c r="AB59" i="323"/>
  <c r="P148" i="323"/>
  <c r="AF123" i="324"/>
  <c r="AG107" i="324" s="1"/>
  <c r="N126" i="324"/>
  <c r="M38" i="324"/>
  <c r="AF89" i="324"/>
  <c r="AG73" i="324" s="1"/>
  <c r="N56" i="323"/>
  <c r="M72" i="323"/>
  <c r="N73" i="323"/>
  <c r="M89" i="323"/>
  <c r="N90" i="323"/>
  <c r="AA144" i="323"/>
  <c r="AA148" i="323"/>
  <c r="AF55" i="324"/>
  <c r="AG39" i="324" s="1"/>
  <c r="M106" i="324"/>
  <c r="N109" i="324"/>
  <c r="P9" i="323"/>
  <c r="AA38" i="323"/>
  <c r="N55" i="323"/>
  <c r="P57" i="323"/>
  <c r="P74" i="323"/>
  <c r="P91" i="323"/>
  <c r="P109" i="323"/>
  <c r="P127" i="323"/>
  <c r="AB132" i="323"/>
  <c r="P143" i="323"/>
  <c r="AB144" i="323"/>
  <c r="P147" i="323"/>
  <c r="P151" i="323"/>
  <c r="AF5" i="324"/>
  <c r="N24" i="324"/>
  <c r="M72" i="324"/>
  <c r="N75" i="324"/>
  <c r="N125" i="324"/>
  <c r="AA5" i="323"/>
  <c r="AB38" i="323"/>
  <c r="AC22" i="323" s="1"/>
  <c r="AE126" i="324"/>
  <c r="M106" i="323"/>
  <c r="N90" i="324"/>
  <c r="N108" i="324"/>
  <c r="P41" i="323"/>
  <c r="P60" i="323"/>
  <c r="P77" i="323"/>
  <c r="P126" i="323"/>
  <c r="P130" i="323"/>
  <c r="P142" i="323"/>
  <c r="P91" i="324"/>
  <c r="AE109" i="324"/>
  <c r="P124" i="324"/>
  <c r="AA56" i="323"/>
  <c r="AA73" i="323"/>
  <c r="AA90" i="323"/>
  <c r="P107" i="323"/>
  <c r="P141" i="323"/>
  <c r="AE24" i="324"/>
  <c r="AE75" i="324"/>
  <c r="AE125" i="324"/>
  <c r="M123" i="323"/>
  <c r="P107" i="324"/>
  <c r="AA55" i="323"/>
  <c r="P93" i="323"/>
  <c r="P125" i="323"/>
  <c r="P129" i="323"/>
  <c r="P133" i="323"/>
  <c r="P145" i="323"/>
  <c r="AE108" i="324"/>
  <c r="AE124" i="324"/>
  <c r="AF124" i="324"/>
  <c r="Q110" i="320"/>
  <c r="P110" i="320"/>
  <c r="Q72" i="321"/>
  <c r="R56" i="321" s="1"/>
  <c r="Q92" i="320"/>
  <c r="P92" i="320"/>
  <c r="I3" i="319"/>
  <c r="Q22" i="321"/>
  <c r="P22" i="321"/>
  <c r="AF140" i="321"/>
  <c r="AG124" i="321" s="1"/>
  <c r="Q56" i="321"/>
  <c r="P56" i="321"/>
  <c r="Q24" i="321"/>
  <c r="P24" i="321"/>
  <c r="Q40" i="321"/>
  <c r="P40" i="321"/>
  <c r="P123" i="321"/>
  <c r="N140" i="320"/>
  <c r="AB140" i="320"/>
  <c r="AC124" i="320" s="1"/>
  <c r="AA140" i="320"/>
  <c r="AA38" i="320"/>
  <c r="Q58" i="320"/>
  <c r="P58" i="320"/>
  <c r="Q142" i="320"/>
  <c r="P142" i="320"/>
  <c r="Q57" i="321"/>
  <c r="P57" i="321"/>
  <c r="Q90" i="321"/>
  <c r="P90" i="321"/>
  <c r="Q23" i="320"/>
  <c r="P23" i="320"/>
  <c r="AB157" i="320"/>
  <c r="AC141" i="320" s="1"/>
  <c r="AA157" i="320"/>
  <c r="N157" i="320"/>
  <c r="Q89" i="321"/>
  <c r="R73" i="321" s="1"/>
  <c r="AB55" i="320"/>
  <c r="AC39" i="320" s="1"/>
  <c r="AA55" i="320"/>
  <c r="N55" i="320"/>
  <c r="Q73" i="321"/>
  <c r="P73" i="321"/>
  <c r="N21" i="321"/>
  <c r="AF21" i="321"/>
  <c r="AG5" i="321" s="1"/>
  <c r="AE21" i="321"/>
  <c r="P6" i="320"/>
  <c r="N21" i="320"/>
  <c r="N5" i="321"/>
  <c r="AE89" i="321"/>
  <c r="AF123" i="321"/>
  <c r="AG107" i="321" s="1"/>
  <c r="N126" i="321"/>
  <c r="P5" i="320"/>
  <c r="P22" i="320"/>
  <c r="AA39" i="320"/>
  <c r="N91" i="320"/>
  <c r="N109" i="320"/>
  <c r="AA124" i="320"/>
  <c r="N127" i="320"/>
  <c r="N131" i="320"/>
  <c r="N144" i="320"/>
  <c r="N148" i="320"/>
  <c r="H1" i="321"/>
  <c r="P6" i="321"/>
  <c r="AB39" i="320"/>
  <c r="N56" i="320"/>
  <c r="M72" i="320"/>
  <c r="N73" i="320"/>
  <c r="M89" i="320"/>
  <c r="AB124" i="320"/>
  <c r="M55" i="321"/>
  <c r="M106" i="321"/>
  <c r="N109" i="321"/>
  <c r="P9" i="320"/>
  <c r="AB23" i="320"/>
  <c r="P57" i="320"/>
  <c r="AB58" i="320"/>
  <c r="P74" i="320"/>
  <c r="AB92" i="320"/>
  <c r="AA22" i="320"/>
  <c r="N41" i="320"/>
  <c r="P90" i="320"/>
  <c r="N126" i="320"/>
  <c r="N130" i="320"/>
  <c r="N143" i="320"/>
  <c r="N147" i="320"/>
  <c r="N151" i="320"/>
  <c r="AF22" i="321"/>
  <c r="M38" i="321"/>
  <c r="N41" i="321"/>
  <c r="N91" i="321"/>
  <c r="N124" i="321"/>
  <c r="AE126" i="321"/>
  <c r="AA57" i="320"/>
  <c r="AA74" i="320"/>
  <c r="M106" i="320"/>
  <c r="AA109" i="320"/>
  <c r="AA127" i="320"/>
  <c r="AA131" i="320"/>
  <c r="AA144" i="320"/>
  <c r="AA148" i="320"/>
  <c r="AE5" i="321"/>
  <c r="P75" i="321"/>
  <c r="N108" i="321"/>
  <c r="P60" i="320"/>
  <c r="AF5" i="321"/>
  <c r="AE109" i="321"/>
  <c r="AA56" i="320"/>
  <c r="AA73" i="320"/>
  <c r="AA90" i="320"/>
  <c r="AE125" i="321"/>
  <c r="M123" i="320"/>
  <c r="N124" i="320"/>
  <c r="AA126" i="320"/>
  <c r="AA130" i="320"/>
  <c r="AA143" i="320"/>
  <c r="AA147" i="320"/>
  <c r="AA151" i="320"/>
  <c r="AE41" i="321"/>
  <c r="AE91" i="321"/>
  <c r="P107" i="321"/>
  <c r="P7" i="320"/>
  <c r="P59" i="320"/>
  <c r="P76" i="320"/>
  <c r="P125" i="320"/>
  <c r="P129" i="320"/>
  <c r="AE108" i="321"/>
  <c r="AE124" i="321"/>
  <c r="AF124" i="321"/>
  <c r="Q127" i="317"/>
  <c r="P127" i="317"/>
  <c r="I3" i="316"/>
  <c r="F2" i="317"/>
  <c r="Q109" i="317"/>
  <c r="P109" i="317"/>
  <c r="N38" i="318"/>
  <c r="AF38" i="318"/>
  <c r="AG22" i="318" s="1"/>
  <c r="AE38" i="318"/>
  <c r="Q40" i="318"/>
  <c r="P40" i="318"/>
  <c r="Q40" i="317"/>
  <c r="P40" i="317"/>
  <c r="Q57" i="318"/>
  <c r="P57" i="318"/>
  <c r="N72" i="317"/>
  <c r="AB72" i="317"/>
  <c r="AC56" i="317" s="1"/>
  <c r="AA72" i="317"/>
  <c r="Q59" i="317"/>
  <c r="P59" i="317"/>
  <c r="Q93" i="317"/>
  <c r="P93" i="317"/>
  <c r="N55" i="318"/>
  <c r="AF55" i="318"/>
  <c r="AG39" i="318" s="1"/>
  <c r="AE55" i="318"/>
  <c r="Q9" i="317"/>
  <c r="Q130" i="317"/>
  <c r="P130" i="317"/>
  <c r="Q41" i="318"/>
  <c r="P41" i="318"/>
  <c r="P75" i="318"/>
  <c r="Q91" i="317"/>
  <c r="P91" i="317"/>
  <c r="Q149" i="317"/>
  <c r="P149" i="317"/>
  <c r="Q73" i="318"/>
  <c r="P73" i="318"/>
  <c r="Q125" i="318"/>
  <c r="P125" i="318"/>
  <c r="Q145" i="317"/>
  <c r="P145" i="317"/>
  <c r="P23" i="318"/>
  <c r="Q23" i="318"/>
  <c r="Q109" i="318"/>
  <c r="P109" i="318"/>
  <c r="Q41" i="317"/>
  <c r="P41" i="317"/>
  <c r="Q90" i="318"/>
  <c r="P90" i="318"/>
  <c r="Q131" i="317"/>
  <c r="P131" i="317"/>
  <c r="AF140" i="318"/>
  <c r="AG124" i="318" s="1"/>
  <c r="AE140" i="318"/>
  <c r="N140" i="318"/>
  <c r="P8" i="317"/>
  <c r="AB9" i="317"/>
  <c r="AB57" i="317"/>
  <c r="P60" i="317"/>
  <c r="AB74" i="317"/>
  <c r="P77" i="317"/>
  <c r="AB91" i="317"/>
  <c r="N106" i="317"/>
  <c r="P108" i="317"/>
  <c r="AB109" i="317"/>
  <c r="P126" i="317"/>
  <c r="AB127" i="317"/>
  <c r="AB131" i="317"/>
  <c r="P144" i="317"/>
  <c r="AB145" i="317"/>
  <c r="AB149" i="317"/>
  <c r="N5" i="318"/>
  <c r="AF40" i="318"/>
  <c r="AE73" i="318"/>
  <c r="M123" i="318"/>
  <c r="N126" i="318"/>
  <c r="AA90" i="317"/>
  <c r="P107" i="317"/>
  <c r="N125" i="317"/>
  <c r="N129" i="317"/>
  <c r="N143" i="317"/>
  <c r="N147" i="317"/>
  <c r="H1" i="318"/>
  <c r="AE23" i="318"/>
  <c r="AF73" i="318"/>
  <c r="M89" i="318"/>
  <c r="M38" i="317"/>
  <c r="AA108" i="317"/>
  <c r="M123" i="317"/>
  <c r="M157" i="317"/>
  <c r="AF23" i="318"/>
  <c r="M106" i="318"/>
  <c r="AB41" i="317"/>
  <c r="AA55" i="317"/>
  <c r="AB130" i="317"/>
  <c r="AE6" i="318"/>
  <c r="AE22" i="318"/>
  <c r="M72" i="318"/>
  <c r="P39" i="317"/>
  <c r="AB55" i="317"/>
  <c r="AC39" i="317" s="1"/>
  <c r="N92" i="317"/>
  <c r="AA107" i="317"/>
  <c r="P124" i="317"/>
  <c r="N150" i="317"/>
  <c r="AF22" i="318"/>
  <c r="AE126" i="318"/>
  <c r="N5" i="317"/>
  <c r="M21" i="317"/>
  <c r="N22" i="317"/>
  <c r="M140" i="317"/>
  <c r="N141" i="317"/>
  <c r="AE5" i="318"/>
  <c r="N108" i="318"/>
  <c r="AA106" i="317"/>
  <c r="AF5" i="318"/>
  <c r="N57" i="317"/>
  <c r="N74" i="317"/>
  <c r="P24" i="318"/>
  <c r="P56" i="318"/>
  <c r="P74" i="318"/>
  <c r="P107" i="318"/>
  <c r="AE108" i="318"/>
  <c r="P24" i="315"/>
  <c r="AB157" i="314"/>
  <c r="AC141" i="314" s="1"/>
  <c r="Q56" i="315"/>
  <c r="P56" i="315"/>
  <c r="AF140" i="315"/>
  <c r="AG124" i="315" s="1"/>
  <c r="AE140" i="315"/>
  <c r="N140" i="315"/>
  <c r="N140" i="314"/>
  <c r="AB140" i="314"/>
  <c r="AC124" i="314" s="1"/>
  <c r="AA140" i="314"/>
  <c r="I3" i="313"/>
  <c r="F2" i="314"/>
  <c r="N21" i="315"/>
  <c r="AF21" i="315"/>
  <c r="AG5" i="315" s="1"/>
  <c r="AE21" i="315"/>
  <c r="N38" i="314"/>
  <c r="AB38" i="314"/>
  <c r="AC22" i="314" s="1"/>
  <c r="AA38" i="314"/>
  <c r="AF38" i="315"/>
  <c r="AG22" i="315" s="1"/>
  <c r="P6" i="314"/>
  <c r="N21" i="314"/>
  <c r="P23" i="314"/>
  <c r="P58" i="314"/>
  <c r="N5" i="315"/>
  <c r="K55" i="315"/>
  <c r="Q55" i="315" s="1"/>
  <c r="R39" i="315" s="1"/>
  <c r="AF123" i="315"/>
  <c r="AG107" i="315" s="1"/>
  <c r="N126" i="315"/>
  <c r="P5" i="314"/>
  <c r="P22" i="314"/>
  <c r="N57" i="314"/>
  <c r="N74" i="314"/>
  <c r="N91" i="314"/>
  <c r="N109" i="314"/>
  <c r="AA124" i="314"/>
  <c r="N127" i="314"/>
  <c r="N131" i="314"/>
  <c r="N144" i="314"/>
  <c r="N148" i="314"/>
  <c r="H1" i="315"/>
  <c r="P6" i="315"/>
  <c r="M72" i="314"/>
  <c r="M89" i="314"/>
  <c r="AF55" i="315"/>
  <c r="AG39" i="315" s="1"/>
  <c r="M106" i="315"/>
  <c r="N109" i="315"/>
  <c r="E8" i="313"/>
  <c r="P9" i="314"/>
  <c r="N55" i="314"/>
  <c r="AE6" i="315"/>
  <c r="AE22" i="315"/>
  <c r="M72" i="315"/>
  <c r="N75" i="315"/>
  <c r="N125" i="315"/>
  <c r="AA22" i="314"/>
  <c r="P56" i="314"/>
  <c r="AF22" i="315"/>
  <c r="AE126" i="315"/>
  <c r="AB22" i="314"/>
  <c r="M106" i="314"/>
  <c r="AA109" i="314"/>
  <c r="AA127" i="314"/>
  <c r="AA131" i="314"/>
  <c r="AA144" i="314"/>
  <c r="AA148" i="314"/>
  <c r="AE5" i="315"/>
  <c r="N57" i="315"/>
  <c r="N90" i="315"/>
  <c r="N108" i="315"/>
  <c r="AA21" i="314"/>
  <c r="P126" i="314"/>
  <c r="P130" i="314"/>
  <c r="P143" i="314"/>
  <c r="P147" i="314"/>
  <c r="P151" i="314"/>
  <c r="AF5" i="315"/>
  <c r="P41" i="315"/>
  <c r="P91" i="315"/>
  <c r="AE109" i="315"/>
  <c r="AE75" i="315"/>
  <c r="AE125" i="315"/>
  <c r="M123" i="314"/>
  <c r="N124" i="314"/>
  <c r="P107" i="315"/>
  <c r="AA55" i="314"/>
  <c r="P76" i="314"/>
  <c r="P93" i="314"/>
  <c r="P125" i="314"/>
  <c r="P129" i="314"/>
  <c r="P73" i="315"/>
  <c r="AE108" i="315"/>
  <c r="AE124" i="315"/>
  <c r="AF124" i="315"/>
  <c r="AF55" i="312"/>
  <c r="AG39" i="312" s="1"/>
  <c r="N38" i="311"/>
  <c r="AB38" i="311"/>
  <c r="AC22" i="311" s="1"/>
  <c r="AA38" i="311"/>
  <c r="N123" i="311"/>
  <c r="AB123" i="311"/>
  <c r="AC107" i="311" s="1"/>
  <c r="AA123" i="311"/>
  <c r="Q150" i="311"/>
  <c r="P150" i="311"/>
  <c r="Q123" i="312"/>
  <c r="R107" i="312" s="1"/>
  <c r="P123" i="312"/>
  <c r="Q142" i="311"/>
  <c r="P142" i="311"/>
  <c r="Q146" i="311"/>
  <c r="P146" i="311"/>
  <c r="Q57" i="312"/>
  <c r="P57" i="312"/>
  <c r="N21" i="312"/>
  <c r="AF21" i="312"/>
  <c r="AG5" i="312" s="1"/>
  <c r="AE21" i="312"/>
  <c r="N89" i="312"/>
  <c r="AF89" i="312"/>
  <c r="AG73" i="312" s="1"/>
  <c r="N106" i="311"/>
  <c r="AB106" i="311"/>
  <c r="AC90" i="311" s="1"/>
  <c r="N140" i="311"/>
  <c r="AB140" i="311"/>
  <c r="AC124" i="311" s="1"/>
  <c r="AA140" i="311"/>
  <c r="N72" i="312"/>
  <c r="AF72" i="312"/>
  <c r="AG56" i="312" s="1"/>
  <c r="AE72" i="312"/>
  <c r="AF38" i="312"/>
  <c r="AG22" i="312" s="1"/>
  <c r="Q24" i="312"/>
  <c r="P24" i="312"/>
  <c r="Q40" i="312"/>
  <c r="P40" i="312"/>
  <c r="AF140" i="312"/>
  <c r="AG124" i="312" s="1"/>
  <c r="AE140" i="312"/>
  <c r="N5" i="311"/>
  <c r="M21" i="311"/>
  <c r="N22" i="311"/>
  <c r="Q39" i="311"/>
  <c r="Q141" i="311"/>
  <c r="N6" i="312"/>
  <c r="P6" i="311"/>
  <c r="P23" i="311"/>
  <c r="P58" i="311"/>
  <c r="P75" i="311"/>
  <c r="P92" i="311"/>
  <c r="P110" i="311"/>
  <c r="P128" i="311"/>
  <c r="P22" i="312"/>
  <c r="AF123" i="312"/>
  <c r="AG107" i="312" s="1"/>
  <c r="O21" i="311"/>
  <c r="N91" i="311"/>
  <c r="N109" i="311"/>
  <c r="AA124" i="311"/>
  <c r="N127" i="311"/>
  <c r="N131" i="311"/>
  <c r="N144" i="311"/>
  <c r="N148" i="311"/>
  <c r="AF73" i="312"/>
  <c r="M72" i="311"/>
  <c r="M89" i="311"/>
  <c r="P5" i="312"/>
  <c r="M106" i="312"/>
  <c r="N109" i="312"/>
  <c r="P126" i="312"/>
  <c r="P9" i="311"/>
  <c r="N55" i="311"/>
  <c r="P57" i="311"/>
  <c r="AE6" i="312"/>
  <c r="AE22" i="312"/>
  <c r="N75" i="312"/>
  <c r="N125" i="312"/>
  <c r="AA5" i="311"/>
  <c r="AA22" i="311"/>
  <c r="P73" i="311"/>
  <c r="AF22" i="312"/>
  <c r="N41" i="312"/>
  <c r="AB22" i="311"/>
  <c r="AA109" i="311"/>
  <c r="AA127" i="311"/>
  <c r="AA131" i="311"/>
  <c r="AA144" i="311"/>
  <c r="AA148" i="311"/>
  <c r="AE5" i="312"/>
  <c r="N90" i="312"/>
  <c r="N108" i="312"/>
  <c r="P8" i="311"/>
  <c r="P41" i="311"/>
  <c r="P60" i="311"/>
  <c r="P77" i="311"/>
  <c r="P126" i="311"/>
  <c r="P130" i="311"/>
  <c r="P143" i="311"/>
  <c r="P147" i="311"/>
  <c r="P151" i="311"/>
  <c r="AF5" i="312"/>
  <c r="P91" i="312"/>
  <c r="P107" i="311"/>
  <c r="AE75" i="312"/>
  <c r="AE125" i="312"/>
  <c r="P107" i="312"/>
  <c r="AA55" i="311"/>
  <c r="P93" i="311"/>
  <c r="P129" i="311"/>
  <c r="AE108" i="312"/>
  <c r="AF21" i="309"/>
  <c r="AG5" i="309" s="1"/>
  <c r="AE21" i="309"/>
  <c r="Q57" i="309"/>
  <c r="P57" i="309"/>
  <c r="N140" i="308"/>
  <c r="AB106" i="308"/>
  <c r="AC90" i="308" s="1"/>
  <c r="AA106" i="308"/>
  <c r="N38" i="309"/>
  <c r="AF38" i="309"/>
  <c r="AG22" i="309" s="1"/>
  <c r="AE38" i="309"/>
  <c r="N55" i="308"/>
  <c r="AB55" i="308"/>
  <c r="AC39" i="308" s="1"/>
  <c r="AA55" i="308"/>
  <c r="AB157" i="308"/>
  <c r="AC141" i="308" s="1"/>
  <c r="AA157" i="308"/>
  <c r="N157" i="308"/>
  <c r="Q150" i="308"/>
  <c r="P150" i="308"/>
  <c r="Q24" i="309"/>
  <c r="P24" i="309"/>
  <c r="Q106" i="309"/>
  <c r="R90" i="309" s="1"/>
  <c r="P106" i="309"/>
  <c r="P72" i="309"/>
  <c r="Q146" i="308"/>
  <c r="P146" i="308"/>
  <c r="Q142" i="308"/>
  <c r="P142" i="308"/>
  <c r="F2" i="308"/>
  <c r="I3" i="307"/>
  <c r="N38" i="308"/>
  <c r="N123" i="308"/>
  <c r="N5" i="309"/>
  <c r="P22" i="309"/>
  <c r="AF123" i="309"/>
  <c r="AG107" i="309" s="1"/>
  <c r="N126" i="309"/>
  <c r="P39" i="308"/>
  <c r="N75" i="308"/>
  <c r="N92" i="308"/>
  <c r="AA107" i="308"/>
  <c r="N110" i="308"/>
  <c r="N128" i="308"/>
  <c r="N132" i="308"/>
  <c r="AA141" i="308"/>
  <c r="N144" i="308"/>
  <c r="N148" i="308"/>
  <c r="H1" i="309"/>
  <c r="P6" i="309"/>
  <c r="M89" i="309"/>
  <c r="AE106" i="309"/>
  <c r="N5" i="308"/>
  <c r="M21" i="308"/>
  <c r="N22" i="308"/>
  <c r="AA149" i="308"/>
  <c r="M55" i="309"/>
  <c r="AF106" i="309"/>
  <c r="AG90" i="309" s="1"/>
  <c r="N109" i="309"/>
  <c r="P6" i="308"/>
  <c r="P23" i="308"/>
  <c r="AE6" i="309"/>
  <c r="AF72" i="309"/>
  <c r="AG56" i="309" s="1"/>
  <c r="N75" i="309"/>
  <c r="N125" i="309"/>
  <c r="N74" i="308"/>
  <c r="N91" i="308"/>
  <c r="N109" i="308"/>
  <c r="AA124" i="308"/>
  <c r="N127" i="308"/>
  <c r="N131" i="308"/>
  <c r="N143" i="308"/>
  <c r="N147" i="308"/>
  <c r="N151" i="308"/>
  <c r="AF22" i="309"/>
  <c r="N41" i="309"/>
  <c r="N91" i="309"/>
  <c r="N124" i="309"/>
  <c r="AE126" i="309"/>
  <c r="N56" i="308"/>
  <c r="M72" i="308"/>
  <c r="M89" i="308"/>
  <c r="AB124" i="308"/>
  <c r="AA128" i="308"/>
  <c r="AA132" i="308"/>
  <c r="AA144" i="308"/>
  <c r="AA148" i="308"/>
  <c r="AE5" i="309"/>
  <c r="N90" i="309"/>
  <c r="N108" i="309"/>
  <c r="AA38" i="308"/>
  <c r="P57" i="308"/>
  <c r="AA123" i="308"/>
  <c r="AF5" i="309"/>
  <c r="AE109" i="309"/>
  <c r="AA5" i="308"/>
  <c r="AA22" i="308"/>
  <c r="P73" i="308"/>
  <c r="P90" i="308"/>
  <c r="AE75" i="309"/>
  <c r="AE125" i="309"/>
  <c r="AA57" i="308"/>
  <c r="AA74" i="308"/>
  <c r="AE41" i="309"/>
  <c r="AE91" i="309"/>
  <c r="P8" i="308"/>
  <c r="P41" i="308"/>
  <c r="P60" i="308"/>
  <c r="P77" i="308"/>
  <c r="P108" i="308"/>
  <c r="P126" i="308"/>
  <c r="P130" i="308"/>
  <c r="AE108" i="309"/>
  <c r="AE124" i="309"/>
  <c r="AF124" i="309"/>
  <c r="AC2" i="294"/>
  <c r="Q6" i="292" s="1"/>
  <c r="Q141" i="305"/>
  <c r="P141" i="305"/>
  <c r="P145" i="290"/>
  <c r="Q145" i="290"/>
  <c r="P113" i="293"/>
  <c r="Q113" i="293"/>
  <c r="Q111" i="290"/>
  <c r="P111" i="290"/>
  <c r="Q74" i="303"/>
  <c r="P74" i="303"/>
  <c r="Q130" i="290"/>
  <c r="P130" i="290"/>
  <c r="P9" i="296"/>
  <c r="Q9" i="296"/>
  <c r="G8" i="295"/>
  <c r="E8" i="295"/>
  <c r="AB41" i="296"/>
  <c r="N41" i="296"/>
  <c r="Q41" i="296" s="1"/>
  <c r="AA41" i="296"/>
  <c r="N108" i="287"/>
  <c r="Q108" i="287" s="1"/>
  <c r="AA76" i="302"/>
  <c r="K21" i="288"/>
  <c r="Q109" i="288"/>
  <c r="AA39" i="287"/>
  <c r="AB39" i="287"/>
  <c r="H1" i="291"/>
  <c r="P7" i="293"/>
  <c r="Q7" i="293"/>
  <c r="M72" i="296"/>
  <c r="AB72" i="296" s="1"/>
  <c r="AC56" i="296" s="1"/>
  <c r="AB56" i="296"/>
  <c r="AA56" i="296"/>
  <c r="AB128" i="296"/>
  <c r="AA128" i="296"/>
  <c r="N6" i="302"/>
  <c r="Q6" i="302" s="1"/>
  <c r="AA6" i="302"/>
  <c r="M38" i="303"/>
  <c r="N38" i="303" s="1"/>
  <c r="N22" i="303"/>
  <c r="Q22" i="303" s="1"/>
  <c r="AB125" i="305"/>
  <c r="AA125" i="305"/>
  <c r="N125" i="305"/>
  <c r="Q125" i="305" s="1"/>
  <c r="AA56" i="302"/>
  <c r="M72" i="302"/>
  <c r="AB72" i="302" s="1"/>
  <c r="AC56" i="302" s="1"/>
  <c r="AB56" i="302"/>
  <c r="AB40" i="293"/>
  <c r="AA40" i="293"/>
  <c r="N40" i="293"/>
  <c r="Q57" i="294"/>
  <c r="O38" i="297"/>
  <c r="N41" i="297"/>
  <c r="P41" i="297" s="1"/>
  <c r="AF41" i="297"/>
  <c r="N73" i="297"/>
  <c r="Q73" i="297" s="1"/>
  <c r="AF73" i="297"/>
  <c r="AE73" i="297"/>
  <c r="K8" i="301"/>
  <c r="O21" i="302"/>
  <c r="H1" i="302"/>
  <c r="AF23" i="306"/>
  <c r="AE23" i="306"/>
  <c r="AB91" i="290"/>
  <c r="N91" i="290"/>
  <c r="P91" i="290" s="1"/>
  <c r="AB8" i="293"/>
  <c r="AA8" i="293"/>
  <c r="P7" i="287"/>
  <c r="K55" i="294"/>
  <c r="G8" i="289"/>
  <c r="Q9" i="290"/>
  <c r="AB41" i="290"/>
  <c r="AA41" i="290"/>
  <c r="Q40" i="291"/>
  <c r="P40" i="291"/>
  <c r="Q56" i="296"/>
  <c r="P56" i="296"/>
  <c r="Q76" i="287"/>
  <c r="P76" i="287"/>
  <c r="N5" i="290"/>
  <c r="P5" i="290" s="1"/>
  <c r="N41" i="290"/>
  <c r="P41" i="290" s="1"/>
  <c r="M8" i="292"/>
  <c r="N125" i="293"/>
  <c r="P125" i="293" s="1"/>
  <c r="AB111" i="296"/>
  <c r="N111" i="296"/>
  <c r="P111" i="296" s="1"/>
  <c r="N9" i="299"/>
  <c r="P9" i="299" s="1"/>
  <c r="AB57" i="299"/>
  <c r="AA57" i="299"/>
  <c r="M21" i="302"/>
  <c r="N21" i="302" s="1"/>
  <c r="P145" i="302"/>
  <c r="K157" i="305"/>
  <c r="N23" i="306"/>
  <c r="N109" i="293"/>
  <c r="Q22" i="287"/>
  <c r="AF23" i="288"/>
  <c r="N23" i="288"/>
  <c r="Q23" i="288" s="1"/>
  <c r="N25" i="291"/>
  <c r="P25" i="291" s="1"/>
  <c r="AE25" i="291"/>
  <c r="AE73" i="294"/>
  <c r="AF73" i="294"/>
  <c r="AB23" i="296"/>
  <c r="N23" i="296"/>
  <c r="Q23" i="296" s="1"/>
  <c r="AD2" i="297"/>
  <c r="R6" i="295" s="1"/>
  <c r="AF57" i="297"/>
  <c r="AE57" i="297"/>
  <c r="AE108" i="300"/>
  <c r="N108" i="300"/>
  <c r="Q7" i="302"/>
  <c r="M55" i="302"/>
  <c r="N55" i="302" s="1"/>
  <c r="AB39" i="302"/>
  <c r="N39" i="302"/>
  <c r="AA39" i="302"/>
  <c r="P91" i="302"/>
  <c r="AA107" i="302"/>
  <c r="N107" i="302"/>
  <c r="Q107" i="302" s="1"/>
  <c r="AB107" i="302"/>
  <c r="AB145" i="302"/>
  <c r="AA145" i="302"/>
  <c r="N38" i="299"/>
  <c r="P38" i="299" s="1"/>
  <c r="K123" i="299"/>
  <c r="O89" i="300"/>
  <c r="H1" i="300"/>
  <c r="N76" i="302"/>
  <c r="AF92" i="300"/>
  <c r="AE92" i="300"/>
  <c r="N6" i="297"/>
  <c r="P6" i="297" s="1"/>
  <c r="AF22" i="297"/>
  <c r="AF6" i="300"/>
  <c r="AE6" i="300"/>
  <c r="N6" i="300"/>
  <c r="O106" i="300"/>
  <c r="N56" i="302"/>
  <c r="P56" i="302" s="1"/>
  <c r="K157" i="302"/>
  <c r="AE7" i="303"/>
  <c r="K72" i="305"/>
  <c r="AA75" i="305"/>
  <c r="Q40" i="287"/>
  <c r="Y2" i="294"/>
  <c r="O6" i="292" s="1"/>
  <c r="N74" i="296"/>
  <c r="Q145" i="299"/>
  <c r="M106" i="300"/>
  <c r="N106" i="300" s="1"/>
  <c r="O157" i="302"/>
  <c r="O72" i="305"/>
  <c r="M89" i="306"/>
  <c r="AF89" i="306" s="1"/>
  <c r="AG73" i="306" s="1"/>
  <c r="N73" i="306"/>
  <c r="N7" i="288"/>
  <c r="AE7" i="288"/>
  <c r="N5" i="291"/>
  <c r="M21" i="291"/>
  <c r="M8" i="301"/>
  <c r="Q77" i="287"/>
  <c r="N57" i="291"/>
  <c r="Q57" i="291" s="1"/>
  <c r="K106" i="291"/>
  <c r="AA109" i="293"/>
  <c r="AA73" i="287"/>
  <c r="AB73" i="287"/>
  <c r="Q126" i="287"/>
  <c r="P126" i="287"/>
  <c r="H1" i="288"/>
  <c r="AB77" i="290"/>
  <c r="AB108" i="290"/>
  <c r="AA108" i="290"/>
  <c r="N108" i="290"/>
  <c r="P108" i="290" s="1"/>
  <c r="P142" i="290"/>
  <c r="AA106" i="293"/>
  <c r="N73" i="303"/>
  <c r="P73" i="303" s="1"/>
  <c r="AE73" i="303"/>
  <c r="AB8" i="287"/>
  <c r="AA8" i="287"/>
  <c r="N73" i="287"/>
  <c r="Q73" i="287" s="1"/>
  <c r="AA77" i="287"/>
  <c r="M21" i="288"/>
  <c r="AF21" i="288" s="1"/>
  <c r="AG5" i="288" s="1"/>
  <c r="Q74" i="290"/>
  <c r="AA145" i="290"/>
  <c r="AB149" i="290"/>
  <c r="AA149" i="290"/>
  <c r="AE57" i="291"/>
  <c r="AE90" i="291"/>
  <c r="AB6" i="296"/>
  <c r="AA6" i="296"/>
  <c r="N148" i="296"/>
  <c r="Q148" i="296" s="1"/>
  <c r="AF6" i="297"/>
  <c r="K89" i="297"/>
  <c r="P110" i="299"/>
  <c r="AB41" i="305"/>
  <c r="N41" i="305"/>
  <c r="K38" i="306"/>
  <c r="K123" i="306"/>
  <c r="H1" i="287"/>
  <c r="N8" i="287"/>
  <c r="Q8" i="287" s="1"/>
  <c r="AB77" i="287"/>
  <c r="K89" i="290"/>
  <c r="Q142" i="290"/>
  <c r="AB145" i="290"/>
  <c r="N149" i="290"/>
  <c r="AE42" i="291"/>
  <c r="AF90" i="291"/>
  <c r="AB91" i="293"/>
  <c r="AA91" i="293"/>
  <c r="M21" i="294"/>
  <c r="N21" i="294" s="1"/>
  <c r="AE5" i="294"/>
  <c r="I8" i="295"/>
  <c r="N6" i="296"/>
  <c r="Q6" i="296" s="1"/>
  <c r="AA58" i="296"/>
  <c r="N144" i="296"/>
  <c r="Q144" i="296" s="1"/>
  <c r="F1" i="297"/>
  <c r="F2" i="297" s="1"/>
  <c r="N23" i="297"/>
  <c r="Q23" i="297" s="1"/>
  <c r="AF23" i="297"/>
  <c r="AE23" i="297"/>
  <c r="AF92" i="297"/>
  <c r="M106" i="297"/>
  <c r="N106" i="297" s="1"/>
  <c r="AE92" i="297"/>
  <c r="N74" i="299"/>
  <c r="Q74" i="299" s="1"/>
  <c r="Q107" i="299"/>
  <c r="M140" i="299"/>
  <c r="N140" i="299" s="1"/>
  <c r="N125" i="302"/>
  <c r="AB125" i="302"/>
  <c r="N129" i="302"/>
  <c r="P129" i="302" s="1"/>
  <c r="AA129" i="302"/>
  <c r="AB76" i="305"/>
  <c r="AA76" i="305"/>
  <c r="N76" i="305"/>
  <c r="Q76" i="305" s="1"/>
  <c r="O38" i="306"/>
  <c r="AB111" i="290"/>
  <c r="AA111" i="290"/>
  <c r="N8" i="293"/>
  <c r="Q8" i="293" s="1"/>
  <c r="O21" i="294"/>
  <c r="P75" i="305"/>
  <c r="AA91" i="290"/>
  <c r="K123" i="291"/>
  <c r="AB6" i="299"/>
  <c r="N6" i="299"/>
  <c r="Q6" i="299" s="1"/>
  <c r="F1" i="287"/>
  <c r="F2" i="287" s="1"/>
  <c r="K89" i="287"/>
  <c r="N126" i="290"/>
  <c r="M89" i="294"/>
  <c r="N89" i="294" s="1"/>
  <c r="AF7" i="297"/>
  <c r="AE7" i="297"/>
  <c r="N92" i="299"/>
  <c r="P92" i="299" s="1"/>
  <c r="N41" i="302"/>
  <c r="AA41" i="302"/>
  <c r="AF73" i="306"/>
  <c r="Q5" i="287"/>
  <c r="N58" i="287"/>
  <c r="Q58" i="287" s="1"/>
  <c r="AB58" i="287"/>
  <c r="AB113" i="290"/>
  <c r="AA113" i="290"/>
  <c r="P146" i="290"/>
  <c r="Q146" i="290"/>
  <c r="O55" i="291"/>
  <c r="M55" i="293"/>
  <c r="N55" i="293" s="1"/>
  <c r="Q42" i="293"/>
  <c r="P58" i="293"/>
  <c r="Q91" i="293"/>
  <c r="AF92" i="294"/>
  <c r="N92" i="294"/>
  <c r="Q92" i="294" s="1"/>
  <c r="AB59" i="296"/>
  <c r="AA59" i="296"/>
  <c r="M89" i="299"/>
  <c r="AA89" i="299" s="1"/>
  <c r="AB129" i="299"/>
  <c r="N129" i="299"/>
  <c r="Q129" i="299" s="1"/>
  <c r="N23" i="300"/>
  <c r="Q23" i="300" s="1"/>
  <c r="AF23" i="300"/>
  <c r="M140" i="303"/>
  <c r="AF140" i="303" s="1"/>
  <c r="AG124" i="303" s="1"/>
  <c r="AE124" i="303"/>
  <c r="K38" i="296"/>
  <c r="K106" i="300"/>
  <c r="F1" i="288"/>
  <c r="F2" i="288" s="1"/>
  <c r="N41" i="303"/>
  <c r="Q41" i="303" s="1"/>
  <c r="AF74" i="303"/>
  <c r="AE74" i="303"/>
  <c r="M21" i="287"/>
  <c r="AA21" i="287" s="1"/>
  <c r="AB5" i="287"/>
  <c r="AA5" i="287"/>
  <c r="N5" i="287"/>
  <c r="P5" i="287" s="1"/>
  <c r="Q127" i="287"/>
  <c r="N42" i="288"/>
  <c r="Q42" i="288" s="1"/>
  <c r="AA59" i="290"/>
  <c r="N113" i="290"/>
  <c r="P113" i="290" s="1"/>
  <c r="N39" i="293"/>
  <c r="AA42" i="293"/>
  <c r="AB74" i="293"/>
  <c r="AA74" i="293"/>
  <c r="N144" i="293"/>
  <c r="N59" i="296"/>
  <c r="Q59" i="296" s="1"/>
  <c r="AB127" i="296"/>
  <c r="AA127" i="296"/>
  <c r="M157" i="296"/>
  <c r="AA157" i="296" s="1"/>
  <c r="N141" i="296"/>
  <c r="AA92" i="299"/>
  <c r="AB41" i="302"/>
  <c r="P126" i="302"/>
  <c r="AF41" i="303"/>
  <c r="N57" i="303"/>
  <c r="P57" i="303" s="1"/>
  <c r="AF57" i="303"/>
  <c r="N124" i="303"/>
  <c r="Q124" i="303" s="1"/>
  <c r="H1" i="305"/>
  <c r="N57" i="306"/>
  <c r="P57" i="306" s="1"/>
  <c r="AF57" i="306"/>
  <c r="AB92" i="296"/>
  <c r="N92" i="296"/>
  <c r="P92" i="296" s="1"/>
  <c r="N77" i="290"/>
  <c r="P77" i="290" s="1"/>
  <c r="AF39" i="291"/>
  <c r="N39" i="291"/>
  <c r="Q39" i="291" s="1"/>
  <c r="P74" i="293"/>
  <c r="Q74" i="293"/>
  <c r="M140" i="296"/>
  <c r="AB140" i="296" s="1"/>
  <c r="AC124" i="296" s="1"/>
  <c r="O106" i="297"/>
  <c r="AA56" i="299"/>
  <c r="AB56" i="299"/>
  <c r="AB75" i="299"/>
  <c r="AA75" i="299"/>
  <c r="N73" i="300"/>
  <c r="Q73" i="300" s="1"/>
  <c r="AF73" i="300"/>
  <c r="AE73" i="300"/>
  <c r="AB126" i="302"/>
  <c r="AA126" i="302"/>
  <c r="AB130" i="302"/>
  <c r="N130" i="302"/>
  <c r="Q130" i="302" s="1"/>
  <c r="AA130" i="302"/>
  <c r="M38" i="306"/>
  <c r="AE38" i="306" s="1"/>
  <c r="AE22" i="306"/>
  <c r="AB91" i="302"/>
  <c r="AA91" i="302"/>
  <c r="M55" i="303"/>
  <c r="N55" i="303" s="1"/>
  <c r="N39" i="303"/>
  <c r="P39" i="303" s="1"/>
  <c r="AF39" i="303"/>
  <c r="AE39" i="303"/>
  <c r="P126" i="305"/>
  <c r="Q126" i="305"/>
  <c r="N39" i="294"/>
  <c r="M106" i="305"/>
  <c r="AB106" i="305" s="1"/>
  <c r="AC90" i="305" s="1"/>
  <c r="AA90" i="305"/>
  <c r="N90" i="305"/>
  <c r="Q90" i="305" s="1"/>
  <c r="AF5" i="291"/>
  <c r="N90" i="291"/>
  <c r="Q90" i="291" s="1"/>
  <c r="AB147" i="293"/>
  <c r="N147" i="293"/>
  <c r="Q147" i="293" s="1"/>
  <c r="Q5" i="294"/>
  <c r="P5" i="294"/>
  <c r="AA74" i="296"/>
  <c r="Q40" i="290"/>
  <c r="P40" i="290"/>
  <c r="AB59" i="290"/>
  <c r="AA126" i="290"/>
  <c r="K55" i="293"/>
  <c r="AF109" i="294"/>
  <c r="N109" i="294"/>
  <c r="AE109" i="294"/>
  <c r="N124" i="296"/>
  <c r="N56" i="299"/>
  <c r="N75" i="299"/>
  <c r="P75" i="299" s="1"/>
  <c r="AD2" i="303"/>
  <c r="R6" i="301" s="1"/>
  <c r="K55" i="303"/>
  <c r="N22" i="306"/>
  <c r="Q22" i="306" s="1"/>
  <c r="K55" i="306"/>
  <c r="AB7" i="302"/>
  <c r="AA7" i="302"/>
  <c r="AB40" i="287"/>
  <c r="AA40" i="287"/>
  <c r="M21" i="296"/>
  <c r="N21" i="296" s="1"/>
  <c r="AB5" i="296"/>
  <c r="AE5" i="291"/>
  <c r="AB113" i="293"/>
  <c r="AA113" i="293"/>
  <c r="AE73" i="291"/>
  <c r="M89" i="291"/>
  <c r="AF89" i="291" s="1"/>
  <c r="AG73" i="291" s="1"/>
  <c r="AB130" i="290"/>
  <c r="AA130" i="290"/>
  <c r="M157" i="305"/>
  <c r="AB157" i="305" s="1"/>
  <c r="AC141" i="305" s="1"/>
  <c r="AB141" i="305"/>
  <c r="AA141" i="305"/>
  <c r="AB142" i="290"/>
  <c r="Q111" i="287"/>
  <c r="AB127" i="287"/>
  <c r="AE57" i="288"/>
  <c r="N74" i="288"/>
  <c r="P74" i="288" s="1"/>
  <c r="AF74" i="288"/>
  <c r="AE74" i="288"/>
  <c r="AA40" i="290"/>
  <c r="K123" i="290"/>
  <c r="AB39" i="293"/>
  <c r="AA124" i="293"/>
  <c r="M157" i="293"/>
  <c r="AA144" i="293"/>
  <c r="K106" i="294"/>
  <c r="P106" i="294" s="1"/>
  <c r="Q40" i="296"/>
  <c r="AA141" i="296"/>
  <c r="AA145" i="296"/>
  <c r="AE39" i="300"/>
  <c r="AF39" i="300"/>
  <c r="M55" i="300"/>
  <c r="N55" i="300" s="1"/>
  <c r="P55" i="300" s="1"/>
  <c r="O38" i="302"/>
  <c r="AB42" i="302"/>
  <c r="N42" i="302"/>
  <c r="Q42" i="302" s="1"/>
  <c r="AA42" i="302"/>
  <c r="M123" i="302"/>
  <c r="N123" i="302" s="1"/>
  <c r="Q123" i="302" s="1"/>
  <c r="R107" i="302" s="1"/>
  <c r="Y2" i="303"/>
  <c r="O6" i="301" s="1"/>
  <c r="O55" i="303"/>
  <c r="K21" i="305"/>
  <c r="Q108" i="305"/>
  <c r="E8" i="298"/>
  <c r="I8" i="298"/>
  <c r="AB112" i="287"/>
  <c r="AA112" i="287"/>
  <c r="N112" i="287"/>
  <c r="Q112" i="287" s="1"/>
  <c r="AB9" i="296"/>
  <c r="AA9" i="296"/>
  <c r="N42" i="297"/>
  <c r="Q42" i="297" s="1"/>
  <c r="AE42" i="297"/>
  <c r="AF42" i="297"/>
  <c r="AA108" i="287"/>
  <c r="N57" i="302"/>
  <c r="AA57" i="302"/>
  <c r="N74" i="291"/>
  <c r="Q74" i="291" s="1"/>
  <c r="AB77" i="293"/>
  <c r="AA77" i="293"/>
  <c r="M72" i="290"/>
  <c r="AA72" i="290" s="1"/>
  <c r="AB56" i="290"/>
  <c r="AA56" i="290"/>
  <c r="AB59" i="287"/>
  <c r="AA59" i="287"/>
  <c r="M140" i="287"/>
  <c r="AA140" i="287" s="1"/>
  <c r="P145" i="287"/>
  <c r="F1" i="290"/>
  <c r="O123" i="290"/>
  <c r="AB127" i="290"/>
  <c r="AA127" i="290"/>
  <c r="AB141" i="296"/>
  <c r="N56" i="297"/>
  <c r="P56" i="297" s="1"/>
  <c r="AE56" i="297"/>
  <c r="N23" i="299"/>
  <c r="Q23" i="299" s="1"/>
  <c r="AB130" i="299"/>
  <c r="N130" i="299"/>
  <c r="Q130" i="299" s="1"/>
  <c r="AA130" i="299"/>
  <c r="N39" i="300"/>
  <c r="Q93" i="305"/>
  <c r="AA108" i="305"/>
  <c r="O123" i="299"/>
  <c r="O72" i="302"/>
  <c r="O106" i="302"/>
  <c r="N106" i="303"/>
  <c r="Q106" i="303" s="1"/>
  <c r="R90" i="303" s="1"/>
  <c r="O89" i="305"/>
  <c r="K89" i="306"/>
  <c r="K106" i="306"/>
  <c r="Q124" i="287"/>
  <c r="K55" i="291"/>
  <c r="K89" i="299"/>
  <c r="M123" i="299"/>
  <c r="AA123" i="299" s="1"/>
  <c r="N126" i="299"/>
  <c r="P126" i="299" s="1"/>
  <c r="N148" i="299"/>
  <c r="Q148" i="299" s="1"/>
  <c r="K21" i="302"/>
  <c r="Q76" i="302"/>
  <c r="I8" i="304"/>
  <c r="K38" i="305"/>
  <c r="N57" i="305"/>
  <c r="M140" i="305"/>
  <c r="N140" i="305" s="1"/>
  <c r="N7" i="306"/>
  <c r="N125" i="306"/>
  <c r="Q125" i="306" s="1"/>
  <c r="K106" i="305"/>
  <c r="Q56" i="287"/>
  <c r="O72" i="288"/>
  <c r="AC2" i="291"/>
  <c r="Q6" i="289" s="1"/>
  <c r="E8" i="292"/>
  <c r="O89" i="293"/>
  <c r="N110" i="293"/>
  <c r="P110" i="293" s="1"/>
  <c r="N142" i="293"/>
  <c r="N145" i="293"/>
  <c r="P145" i="293" s="1"/>
  <c r="N148" i="293"/>
  <c r="N75" i="296"/>
  <c r="P75" i="296" s="1"/>
  <c r="N112" i="296"/>
  <c r="Q112" i="296" s="1"/>
  <c r="N7" i="299"/>
  <c r="P7" i="299" s="1"/>
  <c r="N42" i="299"/>
  <c r="Q42" i="299" s="1"/>
  <c r="N124" i="299"/>
  <c r="N127" i="299"/>
  <c r="P127" i="299" s="1"/>
  <c r="N149" i="299"/>
  <c r="P149" i="299" s="1"/>
  <c r="O55" i="300"/>
  <c r="N73" i="302"/>
  <c r="Q73" i="302" s="1"/>
  <c r="N111" i="302"/>
  <c r="Q111" i="302" s="1"/>
  <c r="N143" i="302"/>
  <c r="Q143" i="302" s="1"/>
  <c r="P147" i="302"/>
  <c r="O123" i="303"/>
  <c r="M89" i="305"/>
  <c r="AB89" i="305" s="1"/>
  <c r="AC73" i="305" s="1"/>
  <c r="N145" i="305"/>
  <c r="Q145" i="305" s="1"/>
  <c r="O123" i="306"/>
  <c r="Q74" i="306"/>
  <c r="P110" i="288"/>
  <c r="K8" i="289"/>
  <c r="AD2" i="291"/>
  <c r="R6" i="289" s="1"/>
  <c r="M21" i="293"/>
  <c r="AB21" i="293" s="1"/>
  <c r="AC5" i="293" s="1"/>
  <c r="P23" i="293"/>
  <c r="AA93" i="296"/>
  <c r="N111" i="299"/>
  <c r="P111" i="299" s="1"/>
  <c r="N143" i="299"/>
  <c r="N146" i="299"/>
  <c r="P146" i="299" s="1"/>
  <c r="N90" i="300"/>
  <c r="Q90" i="300" s="1"/>
  <c r="AE109" i="300"/>
  <c r="AE90" i="303"/>
  <c r="M123" i="303"/>
  <c r="Q58" i="305"/>
  <c r="Q73" i="305"/>
  <c r="Q149" i="305"/>
  <c r="AE126" i="306"/>
  <c r="I8" i="286"/>
  <c r="M140" i="290"/>
  <c r="O72" i="291"/>
  <c r="M123" i="293"/>
  <c r="AB123" i="293" s="1"/>
  <c r="AC107" i="293" s="1"/>
  <c r="AA110" i="293"/>
  <c r="AA145" i="293"/>
  <c r="AA75" i="296"/>
  <c r="AA112" i="296"/>
  <c r="AA7" i="299"/>
  <c r="AA42" i="299"/>
  <c r="AA127" i="299"/>
  <c r="AA149" i="299"/>
  <c r="AA111" i="302"/>
  <c r="AA143" i="302"/>
  <c r="AF90" i="303"/>
  <c r="AA145" i="305"/>
  <c r="F1" i="293"/>
  <c r="F2" i="293" s="1"/>
  <c r="O55" i="293"/>
  <c r="K55" i="300"/>
  <c r="AA93" i="287"/>
  <c r="AF5" i="288"/>
  <c r="N41" i="288"/>
  <c r="N91" i="288"/>
  <c r="Q91" i="288" s="1"/>
  <c r="N125" i="288"/>
  <c r="Q125" i="288" s="1"/>
  <c r="N7" i="290"/>
  <c r="K38" i="291"/>
  <c r="M72" i="291"/>
  <c r="AA23" i="293"/>
  <c r="N92" i="293"/>
  <c r="P92" i="293" s="1"/>
  <c r="AA142" i="293"/>
  <c r="AA148" i="293"/>
  <c r="N22" i="294"/>
  <c r="N74" i="294"/>
  <c r="Q74" i="294" s="1"/>
  <c r="K106" i="296"/>
  <c r="AA142" i="296"/>
  <c r="AA146" i="296"/>
  <c r="K123" i="297"/>
  <c r="N73" i="299"/>
  <c r="N76" i="299"/>
  <c r="P76" i="299" s="1"/>
  <c r="AA111" i="299"/>
  <c r="AA124" i="299"/>
  <c r="K140" i="299"/>
  <c r="N40" i="300"/>
  <c r="Q40" i="300" s="1"/>
  <c r="AC2" i="300"/>
  <c r="Q6" i="298" s="1"/>
  <c r="K55" i="302"/>
  <c r="Q55" i="302" s="1"/>
  <c r="R39" i="302" s="1"/>
  <c r="N58" i="302"/>
  <c r="Q58" i="302" s="1"/>
  <c r="K140" i="302"/>
  <c r="N107" i="303"/>
  <c r="Q5" i="306"/>
  <c r="F1" i="306"/>
  <c r="F2" i="306" s="1"/>
  <c r="Z2" i="306"/>
  <c r="P6" i="304" s="1"/>
  <c r="K140" i="306"/>
  <c r="AB93" i="287"/>
  <c r="M55" i="290"/>
  <c r="AA55" i="290" s="1"/>
  <c r="M106" i="290"/>
  <c r="AB106" i="290" s="1"/>
  <c r="AC90" i="290" s="1"/>
  <c r="AE6" i="291"/>
  <c r="O38" i="291"/>
  <c r="P75" i="293"/>
  <c r="Q126" i="293"/>
  <c r="Q40" i="294"/>
  <c r="AF58" i="294"/>
  <c r="P90" i="294"/>
  <c r="Z2" i="294"/>
  <c r="P6" i="292" s="1"/>
  <c r="P7" i="296"/>
  <c r="O106" i="296"/>
  <c r="Q109" i="296"/>
  <c r="H1" i="297"/>
  <c r="F1" i="299"/>
  <c r="F2" i="299" s="1"/>
  <c r="P22" i="299"/>
  <c r="P58" i="299"/>
  <c r="Q90" i="299"/>
  <c r="Q108" i="299"/>
  <c r="AB124" i="299"/>
  <c r="O140" i="299"/>
  <c r="Q58" i="300"/>
  <c r="O123" i="300"/>
  <c r="E8" i="301"/>
  <c r="F1" i="302"/>
  <c r="AA92" i="302"/>
  <c r="P124" i="302"/>
  <c r="O140" i="302"/>
  <c r="P24" i="303"/>
  <c r="AC2" i="303"/>
  <c r="Q6" i="301" s="1"/>
  <c r="M8" i="304"/>
  <c r="M21" i="306"/>
  <c r="N21" i="306" s="1"/>
  <c r="Q107" i="306"/>
  <c r="O140" i="306"/>
  <c r="O55" i="306"/>
  <c r="AA92" i="293"/>
  <c r="AE74" i="294"/>
  <c r="M106" i="296"/>
  <c r="AB106" i="296" s="1"/>
  <c r="AC90" i="296" s="1"/>
  <c r="M21" i="297"/>
  <c r="AE21" i="297" s="1"/>
  <c r="AE40" i="300"/>
  <c r="AA58" i="302"/>
  <c r="O55" i="294"/>
  <c r="N41" i="287"/>
  <c r="Q41" i="287" s="1"/>
  <c r="K106" i="287"/>
  <c r="N142" i="287"/>
  <c r="Q142" i="287" s="1"/>
  <c r="AD2" i="288"/>
  <c r="R6" i="286" s="1"/>
  <c r="AF75" i="288"/>
  <c r="K123" i="288"/>
  <c r="AA7" i="290"/>
  <c r="Q22" i="290"/>
  <c r="N42" i="290"/>
  <c r="Q42" i="290" s="1"/>
  <c r="P93" i="290"/>
  <c r="N128" i="290"/>
  <c r="Q128" i="290" s="1"/>
  <c r="F1" i="291"/>
  <c r="F2" i="291" s="1"/>
  <c r="AF22" i="291"/>
  <c r="AE41" i="291"/>
  <c r="AE56" i="291"/>
  <c r="I8" i="292"/>
  <c r="N6" i="293"/>
  <c r="P6" i="293" s="1"/>
  <c r="K72" i="293"/>
  <c r="N111" i="293"/>
  <c r="O140" i="293"/>
  <c r="O157" i="293"/>
  <c r="F1" i="294"/>
  <c r="F2" i="294" s="1"/>
  <c r="AF22" i="294"/>
  <c r="M38" i="294"/>
  <c r="N38" i="294" s="1"/>
  <c r="Q38" i="294" s="1"/>
  <c r="R22" i="294" s="1"/>
  <c r="AA7" i="296"/>
  <c r="N57" i="296"/>
  <c r="P57" i="296" s="1"/>
  <c r="N5" i="297"/>
  <c r="Q5" i="297" s="1"/>
  <c r="G8" i="298"/>
  <c r="N8" i="299"/>
  <c r="Q22" i="299"/>
  <c r="AA73" i="299"/>
  <c r="K106" i="299"/>
  <c r="N128" i="299"/>
  <c r="AE74" i="300"/>
  <c r="G8" i="301"/>
  <c r="M89" i="302"/>
  <c r="AB89" i="302" s="1"/>
  <c r="AC73" i="302" s="1"/>
  <c r="M21" i="303"/>
  <c r="AE21" i="303" s="1"/>
  <c r="Z2" i="303"/>
  <c r="P6" i="301" s="1"/>
  <c r="AF75" i="303"/>
  <c r="N91" i="303"/>
  <c r="Q91" i="303" s="1"/>
  <c r="AE107" i="303"/>
  <c r="N40" i="305"/>
  <c r="Q40" i="305" s="1"/>
  <c r="N77" i="305"/>
  <c r="AA110" i="305"/>
  <c r="N24" i="306"/>
  <c r="Q24" i="306" s="1"/>
  <c r="Y2" i="306"/>
  <c r="O6" i="304" s="1"/>
  <c r="AE90" i="306"/>
  <c r="AD2" i="306"/>
  <c r="R6" i="304" s="1"/>
  <c r="O21" i="305"/>
  <c r="O106" i="287"/>
  <c r="Q130" i="287"/>
  <c r="AA149" i="287"/>
  <c r="N6" i="288"/>
  <c r="P6" i="288" s="1"/>
  <c r="AE41" i="288"/>
  <c r="O123" i="288"/>
  <c r="AA39" i="290"/>
  <c r="M89" i="290"/>
  <c r="N89" i="290" s="1"/>
  <c r="P76" i="290"/>
  <c r="P90" i="290"/>
  <c r="P109" i="290"/>
  <c r="AA112" i="290"/>
  <c r="AF41" i="291"/>
  <c r="AF56" i="291"/>
  <c r="K8" i="292"/>
  <c r="Q9" i="293"/>
  <c r="Q41" i="293"/>
  <c r="Q108" i="293"/>
  <c r="Q143" i="293"/>
  <c r="P146" i="293"/>
  <c r="H1" i="296"/>
  <c r="P39" i="296"/>
  <c r="Q42" i="296"/>
  <c r="AA76" i="296"/>
  <c r="P91" i="296"/>
  <c r="Q126" i="296"/>
  <c r="Q40" i="297"/>
  <c r="Z2" i="297"/>
  <c r="P6" i="295" s="1"/>
  <c r="P5" i="299"/>
  <c r="P112" i="299"/>
  <c r="O72" i="300"/>
  <c r="AF74" i="300"/>
  <c r="M123" i="300"/>
  <c r="AF123" i="300" s="1"/>
  <c r="AG107" i="300" s="1"/>
  <c r="P5" i="302"/>
  <c r="AA74" i="302"/>
  <c r="Q109" i="302"/>
  <c r="AA144" i="302"/>
  <c r="O38" i="303"/>
  <c r="AE40" i="303"/>
  <c r="Q107" i="305"/>
  <c r="AA133" i="305"/>
  <c r="AA142" i="305"/>
  <c r="AC2" i="306"/>
  <c r="Q6" i="304" s="1"/>
  <c r="AF90" i="306"/>
  <c r="K8" i="286"/>
  <c r="N90" i="287"/>
  <c r="P90" i="287" s="1"/>
  <c r="M123" i="288"/>
  <c r="H1" i="290"/>
  <c r="AB39" i="290"/>
  <c r="AA42" i="290"/>
  <c r="AA76" i="290"/>
  <c r="AA128" i="290"/>
  <c r="M157" i="290"/>
  <c r="AB157" i="290" s="1"/>
  <c r="AC141" i="290" s="1"/>
  <c r="M123" i="291"/>
  <c r="AE123" i="291" s="1"/>
  <c r="AA6" i="293"/>
  <c r="AA9" i="293"/>
  <c r="O72" i="294"/>
  <c r="AA42" i="296"/>
  <c r="AA57" i="296"/>
  <c r="M89" i="296"/>
  <c r="N89" i="296" s="1"/>
  <c r="AE5" i="297"/>
  <c r="AC2" i="297"/>
  <c r="Q6" i="295" s="1"/>
  <c r="M106" i="299"/>
  <c r="N106" i="299" s="1"/>
  <c r="P106" i="299" s="1"/>
  <c r="N125" i="299"/>
  <c r="Q125" i="299" s="1"/>
  <c r="N93" i="302"/>
  <c r="P93" i="302" s="1"/>
  <c r="Q113" i="302"/>
  <c r="AB144" i="302"/>
  <c r="F1" i="303"/>
  <c r="F2" i="303" s="1"/>
  <c r="K38" i="303"/>
  <c r="AF40" i="303"/>
  <c r="M72" i="303"/>
  <c r="N72" i="303" s="1"/>
  <c r="F1" i="305"/>
  <c r="F2" i="305" s="1"/>
  <c r="N59" i="305"/>
  <c r="K123" i="305"/>
  <c r="AB142" i="305"/>
  <c r="M38" i="288"/>
  <c r="N38" i="288" s="1"/>
  <c r="AC2" i="288"/>
  <c r="Q6" i="286" s="1"/>
  <c r="M89" i="288"/>
  <c r="AE89" i="288" s="1"/>
  <c r="M123" i="294"/>
  <c r="AF123" i="294" s="1"/>
  <c r="AG107" i="294" s="1"/>
  <c r="F1" i="296"/>
  <c r="M123" i="297"/>
  <c r="AF123" i="297" s="1"/>
  <c r="AG107" i="297" s="1"/>
  <c r="I8" i="301"/>
  <c r="M140" i="306"/>
  <c r="AE140" i="306" s="1"/>
  <c r="N38" i="306"/>
  <c r="AF38" i="306"/>
  <c r="AG22" i="306" s="1"/>
  <c r="P72" i="306"/>
  <c r="N89" i="305"/>
  <c r="AA89" i="305"/>
  <c r="Q150" i="305"/>
  <c r="P150" i="305"/>
  <c r="Q90" i="306"/>
  <c r="P90" i="306"/>
  <c r="P39" i="306"/>
  <c r="Q39" i="306"/>
  <c r="Q146" i="305"/>
  <c r="P146" i="305"/>
  <c r="Q142" i="305"/>
  <c r="P142" i="305"/>
  <c r="N39" i="305"/>
  <c r="AB90" i="305"/>
  <c r="M123" i="305"/>
  <c r="N124" i="305"/>
  <c r="N6" i="306"/>
  <c r="P7" i="305"/>
  <c r="N38" i="305"/>
  <c r="P40" i="305"/>
  <c r="P58" i="305"/>
  <c r="P76" i="305"/>
  <c r="P93" i="305"/>
  <c r="P129" i="305"/>
  <c r="P133" i="305"/>
  <c r="P145" i="305"/>
  <c r="P149" i="305"/>
  <c r="P22" i="306"/>
  <c r="M123" i="306"/>
  <c r="N126" i="306"/>
  <c r="O38" i="305"/>
  <c r="N92" i="305"/>
  <c r="AA107" i="305"/>
  <c r="N110" i="305"/>
  <c r="N128" i="305"/>
  <c r="N132" i="305"/>
  <c r="N144" i="305"/>
  <c r="N148" i="305"/>
  <c r="H1" i="306"/>
  <c r="N5" i="305"/>
  <c r="M21" i="305"/>
  <c r="N22" i="305"/>
  <c r="M55" i="305"/>
  <c r="AF39" i="306"/>
  <c r="M55" i="306"/>
  <c r="AE72" i="306"/>
  <c r="M106" i="306"/>
  <c r="N109" i="306"/>
  <c r="AE6" i="306"/>
  <c r="AF72" i="306"/>
  <c r="AG56" i="306" s="1"/>
  <c r="N9" i="305"/>
  <c r="AA39" i="305"/>
  <c r="N42" i="305"/>
  <c r="N74" i="305"/>
  <c r="N91" i="305"/>
  <c r="N109" i="305"/>
  <c r="AA124" i="305"/>
  <c r="N127" i="305"/>
  <c r="N131" i="305"/>
  <c r="N143" i="305"/>
  <c r="N147" i="305"/>
  <c r="N151" i="305"/>
  <c r="AF22" i="306"/>
  <c r="N41" i="306"/>
  <c r="N91" i="306"/>
  <c r="N124" i="306"/>
  <c r="M72" i="305"/>
  <c r="AB124" i="305"/>
  <c r="AA128" i="305"/>
  <c r="AA132" i="305"/>
  <c r="AA144" i="305"/>
  <c r="AA148" i="305"/>
  <c r="AE5" i="306"/>
  <c r="P75" i="306"/>
  <c r="N108" i="306"/>
  <c r="P125" i="306"/>
  <c r="E8" i="304"/>
  <c r="AA38" i="305"/>
  <c r="AF5" i="306"/>
  <c r="AE109" i="306"/>
  <c r="AA5" i="305"/>
  <c r="AA22" i="305"/>
  <c r="AA56" i="305"/>
  <c r="P73" i="305"/>
  <c r="P90" i="305"/>
  <c r="AA9" i="305"/>
  <c r="AA42" i="305"/>
  <c r="AA74" i="305"/>
  <c r="AA91" i="305"/>
  <c r="AA109" i="305"/>
  <c r="AA127" i="305"/>
  <c r="AA131" i="305"/>
  <c r="AA143" i="305"/>
  <c r="AA147" i="305"/>
  <c r="AA151" i="305"/>
  <c r="P24" i="306"/>
  <c r="AE41" i="306"/>
  <c r="AE91" i="306"/>
  <c r="P107" i="306"/>
  <c r="AE124" i="306"/>
  <c r="AF124" i="306"/>
  <c r="Q92" i="302"/>
  <c r="P92" i="302"/>
  <c r="Q148" i="302"/>
  <c r="P148" i="302"/>
  <c r="Q144" i="302"/>
  <c r="P144" i="302"/>
  <c r="P23" i="303"/>
  <c r="Q23" i="303"/>
  <c r="Q75" i="302"/>
  <c r="P75" i="302"/>
  <c r="Q8" i="302"/>
  <c r="P8" i="302"/>
  <c r="Q73" i="303"/>
  <c r="P6" i="302"/>
  <c r="Q21" i="302"/>
  <c r="R5" i="302" s="1"/>
  <c r="Q41" i="302"/>
  <c r="P41" i="302"/>
  <c r="Q129" i="302"/>
  <c r="Q57" i="303"/>
  <c r="Q57" i="302"/>
  <c r="P57" i="302"/>
  <c r="Q40" i="303"/>
  <c r="P40" i="303"/>
  <c r="Q110" i="302"/>
  <c r="P110" i="302"/>
  <c r="Q125" i="302"/>
  <c r="P125" i="302"/>
  <c r="AE140" i="303"/>
  <c r="N140" i="303"/>
  <c r="P55" i="303"/>
  <c r="Q90" i="303"/>
  <c r="P90" i="303"/>
  <c r="I3" i="301"/>
  <c r="F2" i="302"/>
  <c r="AF38" i="303"/>
  <c r="AG22" i="303" s="1"/>
  <c r="Q124" i="302"/>
  <c r="Q7" i="303"/>
  <c r="AB6" i="302"/>
  <c r="P9" i="302"/>
  <c r="AB23" i="302"/>
  <c r="AB57" i="302"/>
  <c r="P74" i="302"/>
  <c r="AB75" i="302"/>
  <c r="AB92" i="302"/>
  <c r="P109" i="302"/>
  <c r="AB110" i="302"/>
  <c r="P113" i="302"/>
  <c r="P128" i="302"/>
  <c r="N5" i="303"/>
  <c r="N126" i="303"/>
  <c r="N59" i="302"/>
  <c r="N77" i="302"/>
  <c r="P90" i="302"/>
  <c r="N108" i="302"/>
  <c r="N112" i="302"/>
  <c r="N127" i="302"/>
  <c r="N142" i="302"/>
  <c r="N146" i="302"/>
  <c r="H1" i="303"/>
  <c r="P6" i="303"/>
  <c r="AE23" i="303"/>
  <c r="AF73" i="303"/>
  <c r="M89" i="303"/>
  <c r="AE106" i="303"/>
  <c r="M106" i="302"/>
  <c r="M140" i="302"/>
  <c r="M157" i="302"/>
  <c r="AF23" i="303"/>
  <c r="AF106" i="303"/>
  <c r="AG90" i="303" s="1"/>
  <c r="Q5" i="302"/>
  <c r="AA21" i="302"/>
  <c r="AA55" i="302"/>
  <c r="AE6" i="303"/>
  <c r="AE22" i="303"/>
  <c r="N75" i="303"/>
  <c r="N125" i="303"/>
  <c r="Q22" i="302"/>
  <c r="AB21" i="302"/>
  <c r="AC5" i="302" s="1"/>
  <c r="AA73" i="302"/>
  <c r="AA90" i="302"/>
  <c r="P141" i="302"/>
  <c r="N149" i="302"/>
  <c r="AF22" i="303"/>
  <c r="P109" i="303"/>
  <c r="AE126" i="303"/>
  <c r="M38" i="302"/>
  <c r="AA77" i="302"/>
  <c r="AA108" i="302"/>
  <c r="AA112" i="302"/>
  <c r="AA127" i="302"/>
  <c r="AA142" i="302"/>
  <c r="AA146" i="302"/>
  <c r="AE5" i="303"/>
  <c r="N108" i="303"/>
  <c r="P7" i="302"/>
  <c r="P40" i="302"/>
  <c r="P76" i="302"/>
  <c r="AF5" i="303"/>
  <c r="AE125" i="303"/>
  <c r="AE108" i="303"/>
  <c r="N123" i="300"/>
  <c r="N157" i="299"/>
  <c r="AB157" i="299"/>
  <c r="AC141" i="299" s="1"/>
  <c r="AA157" i="299"/>
  <c r="Q42" i="300"/>
  <c r="P42" i="300"/>
  <c r="I3" i="298"/>
  <c r="Q74" i="300"/>
  <c r="P74" i="300"/>
  <c r="Q25" i="300"/>
  <c r="P25" i="300"/>
  <c r="Q5" i="300"/>
  <c r="P5" i="300"/>
  <c r="Q56" i="300"/>
  <c r="P56" i="300"/>
  <c r="P73" i="300"/>
  <c r="O38" i="299"/>
  <c r="Q40" i="299"/>
  <c r="Q58" i="299"/>
  <c r="AB72" i="299"/>
  <c r="AC56" i="299" s="1"/>
  <c r="Q76" i="299"/>
  <c r="AB89" i="299"/>
  <c r="AC73" i="299" s="1"/>
  <c r="Q93" i="299"/>
  <c r="Q142" i="299"/>
  <c r="K21" i="300"/>
  <c r="Q41" i="300"/>
  <c r="K72" i="300"/>
  <c r="N39" i="299"/>
  <c r="M21" i="299"/>
  <c r="M55" i="299"/>
  <c r="AE5" i="300"/>
  <c r="AE56" i="300"/>
  <c r="N109" i="300"/>
  <c r="P57" i="299"/>
  <c r="P130" i="299"/>
  <c r="P145" i="299"/>
  <c r="AF5" i="300"/>
  <c r="M21" i="300"/>
  <c r="N24" i="300"/>
  <c r="P40" i="300"/>
  <c r="AF56" i="300"/>
  <c r="M72" i="300"/>
  <c r="AA39" i="299"/>
  <c r="AA141" i="299"/>
  <c r="AE25" i="300"/>
  <c r="M89" i="300"/>
  <c r="N92" i="300"/>
  <c r="AB141" i="299"/>
  <c r="AF25" i="300"/>
  <c r="AA38" i="299"/>
  <c r="P42" i="299"/>
  <c r="N72" i="299"/>
  <c r="P91" i="299"/>
  <c r="P129" i="299"/>
  <c r="P144" i="299"/>
  <c r="N107" i="300"/>
  <c r="AB38" i="299"/>
  <c r="AC22" i="299" s="1"/>
  <c r="N91" i="300"/>
  <c r="M38" i="300"/>
  <c r="P57" i="300"/>
  <c r="N141" i="299"/>
  <c r="AF107" i="300"/>
  <c r="F2" i="296"/>
  <c r="P25" i="297"/>
  <c r="Q25" i="297"/>
  <c r="N123" i="296"/>
  <c r="AB123" i="296"/>
  <c r="AC107" i="296" s="1"/>
  <c r="AA123" i="296"/>
  <c r="Q22" i="296"/>
  <c r="P22" i="296"/>
  <c r="P129" i="296"/>
  <c r="Q129" i="296"/>
  <c r="P125" i="296"/>
  <c r="Q125" i="296"/>
  <c r="P145" i="296"/>
  <c r="Q145" i="296"/>
  <c r="AA72" i="296"/>
  <c r="N140" i="296"/>
  <c r="P90" i="296"/>
  <c r="Q90" i="296"/>
  <c r="P8" i="296"/>
  <c r="P77" i="296"/>
  <c r="P108" i="296"/>
  <c r="P112" i="296"/>
  <c r="P128" i="296"/>
  <c r="AB129" i="296"/>
  <c r="P144" i="296"/>
  <c r="AB145" i="296"/>
  <c r="P148" i="296"/>
  <c r="AF5" i="297"/>
  <c r="N24" i="297"/>
  <c r="AF56" i="297"/>
  <c r="M72" i="297"/>
  <c r="N39" i="297"/>
  <c r="N58" i="296"/>
  <c r="AA73" i="296"/>
  <c r="N76" i="296"/>
  <c r="AA90" i="296"/>
  <c r="N93" i="296"/>
  <c r="N143" i="296"/>
  <c r="N147" i="296"/>
  <c r="AE25" i="297"/>
  <c r="M89" i="297"/>
  <c r="N92" i="297"/>
  <c r="N107" i="296"/>
  <c r="M38" i="296"/>
  <c r="AB73" i="296"/>
  <c r="AB90" i="296"/>
  <c r="N7" i="297"/>
  <c r="O21" i="297"/>
  <c r="AF25" i="297"/>
  <c r="AE40" i="297"/>
  <c r="M55" i="297"/>
  <c r="N58" i="297"/>
  <c r="N108" i="297"/>
  <c r="N109" i="297"/>
  <c r="P127" i="296"/>
  <c r="AE109" i="297"/>
  <c r="AA107" i="296"/>
  <c r="N142" i="296"/>
  <c r="N146" i="296"/>
  <c r="N22" i="297"/>
  <c r="AE24" i="297"/>
  <c r="AE39" i="297"/>
  <c r="N91" i="297"/>
  <c r="N5" i="296"/>
  <c r="M55" i="296"/>
  <c r="AB107" i="296"/>
  <c r="AA143" i="296"/>
  <c r="AA147" i="296"/>
  <c r="K38" i="297"/>
  <c r="P107" i="297"/>
  <c r="P110" i="296"/>
  <c r="P126" i="296"/>
  <c r="AE58" i="297"/>
  <c r="AE108" i="297"/>
  <c r="M38" i="297"/>
  <c r="P57" i="297"/>
  <c r="P90" i="297"/>
  <c r="N73" i="296"/>
  <c r="AA110" i="296"/>
  <c r="AA126" i="296"/>
  <c r="AE91" i="297"/>
  <c r="Q25" i="294"/>
  <c r="P25" i="294"/>
  <c r="Q56" i="294"/>
  <c r="P56" i="294"/>
  <c r="N157" i="293"/>
  <c r="AB157" i="293"/>
  <c r="AC141" i="293" s="1"/>
  <c r="AA157" i="293"/>
  <c r="Q22" i="293"/>
  <c r="P22" i="293"/>
  <c r="Q56" i="293"/>
  <c r="P56" i="293"/>
  <c r="AF21" i="294"/>
  <c r="AG5" i="294" s="1"/>
  <c r="AE21" i="294"/>
  <c r="N21" i="293"/>
  <c r="AA123" i="293"/>
  <c r="Q124" i="293"/>
  <c r="P124" i="293"/>
  <c r="Q89" i="294"/>
  <c r="R73" i="294" s="1"/>
  <c r="P89" i="294"/>
  <c r="Q23" i="293"/>
  <c r="Q57" i="293"/>
  <c r="Q75" i="293"/>
  <c r="Q92" i="293"/>
  <c r="AB106" i="293"/>
  <c r="AC90" i="293" s="1"/>
  <c r="Q110" i="293"/>
  <c r="Q129" i="293"/>
  <c r="Q41" i="294"/>
  <c r="AE106" i="294"/>
  <c r="AA107" i="293"/>
  <c r="M72" i="293"/>
  <c r="N73" i="293"/>
  <c r="M89" i="293"/>
  <c r="AF106" i="294"/>
  <c r="AG90" i="294" s="1"/>
  <c r="AF5" i="294"/>
  <c r="N24" i="294"/>
  <c r="M72" i="294"/>
  <c r="AF89" i="294"/>
  <c r="AG73" i="294" s="1"/>
  <c r="AA22" i="293"/>
  <c r="AB5" i="293"/>
  <c r="AB22" i="293"/>
  <c r="AB56" i="293"/>
  <c r="N107" i="293"/>
  <c r="AB124" i="293"/>
  <c r="N7" i="294"/>
  <c r="AF25" i="294"/>
  <c r="AE40" i="294"/>
  <c r="M55" i="294"/>
  <c r="N58" i="294"/>
  <c r="N108" i="294"/>
  <c r="AA56" i="293"/>
  <c r="G8" i="292"/>
  <c r="P8" i="293"/>
  <c r="P41" i="293"/>
  <c r="P59" i="293"/>
  <c r="P77" i="293"/>
  <c r="N106" i="293"/>
  <c r="P108" i="293"/>
  <c r="P112" i="293"/>
  <c r="P127" i="293"/>
  <c r="P143" i="293"/>
  <c r="P92" i="294"/>
  <c r="AA73" i="293"/>
  <c r="AE24" i="294"/>
  <c r="AE39" i="294"/>
  <c r="N42" i="294"/>
  <c r="N73" i="294"/>
  <c r="N91" i="294"/>
  <c r="AA5" i="293"/>
  <c r="M38" i="293"/>
  <c r="M140" i="293"/>
  <c r="N141" i="293"/>
  <c r="N6" i="294"/>
  <c r="P23" i="294"/>
  <c r="P107" i="294"/>
  <c r="AE108" i="294"/>
  <c r="N5" i="293"/>
  <c r="AB107" i="293"/>
  <c r="AE91" i="294"/>
  <c r="AE107" i="294"/>
  <c r="AF107" i="294"/>
  <c r="F2" i="290"/>
  <c r="AA157" i="290"/>
  <c r="Q56" i="291"/>
  <c r="P56" i="291"/>
  <c r="AF123" i="291"/>
  <c r="AG107" i="291" s="1"/>
  <c r="N140" i="290"/>
  <c r="AB140" i="290"/>
  <c r="AC124" i="290" s="1"/>
  <c r="AA140" i="290"/>
  <c r="Q6" i="291"/>
  <c r="P6" i="291"/>
  <c r="Q107" i="290"/>
  <c r="P107" i="290"/>
  <c r="N106" i="291"/>
  <c r="AF106" i="291"/>
  <c r="AG90" i="291" s="1"/>
  <c r="AE106" i="291"/>
  <c r="Q5" i="291"/>
  <c r="P5" i="291"/>
  <c r="N55" i="290"/>
  <c r="P41" i="291"/>
  <c r="Q41" i="291"/>
  <c r="AF72" i="291"/>
  <c r="AG56" i="291" s="1"/>
  <c r="I8" i="289"/>
  <c r="Q8" i="290"/>
  <c r="Q41" i="290"/>
  <c r="Q59" i="290"/>
  <c r="AA73" i="290"/>
  <c r="Q112" i="290"/>
  <c r="Q127" i="290"/>
  <c r="N6" i="290"/>
  <c r="N23" i="290"/>
  <c r="P39" i="290"/>
  <c r="N57" i="290"/>
  <c r="N75" i="290"/>
  <c r="N92" i="290"/>
  <c r="AA107" i="290"/>
  <c r="N110" i="290"/>
  <c r="N125" i="290"/>
  <c r="N129" i="290"/>
  <c r="N144" i="290"/>
  <c r="N148" i="290"/>
  <c r="N92" i="291"/>
  <c r="P108" i="291"/>
  <c r="M21" i="290"/>
  <c r="AB107" i="290"/>
  <c r="M123" i="290"/>
  <c r="N124" i="290"/>
  <c r="AB141" i="290"/>
  <c r="N7" i="291"/>
  <c r="O21" i="291"/>
  <c r="AF25" i="291"/>
  <c r="AE40" i="291"/>
  <c r="M55" i="291"/>
  <c r="N58" i="291"/>
  <c r="AE108" i="291"/>
  <c r="N24" i="291"/>
  <c r="N107" i="291"/>
  <c r="P56" i="290"/>
  <c r="N22" i="291"/>
  <c r="AE24" i="291"/>
  <c r="AE39" i="291"/>
  <c r="N42" i="291"/>
  <c r="N73" i="291"/>
  <c r="N91" i="291"/>
  <c r="AA6" i="290"/>
  <c r="AA23" i="290"/>
  <c r="AA57" i="290"/>
  <c r="AA75" i="290"/>
  <c r="AA92" i="290"/>
  <c r="AA110" i="290"/>
  <c r="AA125" i="290"/>
  <c r="AA129" i="290"/>
  <c r="AA144" i="290"/>
  <c r="AA148" i="290"/>
  <c r="P23" i="291"/>
  <c r="P74" i="291"/>
  <c r="AE92" i="291"/>
  <c r="AE107" i="291"/>
  <c r="P128" i="290"/>
  <c r="P143" i="290"/>
  <c r="P147" i="290"/>
  <c r="AE7" i="291"/>
  <c r="AE58" i="291"/>
  <c r="AF107" i="291"/>
  <c r="AA124" i="290"/>
  <c r="M38" i="291"/>
  <c r="AE74" i="291"/>
  <c r="AB124" i="290"/>
  <c r="N141" i="290"/>
  <c r="AE91" i="291"/>
  <c r="Q40" i="288"/>
  <c r="P40" i="288"/>
  <c r="Q110" i="287"/>
  <c r="P110" i="287"/>
  <c r="Q5" i="288"/>
  <c r="P5" i="288"/>
  <c r="Q7" i="288"/>
  <c r="P7" i="288"/>
  <c r="P6" i="287"/>
  <c r="Q6" i="287"/>
  <c r="AB21" i="287"/>
  <c r="AC5" i="287" s="1"/>
  <c r="N21" i="287"/>
  <c r="Q148" i="287"/>
  <c r="P148" i="287"/>
  <c r="Q144" i="287"/>
  <c r="P144" i="287"/>
  <c r="Q75" i="287"/>
  <c r="P75" i="287"/>
  <c r="Q92" i="287"/>
  <c r="P92" i="287"/>
  <c r="AF38" i="288"/>
  <c r="AG22" i="288" s="1"/>
  <c r="AE38" i="288"/>
  <c r="P56" i="288"/>
  <c r="Q56" i="288"/>
  <c r="AF140" i="288"/>
  <c r="AG124" i="288" s="1"/>
  <c r="N140" i="288"/>
  <c r="AE140" i="288"/>
  <c r="Q129" i="287"/>
  <c r="P129" i="287"/>
  <c r="Q57" i="287"/>
  <c r="P57" i="287"/>
  <c r="P23" i="287"/>
  <c r="Q23" i="287"/>
  <c r="Q93" i="287"/>
  <c r="P93" i="287"/>
  <c r="Q125" i="287"/>
  <c r="P125" i="287"/>
  <c r="N38" i="287"/>
  <c r="N24" i="288"/>
  <c r="AF123" i="288"/>
  <c r="AG107" i="288" s="1"/>
  <c r="Q39" i="287"/>
  <c r="M55" i="287"/>
  <c r="AB107" i="287"/>
  <c r="M123" i="287"/>
  <c r="AB141" i="287"/>
  <c r="O21" i="288"/>
  <c r="N39" i="288"/>
  <c r="AF90" i="288"/>
  <c r="N9" i="287"/>
  <c r="N42" i="287"/>
  <c r="N74" i="287"/>
  <c r="N91" i="287"/>
  <c r="N109" i="287"/>
  <c r="N113" i="287"/>
  <c r="N128" i="287"/>
  <c r="N143" i="287"/>
  <c r="N147" i="287"/>
  <c r="N22" i="288"/>
  <c r="AE24" i="288"/>
  <c r="N124" i="288"/>
  <c r="AA57" i="287"/>
  <c r="AA92" i="287"/>
  <c r="AA125" i="287"/>
  <c r="AA129" i="287"/>
  <c r="AA144" i="287"/>
  <c r="AA148" i="287"/>
  <c r="AE40" i="288"/>
  <c r="M55" i="288"/>
  <c r="M106" i="288"/>
  <c r="E8" i="286"/>
  <c r="AB6" i="287"/>
  <c r="AB23" i="287"/>
  <c r="AA38" i="287"/>
  <c r="AB57" i="287"/>
  <c r="AB75" i="287"/>
  <c r="AB92" i="287"/>
  <c r="AB110" i="287"/>
  <c r="AB125" i="287"/>
  <c r="AB129" i="287"/>
  <c r="AB144" i="287"/>
  <c r="AB148" i="287"/>
  <c r="AF40" i="288"/>
  <c r="M72" i="288"/>
  <c r="N75" i="288"/>
  <c r="AA23" i="287"/>
  <c r="M89" i="287"/>
  <c r="AA110" i="287"/>
  <c r="P109" i="288"/>
  <c r="AA9" i="287"/>
  <c r="AA42" i="287"/>
  <c r="AA74" i="287"/>
  <c r="AA91" i="287"/>
  <c r="M106" i="287"/>
  <c r="N107" i="287"/>
  <c r="AA109" i="287"/>
  <c r="AA113" i="287"/>
  <c r="AB124" i="287"/>
  <c r="AA128" i="287"/>
  <c r="N141" i="287"/>
  <c r="AA143" i="287"/>
  <c r="AA147" i="287"/>
  <c r="M157" i="287"/>
  <c r="N57" i="288"/>
  <c r="N90" i="288"/>
  <c r="N108" i="288"/>
  <c r="AA6" i="287"/>
  <c r="M72" i="287"/>
  <c r="P59" i="287"/>
  <c r="P77" i="287"/>
  <c r="P108" i="287"/>
  <c r="P112" i="287"/>
  <c r="P127" i="287"/>
  <c r="P142" i="287"/>
  <c r="P146" i="287"/>
  <c r="AE22" i="288"/>
  <c r="AE124" i="288"/>
  <c r="AA75" i="287"/>
  <c r="AF22" i="288"/>
  <c r="AF124" i="288"/>
  <c r="P125" i="288" l="1"/>
  <c r="AE89" i="294"/>
  <c r="AA55" i="293"/>
  <c r="Q56" i="297"/>
  <c r="AA140" i="305"/>
  <c r="F2" i="311"/>
  <c r="AA140" i="323"/>
  <c r="AB157" i="326"/>
  <c r="AC141" i="326" s="1"/>
  <c r="N157" i="335"/>
  <c r="AB72" i="338"/>
  <c r="AC56" i="338" s="1"/>
  <c r="P107" i="341"/>
  <c r="AB55" i="347"/>
  <c r="AC39" i="347" s="1"/>
  <c r="AB21" i="347"/>
  <c r="AC5" i="347" s="1"/>
  <c r="Q109" i="347"/>
  <c r="P55" i="356"/>
  <c r="Q55" i="356"/>
  <c r="R39" i="356" s="1"/>
  <c r="P6" i="347"/>
  <c r="Q6" i="347"/>
  <c r="P59" i="329"/>
  <c r="Q59" i="329"/>
  <c r="Q74" i="336"/>
  <c r="P59" i="347"/>
  <c r="Q59" i="347"/>
  <c r="P107" i="309"/>
  <c r="AA140" i="326"/>
  <c r="Q38" i="299"/>
  <c r="R22" i="299" s="1"/>
  <c r="P107" i="302"/>
  <c r="AB140" i="287"/>
  <c r="AC124" i="287" s="1"/>
  <c r="N140" i="287"/>
  <c r="P74" i="294"/>
  <c r="AB55" i="293"/>
  <c r="AC39" i="293" s="1"/>
  <c r="P23" i="297"/>
  <c r="AA140" i="296"/>
  <c r="AB157" i="296"/>
  <c r="AC141" i="296" s="1"/>
  <c r="AA72" i="302"/>
  <c r="AE55" i="303"/>
  <c r="AB140" i="305"/>
  <c r="AC124" i="305" s="1"/>
  <c r="AB140" i="323"/>
  <c r="AC124" i="323" s="1"/>
  <c r="AF123" i="327"/>
  <c r="AG107" i="327" s="1"/>
  <c r="AA157" i="335"/>
  <c r="P124" i="338"/>
  <c r="P151" i="341"/>
  <c r="P126" i="344"/>
  <c r="P123" i="344"/>
  <c r="AB21" i="353"/>
  <c r="AC5" i="353" s="1"/>
  <c r="P25" i="351"/>
  <c r="Q25" i="351"/>
  <c r="P56" i="335"/>
  <c r="P109" i="329"/>
  <c r="P93" i="329"/>
  <c r="Q93" i="329"/>
  <c r="Q148" i="332"/>
  <c r="P127" i="338"/>
  <c r="Q127" i="338"/>
  <c r="P8" i="287"/>
  <c r="Q128" i="293"/>
  <c r="AA140" i="308"/>
  <c r="P56" i="311"/>
  <c r="AF89" i="321"/>
  <c r="AG73" i="321" s="1"/>
  <c r="P23" i="288"/>
  <c r="N157" i="296"/>
  <c r="P58" i="302"/>
  <c r="AB55" i="302"/>
  <c r="AC39" i="302" s="1"/>
  <c r="N72" i="302"/>
  <c r="P74" i="297"/>
  <c r="P106" i="300"/>
  <c r="AE72" i="309"/>
  <c r="P107" i="314"/>
  <c r="AA157" i="314"/>
  <c r="AA89" i="317"/>
  <c r="AB55" i="326"/>
  <c r="AC39" i="326" s="1"/>
  <c r="P131" i="329"/>
  <c r="N123" i="336"/>
  <c r="P123" i="336" s="1"/>
  <c r="N140" i="338"/>
  <c r="P147" i="341"/>
  <c r="AE38" i="345"/>
  <c r="N55" i="347"/>
  <c r="P5" i="348"/>
  <c r="N38" i="350"/>
  <c r="P22" i="350"/>
  <c r="N21" i="353"/>
  <c r="Q21" i="353" s="1"/>
  <c r="R5" i="353" s="1"/>
  <c r="P57" i="291"/>
  <c r="Q75" i="296"/>
  <c r="P124" i="315"/>
  <c r="N89" i="317"/>
  <c r="Q89" i="317" s="1"/>
  <c r="R73" i="317" s="1"/>
  <c r="Q149" i="323"/>
  <c r="P74" i="333"/>
  <c r="P56" i="341"/>
  <c r="AF106" i="351"/>
  <c r="AG90" i="351" s="1"/>
  <c r="P148" i="353"/>
  <c r="Q148" i="353"/>
  <c r="Q107" i="345"/>
  <c r="P107" i="345"/>
  <c r="P145" i="344"/>
  <c r="Q145" i="344"/>
  <c r="P42" i="297"/>
  <c r="Q56" i="302"/>
  <c r="P22" i="303"/>
  <c r="N140" i="309"/>
  <c r="AE55" i="312"/>
  <c r="AE38" i="315"/>
  <c r="AF72" i="321"/>
  <c r="AG56" i="321" s="1"/>
  <c r="Q76" i="335"/>
  <c r="P76" i="335"/>
  <c r="Q58" i="335"/>
  <c r="P58" i="335"/>
  <c r="Q124" i="353"/>
  <c r="Q123" i="359"/>
  <c r="R107" i="359" s="1"/>
  <c r="P123" i="359"/>
  <c r="Q76" i="293"/>
  <c r="AF140" i="309"/>
  <c r="AG124" i="309" s="1"/>
  <c r="N55" i="327"/>
  <c r="N123" i="330"/>
  <c r="Q123" i="330" s="1"/>
  <c r="R107" i="330" s="1"/>
  <c r="P6" i="339"/>
  <c r="P94" i="338"/>
  <c r="P108" i="348"/>
  <c r="N140" i="350"/>
  <c r="Q140" i="350" s="1"/>
  <c r="R124" i="350" s="1"/>
  <c r="N55" i="350"/>
  <c r="Q55" i="350" s="1"/>
  <c r="R39" i="350" s="1"/>
  <c r="Q8" i="335"/>
  <c r="P8" i="335"/>
  <c r="P5" i="344"/>
  <c r="Q5" i="344"/>
  <c r="P93" i="347"/>
  <c r="Q93" i="347"/>
  <c r="N72" i="290"/>
  <c r="N123" i="291"/>
  <c r="N123" i="293"/>
  <c r="N72" i="296"/>
  <c r="P55" i="302"/>
  <c r="AE123" i="330"/>
  <c r="P39" i="345"/>
  <c r="D2" i="371"/>
  <c r="P75" i="338"/>
  <c r="Q75" i="338"/>
  <c r="P133" i="344"/>
  <c r="Q133" i="344"/>
  <c r="P5" i="335"/>
  <c r="Q7" i="329"/>
  <c r="P57" i="351"/>
  <c r="AF89" i="288"/>
  <c r="AG73" i="288" s="1"/>
  <c r="Q60" i="314"/>
  <c r="N89" i="288"/>
  <c r="AB38" i="290"/>
  <c r="AC22" i="290" s="1"/>
  <c r="Q9" i="299"/>
  <c r="P73" i="309"/>
  <c r="P60" i="326"/>
  <c r="P42" i="288"/>
  <c r="AA21" i="293"/>
  <c r="P5" i="297"/>
  <c r="AB123" i="299"/>
  <c r="AC107" i="299" s="1"/>
  <c r="I3" i="295"/>
  <c r="P21" i="302"/>
  <c r="P76" i="308"/>
  <c r="P74" i="311"/>
  <c r="P150" i="323"/>
  <c r="AA55" i="326"/>
  <c r="AE55" i="333"/>
  <c r="AA140" i="338"/>
  <c r="AA157" i="347"/>
  <c r="Q149" i="347"/>
  <c r="Q133" i="332"/>
  <c r="P7" i="338"/>
  <c r="Q7" i="338"/>
  <c r="AA55" i="341"/>
  <c r="AB55" i="341"/>
  <c r="AC39" i="341" s="1"/>
  <c r="P107" i="332"/>
  <c r="Q107" i="332"/>
  <c r="P106" i="366"/>
  <c r="Q106" i="366"/>
  <c r="R90" i="366" s="1"/>
  <c r="P132" i="335"/>
  <c r="Q132" i="335"/>
  <c r="N157" i="311"/>
  <c r="Q157" i="311" s="1"/>
  <c r="R141" i="311" s="1"/>
  <c r="N123" i="354"/>
  <c r="Q58" i="350"/>
  <c r="P58" i="350"/>
  <c r="Q7" i="314"/>
  <c r="P142" i="329"/>
  <c r="Q74" i="353"/>
  <c r="P74" i="353"/>
  <c r="P151" i="329"/>
  <c r="Q151" i="329"/>
  <c r="Q57" i="342"/>
  <c r="P57" i="342"/>
  <c r="P39" i="321"/>
  <c r="Q39" i="321"/>
  <c r="Q23" i="339"/>
  <c r="P23" i="339"/>
  <c r="P73" i="327"/>
  <c r="Q73" i="327"/>
  <c r="Q147" i="350"/>
  <c r="P147" i="350"/>
  <c r="Q6" i="345"/>
  <c r="P6" i="345"/>
  <c r="P110" i="353"/>
  <c r="Q110" i="353"/>
  <c r="P22" i="326"/>
  <c r="Q22" i="326"/>
  <c r="Q72" i="371"/>
  <c r="R56" i="371" s="1"/>
  <c r="P72" i="371"/>
  <c r="Q22" i="329"/>
  <c r="P22" i="329"/>
  <c r="Q132" i="332"/>
  <c r="P90" i="332"/>
  <c r="Q90" i="332"/>
  <c r="Q91" i="353"/>
  <c r="P91" i="353"/>
  <c r="N38" i="290"/>
  <c r="Q38" i="290" s="1"/>
  <c r="R22" i="290" s="1"/>
  <c r="AE72" i="321"/>
  <c r="AB140" i="326"/>
  <c r="AC124" i="326" s="1"/>
  <c r="P55" i="326"/>
  <c r="P57" i="341"/>
  <c r="Q57" i="353"/>
  <c r="P57" i="353"/>
  <c r="N89" i="336"/>
  <c r="AF89" i="336"/>
  <c r="AG73" i="336" s="1"/>
  <c r="P7" i="315"/>
  <c r="Q7" i="315"/>
  <c r="Q146" i="353"/>
  <c r="P146" i="353"/>
  <c r="N123" i="299"/>
  <c r="Q74" i="315"/>
  <c r="AA157" i="353"/>
  <c r="Q145" i="332"/>
  <c r="P145" i="335"/>
  <c r="Q145" i="335"/>
  <c r="Q57" i="354"/>
  <c r="P57" i="354"/>
  <c r="P141" i="332"/>
  <c r="Q141" i="332"/>
  <c r="Q39" i="330"/>
  <c r="P39" i="330"/>
  <c r="P92" i="344"/>
  <c r="Q92" i="344"/>
  <c r="P22" i="332"/>
  <c r="Q22" i="332"/>
  <c r="N106" i="305"/>
  <c r="P22" i="318"/>
  <c r="AF21" i="327"/>
  <c r="AG5" i="327" s="1"/>
  <c r="Q75" i="326"/>
  <c r="AB157" i="353"/>
  <c r="AC141" i="353" s="1"/>
  <c r="P157" i="371"/>
  <c r="P6" i="348"/>
  <c r="Q6" i="348"/>
  <c r="Q75" i="335"/>
  <c r="P75" i="335"/>
  <c r="Q148" i="341"/>
  <c r="P148" i="341"/>
  <c r="Q143" i="350"/>
  <c r="P143" i="350"/>
  <c r="P92" i="338"/>
  <c r="Q92" i="338"/>
  <c r="P109" i="299"/>
  <c r="P58" i="287"/>
  <c r="P73" i="297"/>
  <c r="Q74" i="288"/>
  <c r="P74" i="299"/>
  <c r="AE123" i="300"/>
  <c r="P23" i="302"/>
  <c r="N157" i="305"/>
  <c r="Q157" i="305" s="1"/>
  <c r="R141" i="305" s="1"/>
  <c r="I3" i="325"/>
  <c r="AE38" i="342"/>
  <c r="P108" i="354"/>
  <c r="P39" i="348"/>
  <c r="Q39" i="348"/>
  <c r="Q8" i="332"/>
  <c r="Q25" i="333"/>
  <c r="P25" i="333"/>
  <c r="P90" i="330"/>
  <c r="Q90" i="330"/>
  <c r="AA106" i="305"/>
  <c r="P147" i="293"/>
  <c r="P23" i="299"/>
  <c r="Q55" i="303"/>
  <c r="R39" i="303" s="1"/>
  <c r="Q55" i="317"/>
  <c r="R39" i="317" s="1"/>
  <c r="P41" i="287"/>
  <c r="P6" i="299"/>
  <c r="Q55" i="300"/>
  <c r="R39" i="300" s="1"/>
  <c r="AF21" i="303"/>
  <c r="AG5" i="303" s="1"/>
  <c r="AA157" i="305"/>
  <c r="P58" i="308"/>
  <c r="P124" i="308"/>
  <c r="P124" i="312"/>
  <c r="AE123" i="324"/>
  <c r="AA38" i="329"/>
  <c r="Q108" i="338"/>
  <c r="AF38" i="342"/>
  <c r="AG22" i="342" s="1"/>
  <c r="P157" i="347"/>
  <c r="Q128" i="341"/>
  <c r="P128" i="341"/>
  <c r="Q23" i="317"/>
  <c r="P23" i="317"/>
  <c r="P109" i="348"/>
  <c r="Q109" i="348"/>
  <c r="P90" i="335"/>
  <c r="P41" i="296"/>
  <c r="P56" i="305"/>
  <c r="P147" i="299"/>
  <c r="P125" i="321"/>
  <c r="Q92" i="323"/>
  <c r="Q7" i="335"/>
  <c r="P7" i="335"/>
  <c r="P56" i="351"/>
  <c r="Q56" i="351"/>
  <c r="Q92" i="350"/>
  <c r="P92" i="350"/>
  <c r="P73" i="287"/>
  <c r="Q106" i="372"/>
  <c r="R90" i="372" s="1"/>
  <c r="P106" i="372"/>
  <c r="D2" i="372"/>
  <c r="P38" i="372"/>
  <c r="Q38" i="372"/>
  <c r="R22" i="372" s="1"/>
  <c r="Q106" i="368"/>
  <c r="R90" i="368" s="1"/>
  <c r="P106" i="368"/>
  <c r="Q123" i="368"/>
  <c r="R107" i="368" s="1"/>
  <c r="P123" i="368"/>
  <c r="Q55" i="369"/>
  <c r="R39" i="369" s="1"/>
  <c r="P55" i="369"/>
  <c r="Q140" i="368"/>
  <c r="R124" i="368" s="1"/>
  <c r="P140" i="368"/>
  <c r="D2" i="368"/>
  <c r="Q21" i="368"/>
  <c r="R5" i="368" s="1"/>
  <c r="P21" i="368"/>
  <c r="Q38" i="369"/>
  <c r="R22" i="369" s="1"/>
  <c r="P38" i="369"/>
  <c r="Q157" i="368"/>
  <c r="R141" i="368" s="1"/>
  <c r="P157" i="368"/>
  <c r="D2" i="369"/>
  <c r="Q106" i="369"/>
  <c r="R90" i="369" s="1"/>
  <c r="P106" i="369"/>
  <c r="Q38" i="366"/>
  <c r="R22" i="366" s="1"/>
  <c r="P38" i="366"/>
  <c r="D2" i="366"/>
  <c r="Q55" i="366"/>
  <c r="R39" i="366" s="1"/>
  <c r="P55" i="366"/>
  <c r="Q140" i="365"/>
  <c r="R124" i="365" s="1"/>
  <c r="P140" i="365"/>
  <c r="Q38" i="365"/>
  <c r="R22" i="365" s="1"/>
  <c r="P38" i="365"/>
  <c r="Q123" i="365"/>
  <c r="R107" i="365" s="1"/>
  <c r="P123" i="365"/>
  <c r="Q89" i="366"/>
  <c r="R73" i="366" s="1"/>
  <c r="P89" i="366"/>
  <c r="Q38" i="363"/>
  <c r="R22" i="363" s="1"/>
  <c r="P38" i="363"/>
  <c r="Q89" i="363"/>
  <c r="R73" i="363" s="1"/>
  <c r="P89" i="363"/>
  <c r="D2" i="363"/>
  <c r="Q123" i="362"/>
  <c r="R107" i="362" s="1"/>
  <c r="P123" i="362"/>
  <c r="Q89" i="360"/>
  <c r="R73" i="360" s="1"/>
  <c r="P89" i="360"/>
  <c r="Q38" i="360"/>
  <c r="R22" i="360" s="1"/>
  <c r="P38" i="360"/>
  <c r="Q38" i="357"/>
  <c r="R22" i="357" s="1"/>
  <c r="P38" i="357"/>
  <c r="Q157" i="356"/>
  <c r="R141" i="356" s="1"/>
  <c r="P157" i="356"/>
  <c r="Q89" i="357"/>
  <c r="R73" i="357" s="1"/>
  <c r="P89" i="357"/>
  <c r="Q55" i="357"/>
  <c r="R39" i="357" s="1"/>
  <c r="P55" i="357"/>
  <c r="D2" i="356"/>
  <c r="D2" i="357"/>
  <c r="N38" i="354"/>
  <c r="AF38" i="354"/>
  <c r="AG22" i="354" s="1"/>
  <c r="AE38" i="354"/>
  <c r="Q77" i="353"/>
  <c r="P77" i="353"/>
  <c r="AB106" i="353"/>
  <c r="AC90" i="353" s="1"/>
  <c r="AA106" i="353"/>
  <c r="N106" i="353"/>
  <c r="Q91" i="354"/>
  <c r="P91" i="354"/>
  <c r="AB89" i="353"/>
  <c r="AC73" i="353" s="1"/>
  <c r="AA89" i="353"/>
  <c r="N89" i="353"/>
  <c r="N55" i="354"/>
  <c r="AF55" i="354"/>
  <c r="AG39" i="354" s="1"/>
  <c r="AE55" i="354"/>
  <c r="Q73" i="354"/>
  <c r="P73" i="354"/>
  <c r="Q60" i="353"/>
  <c r="P60" i="353"/>
  <c r="AB72" i="353"/>
  <c r="AC56" i="353" s="1"/>
  <c r="AA72" i="353"/>
  <c r="N72" i="353"/>
  <c r="Q23" i="353"/>
  <c r="P23" i="353"/>
  <c r="Q56" i="353"/>
  <c r="P56" i="353"/>
  <c r="Q21" i="354"/>
  <c r="R5" i="354" s="1"/>
  <c r="P21" i="354"/>
  <c r="Q22" i="354"/>
  <c r="P22" i="354"/>
  <c r="Q7" i="353"/>
  <c r="P7" i="353"/>
  <c r="AB55" i="353"/>
  <c r="AC39" i="353" s="1"/>
  <c r="AA55" i="353"/>
  <c r="N55" i="353"/>
  <c r="Q149" i="353"/>
  <c r="P149" i="353"/>
  <c r="Q109" i="354"/>
  <c r="P109" i="354"/>
  <c r="Q39" i="353"/>
  <c r="P39" i="353"/>
  <c r="Q157" i="353"/>
  <c r="R141" i="353" s="1"/>
  <c r="P157" i="353"/>
  <c r="Q41" i="354"/>
  <c r="P41" i="354"/>
  <c r="Q56" i="354"/>
  <c r="P56" i="354"/>
  <c r="Q6" i="354"/>
  <c r="P6" i="354"/>
  <c r="Q145" i="353"/>
  <c r="P145" i="353"/>
  <c r="N106" i="354"/>
  <c r="AF106" i="354"/>
  <c r="AG90" i="354" s="1"/>
  <c r="AE106" i="354"/>
  <c r="AB38" i="353"/>
  <c r="AC22" i="353" s="1"/>
  <c r="AA38" i="353"/>
  <c r="N38" i="353"/>
  <c r="Q123" i="354"/>
  <c r="R107" i="354" s="1"/>
  <c r="P123" i="354"/>
  <c r="Q133" i="353"/>
  <c r="P133" i="353"/>
  <c r="Q59" i="354"/>
  <c r="P59" i="354"/>
  <c r="AE89" i="354"/>
  <c r="N89" i="354"/>
  <c r="AF89" i="354"/>
  <c r="AG73" i="354" s="1"/>
  <c r="Q10" i="353"/>
  <c r="P10" i="353"/>
  <c r="Q129" i="353"/>
  <c r="P129" i="353"/>
  <c r="Q7" i="354"/>
  <c r="P7" i="354"/>
  <c r="Q107" i="353"/>
  <c r="P107" i="353"/>
  <c r="Q6" i="353"/>
  <c r="P6" i="353"/>
  <c r="Q125" i="353"/>
  <c r="P125" i="353"/>
  <c r="Q141" i="353"/>
  <c r="P141" i="353"/>
  <c r="AA123" i="353"/>
  <c r="N123" i="353"/>
  <c r="AB123" i="353"/>
  <c r="AC107" i="353" s="1"/>
  <c r="Q94" i="353"/>
  <c r="P94" i="353"/>
  <c r="AB140" i="353"/>
  <c r="AC124" i="353" s="1"/>
  <c r="AA140" i="353"/>
  <c r="N140" i="353"/>
  <c r="Q72" i="354"/>
  <c r="R56" i="354" s="1"/>
  <c r="P72" i="354"/>
  <c r="Q123" i="351"/>
  <c r="R107" i="351" s="1"/>
  <c r="P123" i="351"/>
  <c r="Q125" i="350"/>
  <c r="P125" i="350"/>
  <c r="Q110" i="350"/>
  <c r="P110" i="350"/>
  <c r="Q133" i="350"/>
  <c r="P133" i="350"/>
  <c r="Q7" i="350"/>
  <c r="P7" i="350"/>
  <c r="P91" i="350"/>
  <c r="Q91" i="350"/>
  <c r="Q76" i="350"/>
  <c r="P76" i="350"/>
  <c r="Q73" i="351"/>
  <c r="P73" i="351"/>
  <c r="AE89" i="351"/>
  <c r="AF89" i="351"/>
  <c r="AG73" i="351" s="1"/>
  <c r="N89" i="351"/>
  <c r="P8" i="350"/>
  <c r="Q8" i="350"/>
  <c r="Q129" i="350"/>
  <c r="P129" i="350"/>
  <c r="Q41" i="351"/>
  <c r="P41" i="351"/>
  <c r="Q59" i="350"/>
  <c r="P59" i="350"/>
  <c r="AA123" i="350"/>
  <c r="N123" i="350"/>
  <c r="AB123" i="350"/>
  <c r="AC107" i="350" s="1"/>
  <c r="Q94" i="350"/>
  <c r="P94" i="350"/>
  <c r="P72" i="351"/>
  <c r="Q72" i="351"/>
  <c r="R56" i="351" s="1"/>
  <c r="Q21" i="350"/>
  <c r="R5" i="350" s="1"/>
  <c r="P21" i="350"/>
  <c r="N38" i="351"/>
  <c r="D2" i="351" s="1"/>
  <c r="AF38" i="351"/>
  <c r="AG22" i="351" s="1"/>
  <c r="AE38" i="351"/>
  <c r="Q10" i="350"/>
  <c r="P10" i="350"/>
  <c r="P21" i="351"/>
  <c r="Q21" i="351"/>
  <c r="R5" i="351" s="1"/>
  <c r="P74" i="350"/>
  <c r="Q74" i="350"/>
  <c r="Q91" i="351"/>
  <c r="P91" i="351"/>
  <c r="Q6" i="350"/>
  <c r="P6" i="350"/>
  <c r="Q77" i="350"/>
  <c r="P77" i="350"/>
  <c r="P150" i="350"/>
  <c r="Q150" i="350"/>
  <c r="Q22" i="351"/>
  <c r="P22" i="351"/>
  <c r="P146" i="350"/>
  <c r="Q146" i="350"/>
  <c r="Q148" i="350"/>
  <c r="P148" i="350"/>
  <c r="Q72" i="350"/>
  <c r="R56" i="350" s="1"/>
  <c r="P72" i="350"/>
  <c r="Q60" i="350"/>
  <c r="P60" i="350"/>
  <c r="P142" i="350"/>
  <c r="Q142" i="350"/>
  <c r="Q93" i="350"/>
  <c r="P93" i="350"/>
  <c r="Q144" i="350"/>
  <c r="P144" i="350"/>
  <c r="N55" i="351"/>
  <c r="AF55" i="351"/>
  <c r="AG39" i="351" s="1"/>
  <c r="AE55" i="351"/>
  <c r="Q149" i="350"/>
  <c r="P149" i="350"/>
  <c r="Q130" i="350"/>
  <c r="P130" i="350"/>
  <c r="Q157" i="350"/>
  <c r="R141" i="350" s="1"/>
  <c r="P157" i="350"/>
  <c r="Q57" i="350"/>
  <c r="P57" i="350"/>
  <c r="Q132" i="350"/>
  <c r="P132" i="350"/>
  <c r="Q89" i="350"/>
  <c r="R73" i="350" s="1"/>
  <c r="P89" i="350"/>
  <c r="Q145" i="350"/>
  <c r="P145" i="350"/>
  <c r="P126" i="350"/>
  <c r="Q126" i="350"/>
  <c r="Q128" i="350"/>
  <c r="P128" i="350"/>
  <c r="Q38" i="350"/>
  <c r="R22" i="350" s="1"/>
  <c r="P38" i="350"/>
  <c r="Q23" i="350"/>
  <c r="P23" i="350"/>
  <c r="P108" i="350"/>
  <c r="Q108" i="350"/>
  <c r="Q22" i="348"/>
  <c r="P22" i="348"/>
  <c r="Q23" i="347"/>
  <c r="P23" i="347"/>
  <c r="Q92" i="348"/>
  <c r="P92" i="348"/>
  <c r="Q40" i="348"/>
  <c r="P40" i="348"/>
  <c r="Q123" i="348"/>
  <c r="R107" i="348" s="1"/>
  <c r="P123" i="348"/>
  <c r="Q107" i="348"/>
  <c r="P107" i="348"/>
  <c r="Q106" i="347"/>
  <c r="R90" i="347" s="1"/>
  <c r="P106" i="347"/>
  <c r="N89" i="348"/>
  <c r="AF89" i="348"/>
  <c r="AG73" i="348" s="1"/>
  <c r="AE89" i="348"/>
  <c r="Q74" i="348"/>
  <c r="P74" i="348"/>
  <c r="Q89" i="347"/>
  <c r="R73" i="347" s="1"/>
  <c r="P89" i="347"/>
  <c r="N123" i="347"/>
  <c r="AB123" i="347"/>
  <c r="AC107" i="347" s="1"/>
  <c r="AA123" i="347"/>
  <c r="Q133" i="347"/>
  <c r="P133" i="347"/>
  <c r="Q23" i="348"/>
  <c r="P23" i="348"/>
  <c r="N72" i="348"/>
  <c r="AF72" i="348"/>
  <c r="AG56" i="348" s="1"/>
  <c r="AE72" i="348"/>
  <c r="Q72" i="347"/>
  <c r="R56" i="347" s="1"/>
  <c r="P72" i="347"/>
  <c r="Q24" i="348"/>
  <c r="P24" i="348"/>
  <c r="Q21" i="347"/>
  <c r="R5" i="347" s="1"/>
  <c r="P21" i="347"/>
  <c r="Q77" i="347"/>
  <c r="P77" i="347"/>
  <c r="Q55" i="347"/>
  <c r="R39" i="347" s="1"/>
  <c r="P55" i="347"/>
  <c r="N21" i="348"/>
  <c r="AF21" i="348"/>
  <c r="AG5" i="348" s="1"/>
  <c r="AE21" i="348"/>
  <c r="Q91" i="348"/>
  <c r="P91" i="348"/>
  <c r="Q38" i="347"/>
  <c r="R22" i="347" s="1"/>
  <c r="P38" i="347"/>
  <c r="Q60" i="347"/>
  <c r="P60" i="347"/>
  <c r="Q140" i="347"/>
  <c r="R124" i="347" s="1"/>
  <c r="P140" i="347"/>
  <c r="Q55" i="348"/>
  <c r="R39" i="348" s="1"/>
  <c r="P55" i="348"/>
  <c r="N38" i="348"/>
  <c r="AF38" i="348"/>
  <c r="AG22" i="348" s="1"/>
  <c r="AE38" i="348"/>
  <c r="Q7" i="345"/>
  <c r="P7" i="345"/>
  <c r="Q129" i="344"/>
  <c r="P129" i="344"/>
  <c r="Q140" i="344"/>
  <c r="R124" i="344" s="1"/>
  <c r="P140" i="344"/>
  <c r="Q77" i="344"/>
  <c r="P77" i="344"/>
  <c r="Q141" i="344"/>
  <c r="P141" i="344"/>
  <c r="Q21" i="344"/>
  <c r="R5" i="344" s="1"/>
  <c r="P21" i="344"/>
  <c r="Q38" i="344"/>
  <c r="R22" i="344" s="1"/>
  <c r="P38" i="344"/>
  <c r="Q60" i="344"/>
  <c r="P60" i="344"/>
  <c r="Q107" i="344"/>
  <c r="P107" i="344"/>
  <c r="Q41" i="344"/>
  <c r="P41" i="344"/>
  <c r="AA106" i="344"/>
  <c r="N106" i="344"/>
  <c r="AB106" i="344"/>
  <c r="AC90" i="344" s="1"/>
  <c r="Q90" i="344"/>
  <c r="P90" i="344"/>
  <c r="Q123" i="345"/>
  <c r="R107" i="345" s="1"/>
  <c r="P123" i="345"/>
  <c r="Q9" i="344"/>
  <c r="P9" i="344"/>
  <c r="AA89" i="344"/>
  <c r="N89" i="344"/>
  <c r="AB89" i="344"/>
  <c r="AC73" i="344" s="1"/>
  <c r="Q22" i="344"/>
  <c r="P22" i="344"/>
  <c r="Q73" i="344"/>
  <c r="P73" i="344"/>
  <c r="N72" i="345"/>
  <c r="AF72" i="345"/>
  <c r="AG56" i="345" s="1"/>
  <c r="AE72" i="345"/>
  <c r="Q91" i="345"/>
  <c r="P91" i="345"/>
  <c r="Q108" i="345"/>
  <c r="P108" i="345"/>
  <c r="AA72" i="344"/>
  <c r="N72" i="344"/>
  <c r="AB72" i="344"/>
  <c r="AC56" i="344" s="1"/>
  <c r="Q157" i="344"/>
  <c r="R141" i="344" s="1"/>
  <c r="P157" i="344"/>
  <c r="Q73" i="345"/>
  <c r="P73" i="345"/>
  <c r="Q59" i="345"/>
  <c r="P59" i="345"/>
  <c r="Q56" i="344"/>
  <c r="P56" i="344"/>
  <c r="Q24" i="345"/>
  <c r="P24" i="345"/>
  <c r="Q125" i="344"/>
  <c r="P125" i="344"/>
  <c r="AA55" i="344"/>
  <c r="N55" i="344"/>
  <c r="AB55" i="344"/>
  <c r="AC39" i="344" s="1"/>
  <c r="N21" i="345"/>
  <c r="AF21" i="345"/>
  <c r="AG5" i="345" s="1"/>
  <c r="AE21" i="345"/>
  <c r="Q40" i="345"/>
  <c r="P40" i="345"/>
  <c r="Q22" i="345"/>
  <c r="P22" i="345"/>
  <c r="Q22" i="342"/>
  <c r="P22" i="342"/>
  <c r="Q23" i="342"/>
  <c r="P23" i="342"/>
  <c r="Q10" i="341"/>
  <c r="P10" i="341"/>
  <c r="Q109" i="342"/>
  <c r="P109" i="342"/>
  <c r="Q157" i="341"/>
  <c r="R141" i="341" s="1"/>
  <c r="P157" i="341"/>
  <c r="Q6" i="341"/>
  <c r="P6" i="341"/>
  <c r="N106" i="342"/>
  <c r="AE106" i="342"/>
  <c r="AF106" i="342"/>
  <c r="AG90" i="342" s="1"/>
  <c r="AA106" i="341"/>
  <c r="N106" i="341"/>
  <c r="AB106" i="341"/>
  <c r="AC90" i="341" s="1"/>
  <c r="N72" i="342"/>
  <c r="AF72" i="342"/>
  <c r="AG56" i="342" s="1"/>
  <c r="AE72" i="342"/>
  <c r="AA89" i="341"/>
  <c r="AB89" i="341"/>
  <c r="AC73" i="341" s="1"/>
  <c r="N89" i="341"/>
  <c r="Q39" i="342"/>
  <c r="P39" i="342"/>
  <c r="Q123" i="342"/>
  <c r="R107" i="342" s="1"/>
  <c r="P123" i="342"/>
  <c r="N123" i="341"/>
  <c r="AB123" i="341"/>
  <c r="AC107" i="341" s="1"/>
  <c r="AA123" i="341"/>
  <c r="AA72" i="341"/>
  <c r="AB72" i="341"/>
  <c r="AC56" i="341" s="1"/>
  <c r="N72" i="341"/>
  <c r="Q38" i="341"/>
  <c r="R22" i="341" s="1"/>
  <c r="P38" i="341"/>
  <c r="Q55" i="341"/>
  <c r="R39" i="341" s="1"/>
  <c r="P55" i="341"/>
  <c r="N89" i="342"/>
  <c r="AF89" i="342"/>
  <c r="AG73" i="342" s="1"/>
  <c r="AE89" i="342"/>
  <c r="Q24" i="342"/>
  <c r="P24" i="342"/>
  <c r="Q22" i="341"/>
  <c r="P22" i="341"/>
  <c r="Q150" i="341"/>
  <c r="P150" i="341"/>
  <c r="N21" i="342"/>
  <c r="AF21" i="342"/>
  <c r="AG5" i="342" s="1"/>
  <c r="AE21" i="342"/>
  <c r="Q146" i="341"/>
  <c r="P146" i="341"/>
  <c r="Q74" i="342"/>
  <c r="P74" i="342"/>
  <c r="Q91" i="342"/>
  <c r="P91" i="342"/>
  <c r="Q142" i="341"/>
  <c r="P142" i="341"/>
  <c r="Q21" i="341"/>
  <c r="R5" i="341" s="1"/>
  <c r="P21" i="341"/>
  <c r="Q130" i="341"/>
  <c r="P130" i="341"/>
  <c r="Q38" i="342"/>
  <c r="R22" i="342" s="1"/>
  <c r="P38" i="342"/>
  <c r="Q55" i="342"/>
  <c r="R39" i="342" s="1"/>
  <c r="P55" i="342"/>
  <c r="Q107" i="342"/>
  <c r="P107" i="342"/>
  <c r="AA140" i="341"/>
  <c r="N140" i="341"/>
  <c r="AB140" i="341"/>
  <c r="AC124" i="341" s="1"/>
  <c r="Q126" i="341"/>
  <c r="P126" i="341"/>
  <c r="Q23" i="338"/>
  <c r="P23" i="338"/>
  <c r="N89" i="339"/>
  <c r="AF89" i="339"/>
  <c r="AG73" i="339" s="1"/>
  <c r="AE89" i="339"/>
  <c r="AE21" i="339"/>
  <c r="N21" i="339"/>
  <c r="AF21" i="339"/>
  <c r="AG5" i="339" s="1"/>
  <c r="Q38" i="338"/>
  <c r="R22" i="338" s="1"/>
  <c r="P38" i="338"/>
  <c r="Q76" i="338"/>
  <c r="P76" i="338"/>
  <c r="Q40" i="339"/>
  <c r="P40" i="339"/>
  <c r="Q41" i="338"/>
  <c r="P41" i="338"/>
  <c r="P106" i="338"/>
  <c r="Q106" i="338"/>
  <c r="R90" i="338" s="1"/>
  <c r="N21" i="338"/>
  <c r="AB21" i="338"/>
  <c r="AC5" i="338" s="1"/>
  <c r="AA21" i="338"/>
  <c r="Q149" i="338"/>
  <c r="P149" i="338"/>
  <c r="Q59" i="338"/>
  <c r="P59" i="338"/>
  <c r="Q123" i="339"/>
  <c r="R107" i="339" s="1"/>
  <c r="P123" i="339"/>
  <c r="Q90" i="338"/>
  <c r="P90" i="338"/>
  <c r="Q91" i="339"/>
  <c r="P91" i="339"/>
  <c r="Q145" i="338"/>
  <c r="P145" i="338"/>
  <c r="P72" i="338"/>
  <c r="Q72" i="338"/>
  <c r="R56" i="338" s="1"/>
  <c r="Q73" i="338"/>
  <c r="P73" i="338"/>
  <c r="Q73" i="339"/>
  <c r="P73" i="339"/>
  <c r="Q7" i="339"/>
  <c r="P7" i="339"/>
  <c r="Q40" i="338"/>
  <c r="P40" i="338"/>
  <c r="Q140" i="338"/>
  <c r="R124" i="338" s="1"/>
  <c r="P140" i="338"/>
  <c r="Q9" i="338"/>
  <c r="P9" i="338"/>
  <c r="P55" i="338"/>
  <c r="Q55" i="338"/>
  <c r="R39" i="338" s="1"/>
  <c r="Q56" i="338"/>
  <c r="P56" i="338"/>
  <c r="Q132" i="338"/>
  <c r="P132" i="338"/>
  <c r="Q128" i="338"/>
  <c r="P128" i="338"/>
  <c r="Q22" i="339"/>
  <c r="P22" i="339"/>
  <c r="Q106" i="339"/>
  <c r="R90" i="339" s="1"/>
  <c r="P106" i="339"/>
  <c r="Q123" i="338"/>
  <c r="R107" i="338" s="1"/>
  <c r="P123" i="338"/>
  <c r="Q38" i="339"/>
  <c r="R22" i="339" s="1"/>
  <c r="P38" i="339"/>
  <c r="Q148" i="338"/>
  <c r="P148" i="338"/>
  <c r="Q110" i="338"/>
  <c r="P110" i="338"/>
  <c r="AE72" i="339"/>
  <c r="N72" i="339"/>
  <c r="AF72" i="339"/>
  <c r="AG56" i="339" s="1"/>
  <c r="P89" i="338"/>
  <c r="Q89" i="338"/>
  <c r="R73" i="338" s="1"/>
  <c r="Q109" i="338"/>
  <c r="P109" i="338"/>
  <c r="Q93" i="338"/>
  <c r="P93" i="338"/>
  <c r="Q24" i="339"/>
  <c r="P24" i="339"/>
  <c r="Q60" i="338"/>
  <c r="P60" i="338"/>
  <c r="P157" i="338"/>
  <c r="Q157" i="338"/>
  <c r="R141" i="338" s="1"/>
  <c r="N38" i="335"/>
  <c r="AB38" i="335"/>
  <c r="AC22" i="335" s="1"/>
  <c r="AA38" i="335"/>
  <c r="Q7" i="336"/>
  <c r="P7" i="336"/>
  <c r="AB89" i="335"/>
  <c r="AC73" i="335" s="1"/>
  <c r="AA89" i="335"/>
  <c r="N89" i="335"/>
  <c r="Q108" i="335"/>
  <c r="P108" i="335"/>
  <c r="Q91" i="336"/>
  <c r="P91" i="336"/>
  <c r="AB72" i="335"/>
  <c r="AC56" i="335" s="1"/>
  <c r="AA72" i="335"/>
  <c r="N72" i="335"/>
  <c r="Q91" i="335"/>
  <c r="P91" i="335"/>
  <c r="Q123" i="336"/>
  <c r="R107" i="336" s="1"/>
  <c r="Q74" i="335"/>
  <c r="P74" i="335"/>
  <c r="Q21" i="335"/>
  <c r="R5" i="335" s="1"/>
  <c r="P21" i="335"/>
  <c r="Q57" i="335"/>
  <c r="P57" i="335"/>
  <c r="P55" i="336"/>
  <c r="Q55" i="336"/>
  <c r="R39" i="336" s="1"/>
  <c r="Q141" i="335"/>
  <c r="P141" i="335"/>
  <c r="Q55" i="335"/>
  <c r="R39" i="335" s="1"/>
  <c r="P55" i="335"/>
  <c r="N140" i="335"/>
  <c r="AB140" i="335"/>
  <c r="AC124" i="335" s="1"/>
  <c r="AA140" i="335"/>
  <c r="Q40" i="336"/>
  <c r="P40" i="336"/>
  <c r="Q10" i="335"/>
  <c r="P10" i="335"/>
  <c r="N72" i="336"/>
  <c r="AF72" i="336"/>
  <c r="AG56" i="336" s="1"/>
  <c r="AE72" i="336"/>
  <c r="Q6" i="335"/>
  <c r="P6" i="335"/>
  <c r="Q151" i="335"/>
  <c r="P151" i="335"/>
  <c r="Q38" i="336"/>
  <c r="R22" i="336" s="1"/>
  <c r="P38" i="336"/>
  <c r="Q108" i="336"/>
  <c r="P108" i="336"/>
  <c r="Q124" i="335"/>
  <c r="P124" i="335"/>
  <c r="Q147" i="335"/>
  <c r="P147" i="335"/>
  <c r="Q157" i="335"/>
  <c r="R141" i="335" s="1"/>
  <c r="P157" i="335"/>
  <c r="Q59" i="336"/>
  <c r="P59" i="336"/>
  <c r="N123" i="335"/>
  <c r="AB123" i="335"/>
  <c r="AC107" i="335" s="1"/>
  <c r="AA123" i="335"/>
  <c r="Q24" i="336"/>
  <c r="P24" i="336"/>
  <c r="Q143" i="335"/>
  <c r="P143" i="335"/>
  <c r="N21" i="336"/>
  <c r="AF21" i="336"/>
  <c r="AG5" i="336" s="1"/>
  <c r="AE21" i="336"/>
  <c r="Q130" i="335"/>
  <c r="P130" i="335"/>
  <c r="AB106" i="335"/>
  <c r="AC90" i="335" s="1"/>
  <c r="AA106" i="335"/>
  <c r="N106" i="335"/>
  <c r="Q126" i="335"/>
  <c r="P126" i="335"/>
  <c r="N38" i="333"/>
  <c r="AF38" i="333"/>
  <c r="AG22" i="333" s="1"/>
  <c r="AE38" i="333"/>
  <c r="Q56" i="332"/>
  <c r="P56" i="332"/>
  <c r="N21" i="333"/>
  <c r="AF21" i="333"/>
  <c r="AG5" i="333" s="1"/>
  <c r="AE21" i="333"/>
  <c r="Q91" i="333"/>
  <c r="P91" i="333"/>
  <c r="Q92" i="333"/>
  <c r="P92" i="333"/>
  <c r="Q73" i="333"/>
  <c r="P73" i="333"/>
  <c r="N89" i="333"/>
  <c r="AF89" i="333"/>
  <c r="AG73" i="333" s="1"/>
  <c r="AE89" i="333"/>
  <c r="Q157" i="332"/>
  <c r="R141" i="332" s="1"/>
  <c r="P157" i="332"/>
  <c r="Q109" i="333"/>
  <c r="P109" i="333"/>
  <c r="Q55" i="333"/>
  <c r="R39" i="333" s="1"/>
  <c r="P55" i="333"/>
  <c r="Q55" i="332"/>
  <c r="R39" i="332" s="1"/>
  <c r="P55" i="332"/>
  <c r="N106" i="333"/>
  <c r="AF106" i="333"/>
  <c r="AG90" i="333" s="1"/>
  <c r="AE106" i="333"/>
  <c r="Q22" i="333"/>
  <c r="P22" i="333"/>
  <c r="Q150" i="332"/>
  <c r="P150" i="332"/>
  <c r="Q60" i="332"/>
  <c r="P60" i="332"/>
  <c r="Q146" i="332"/>
  <c r="P146" i="332"/>
  <c r="AB21" i="332"/>
  <c r="AC5" i="332" s="1"/>
  <c r="AA21" i="332"/>
  <c r="N21" i="332"/>
  <c r="Q41" i="332"/>
  <c r="P41" i="332"/>
  <c r="Q142" i="332"/>
  <c r="P142" i="332"/>
  <c r="Q123" i="333"/>
  <c r="R107" i="333" s="1"/>
  <c r="P123" i="333"/>
  <c r="Q7" i="333"/>
  <c r="P7" i="333"/>
  <c r="Q38" i="332"/>
  <c r="R22" i="332" s="1"/>
  <c r="P38" i="332"/>
  <c r="Q9" i="332"/>
  <c r="P9" i="332"/>
  <c r="AA106" i="332"/>
  <c r="N106" i="332"/>
  <c r="AB106" i="332"/>
  <c r="AC90" i="332" s="1"/>
  <c r="N72" i="333"/>
  <c r="AF72" i="333"/>
  <c r="AG56" i="333" s="1"/>
  <c r="AE72" i="333"/>
  <c r="AA89" i="332"/>
  <c r="N89" i="332"/>
  <c r="AB89" i="332"/>
  <c r="AC73" i="332" s="1"/>
  <c r="Q140" i="332"/>
  <c r="R124" i="332" s="1"/>
  <c r="P140" i="332"/>
  <c r="Q6" i="333"/>
  <c r="P6" i="333"/>
  <c r="AA72" i="332"/>
  <c r="N72" i="332"/>
  <c r="AB72" i="332"/>
  <c r="AC56" i="332" s="1"/>
  <c r="Q24" i="333"/>
  <c r="P24" i="333"/>
  <c r="AA89" i="329"/>
  <c r="N89" i="329"/>
  <c r="AB89" i="329"/>
  <c r="AC73" i="329" s="1"/>
  <c r="Q91" i="330"/>
  <c r="P91" i="330"/>
  <c r="Q59" i="330"/>
  <c r="P59" i="330"/>
  <c r="AA72" i="329"/>
  <c r="N72" i="329"/>
  <c r="AB72" i="329"/>
  <c r="AC56" i="329" s="1"/>
  <c r="Q109" i="330"/>
  <c r="P109" i="330"/>
  <c r="Q23" i="329"/>
  <c r="P23" i="329"/>
  <c r="Q108" i="330"/>
  <c r="P108" i="330"/>
  <c r="Q73" i="330"/>
  <c r="P73" i="330"/>
  <c r="Q56" i="329"/>
  <c r="P56" i="329"/>
  <c r="Q5" i="329"/>
  <c r="P5" i="329"/>
  <c r="AB21" i="329"/>
  <c r="AC5" i="329" s="1"/>
  <c r="AA21" i="329"/>
  <c r="N21" i="329"/>
  <c r="Q73" i="329"/>
  <c r="P73" i="329"/>
  <c r="Q55" i="330"/>
  <c r="R39" i="330" s="1"/>
  <c r="P55" i="330"/>
  <c r="N38" i="330"/>
  <c r="AF38" i="330"/>
  <c r="AG22" i="330" s="1"/>
  <c r="AE38" i="330"/>
  <c r="Q22" i="330"/>
  <c r="P22" i="330"/>
  <c r="Q7" i="330"/>
  <c r="P7" i="330"/>
  <c r="Q141" i="329"/>
  <c r="P141" i="329"/>
  <c r="N72" i="330"/>
  <c r="AF72" i="330"/>
  <c r="AG56" i="330" s="1"/>
  <c r="AE72" i="330"/>
  <c r="P123" i="330"/>
  <c r="Q41" i="329"/>
  <c r="P41" i="329"/>
  <c r="AA140" i="329"/>
  <c r="N140" i="329"/>
  <c r="AB140" i="329"/>
  <c r="AC124" i="329" s="1"/>
  <c r="N123" i="329"/>
  <c r="AB123" i="329"/>
  <c r="AC107" i="329" s="1"/>
  <c r="AA123" i="329"/>
  <c r="Q107" i="329"/>
  <c r="P107" i="329"/>
  <c r="Q24" i="330"/>
  <c r="P24" i="330"/>
  <c r="Q55" i="329"/>
  <c r="R39" i="329" s="1"/>
  <c r="P55" i="329"/>
  <c r="AA106" i="329"/>
  <c r="N106" i="329"/>
  <c r="AB106" i="329"/>
  <c r="AC90" i="329" s="1"/>
  <c r="N21" i="330"/>
  <c r="AF21" i="330"/>
  <c r="AG5" i="330" s="1"/>
  <c r="AE21" i="330"/>
  <c r="Q157" i="329"/>
  <c r="R141" i="329" s="1"/>
  <c r="P157" i="329"/>
  <c r="Q90" i="329"/>
  <c r="P90" i="329"/>
  <c r="AE140" i="321"/>
  <c r="Q129" i="308"/>
  <c r="P129" i="308"/>
  <c r="N123" i="315"/>
  <c r="AE123" i="315"/>
  <c r="P8" i="305"/>
  <c r="Q8" i="305"/>
  <c r="P124" i="326"/>
  <c r="Q124" i="326"/>
  <c r="Q22" i="323"/>
  <c r="P22" i="323"/>
  <c r="Q110" i="323"/>
  <c r="P93" i="293"/>
  <c r="Q93" i="293"/>
  <c r="Q106" i="300"/>
  <c r="R90" i="300" s="1"/>
  <c r="Q57" i="306"/>
  <c r="Q5" i="324"/>
  <c r="P5" i="324"/>
  <c r="Q58" i="317"/>
  <c r="P58" i="317"/>
  <c r="Q73" i="288"/>
  <c r="P73" i="288"/>
  <c r="P90" i="300"/>
  <c r="Q90" i="287"/>
  <c r="N106" i="290"/>
  <c r="P106" i="290" s="1"/>
  <c r="P141" i="308"/>
  <c r="Q141" i="308"/>
  <c r="P40" i="308"/>
  <c r="Q40" i="308"/>
  <c r="P42" i="302"/>
  <c r="AE55" i="300"/>
  <c r="Q146" i="317"/>
  <c r="P146" i="317"/>
  <c r="P140" i="299"/>
  <c r="P141" i="326"/>
  <c r="P7" i="326"/>
  <c r="Q7" i="326"/>
  <c r="Q149" i="326"/>
  <c r="Q6" i="305"/>
  <c r="P6" i="305"/>
  <c r="Q40" i="314"/>
  <c r="Q146" i="314"/>
  <c r="AF106" i="300"/>
  <c r="AG90" i="300" s="1"/>
  <c r="P23" i="296"/>
  <c r="P6" i="296"/>
  <c r="Q140" i="299"/>
  <c r="R124" i="299" s="1"/>
  <c r="P123" i="302"/>
  <c r="Q57" i="296"/>
  <c r="Q91" i="290"/>
  <c r="AB38" i="320"/>
  <c r="AC22" i="320" s="1"/>
  <c r="Q90" i="293"/>
  <c r="P90" i="293"/>
  <c r="P56" i="309"/>
  <c r="Q56" i="309"/>
  <c r="P38" i="294"/>
  <c r="P148" i="299"/>
  <c r="AB106" i="299"/>
  <c r="AC90" i="299" s="1"/>
  <c r="AE106" i="300"/>
  <c r="AA123" i="302"/>
  <c r="P75" i="320"/>
  <c r="P93" i="308"/>
  <c r="Q23" i="312"/>
  <c r="P23" i="312"/>
  <c r="P7" i="300"/>
  <c r="Q7" i="300"/>
  <c r="Q75" i="299"/>
  <c r="Q8" i="320"/>
  <c r="Q23" i="305"/>
  <c r="P23" i="305"/>
  <c r="P90" i="317"/>
  <c r="Q90" i="317"/>
  <c r="Q58" i="290"/>
  <c r="P58" i="290"/>
  <c r="N123" i="297"/>
  <c r="Q123" i="297" s="1"/>
  <c r="R107" i="297" s="1"/>
  <c r="AE21" i="318"/>
  <c r="P73" i="317"/>
  <c r="Q73" i="317"/>
  <c r="Q142" i="317"/>
  <c r="P142" i="317"/>
  <c r="Q39" i="315"/>
  <c r="P39" i="315"/>
  <c r="Q93" i="302"/>
  <c r="AE123" i="297"/>
  <c r="Q6" i="288"/>
  <c r="N157" i="290"/>
  <c r="AE89" i="306"/>
  <c r="AF21" i="318"/>
  <c r="AG5" i="318" s="1"/>
  <c r="P124" i="311"/>
  <c r="Q124" i="311"/>
  <c r="Q141" i="320"/>
  <c r="P141" i="320"/>
  <c r="N89" i="315"/>
  <c r="AE89" i="315"/>
  <c r="P23" i="300"/>
  <c r="I3" i="289"/>
  <c r="I3" i="322"/>
  <c r="Q148" i="317"/>
  <c r="Q75" i="317"/>
  <c r="P75" i="317"/>
  <c r="Q40" i="309"/>
  <c r="P40" i="309"/>
  <c r="P125" i="311"/>
  <c r="Q125" i="311"/>
  <c r="P125" i="299"/>
  <c r="Q145" i="293"/>
  <c r="P124" i="303"/>
  <c r="AE72" i="303"/>
  <c r="N89" i="306"/>
  <c r="Q89" i="306" s="1"/>
  <c r="R73" i="306" s="1"/>
  <c r="N123" i="309"/>
  <c r="AE123" i="309"/>
  <c r="P90" i="311"/>
  <c r="Q90" i="311"/>
  <c r="Q127" i="299"/>
  <c r="AA89" i="290"/>
  <c r="P91" i="288"/>
  <c r="P90" i="291"/>
  <c r="Q25" i="291"/>
  <c r="AB89" i="290"/>
  <c r="AC73" i="290" s="1"/>
  <c r="N21" i="297"/>
  <c r="Q21" i="297" s="1"/>
  <c r="R5" i="297" s="1"/>
  <c r="N89" i="299"/>
  <c r="Q89" i="299" s="1"/>
  <c r="R73" i="299" s="1"/>
  <c r="Q111" i="299"/>
  <c r="P41" i="303"/>
  <c r="P125" i="305"/>
  <c r="Q5" i="290"/>
  <c r="AA157" i="311"/>
  <c r="P108" i="326"/>
  <c r="P39" i="320"/>
  <c r="Q39" i="320"/>
  <c r="Q128" i="317"/>
  <c r="P128" i="317"/>
  <c r="P74" i="309"/>
  <c r="Q74" i="309"/>
  <c r="P39" i="314"/>
  <c r="Q39" i="314"/>
  <c r="Q125" i="293"/>
  <c r="AB123" i="302"/>
  <c r="AC107" i="302" s="1"/>
  <c r="P146" i="323"/>
  <c r="P77" i="299"/>
  <c r="Q77" i="299"/>
  <c r="Q76" i="317"/>
  <c r="P73" i="314"/>
  <c r="Q73" i="314"/>
  <c r="P59" i="299"/>
  <c r="Q59" i="299"/>
  <c r="P40" i="311"/>
  <c r="Q40" i="311"/>
  <c r="Q132" i="311"/>
  <c r="P132" i="311"/>
  <c r="Q113" i="290"/>
  <c r="AE38" i="312"/>
  <c r="AE123" i="327"/>
  <c r="Q22" i="327"/>
  <c r="P22" i="327"/>
  <c r="P22" i="300"/>
  <c r="P7" i="323"/>
  <c r="Q7" i="323"/>
  <c r="N21" i="303"/>
  <c r="Q21" i="303" s="1"/>
  <c r="R5" i="303" s="1"/>
  <c r="Q106" i="299"/>
  <c r="R90" i="299" s="1"/>
  <c r="P93" i="320"/>
  <c r="P94" i="326"/>
  <c r="N157" i="326"/>
  <c r="Q157" i="326" s="1"/>
  <c r="R141" i="326" s="1"/>
  <c r="Q146" i="320"/>
  <c r="Q77" i="314"/>
  <c r="Q59" i="311"/>
  <c r="Q74" i="321"/>
  <c r="P74" i="321"/>
  <c r="Q108" i="290"/>
  <c r="AF55" i="300"/>
  <c r="AG39" i="300" s="1"/>
  <c r="AE123" i="312"/>
  <c r="P6" i="318"/>
  <c r="AA21" i="320"/>
  <c r="P108" i="323"/>
  <c r="P131" i="323"/>
  <c r="AE55" i="324"/>
  <c r="Q6" i="324"/>
  <c r="P6" i="324"/>
  <c r="Q133" i="308"/>
  <c r="P133" i="308"/>
  <c r="P41" i="299"/>
  <c r="Q41" i="299"/>
  <c r="N123" i="326"/>
  <c r="AB123" i="326"/>
  <c r="AC107" i="326" s="1"/>
  <c r="AA123" i="326"/>
  <c r="Q125" i="327"/>
  <c r="P125" i="327"/>
  <c r="N72" i="327"/>
  <c r="AF72" i="327"/>
  <c r="AG56" i="327" s="1"/>
  <c r="AE72" i="327"/>
  <c r="Q89" i="327"/>
  <c r="R73" i="327" s="1"/>
  <c r="P89" i="327"/>
  <c r="Q56" i="327"/>
  <c r="P56" i="327"/>
  <c r="AB21" i="326"/>
  <c r="AC5" i="326" s="1"/>
  <c r="AA21" i="326"/>
  <c r="N21" i="326"/>
  <c r="AB38" i="326"/>
  <c r="AC22" i="326" s="1"/>
  <c r="AA38" i="326"/>
  <c r="N38" i="326"/>
  <c r="Q123" i="327"/>
  <c r="R107" i="327" s="1"/>
  <c r="P123" i="327"/>
  <c r="Q140" i="326"/>
  <c r="R124" i="326" s="1"/>
  <c r="P140" i="326"/>
  <c r="Q5" i="326"/>
  <c r="P5" i="326"/>
  <c r="Q140" i="327"/>
  <c r="R124" i="327" s="1"/>
  <c r="P140" i="327"/>
  <c r="Q108" i="327"/>
  <c r="P108" i="327"/>
  <c r="N106" i="326"/>
  <c r="AB106" i="326"/>
  <c r="AC90" i="326" s="1"/>
  <c r="AA106" i="326"/>
  <c r="Q90" i="326"/>
  <c r="P90" i="326"/>
  <c r="Q126" i="327"/>
  <c r="P126" i="327"/>
  <c r="Q21" i="327"/>
  <c r="R5" i="327" s="1"/>
  <c r="P21" i="327"/>
  <c r="N89" i="326"/>
  <c r="AB89" i="326"/>
  <c r="AC73" i="326" s="1"/>
  <c r="AA89" i="326"/>
  <c r="Q109" i="327"/>
  <c r="P109" i="327"/>
  <c r="N72" i="326"/>
  <c r="AB72" i="326"/>
  <c r="AC56" i="326" s="1"/>
  <c r="AA72" i="326"/>
  <c r="N106" i="327"/>
  <c r="AF106" i="327"/>
  <c r="AG90" i="327" s="1"/>
  <c r="AE106" i="327"/>
  <c r="Q55" i="327"/>
  <c r="R39" i="327" s="1"/>
  <c r="P55" i="327"/>
  <c r="Q38" i="327"/>
  <c r="R22" i="327" s="1"/>
  <c r="P38" i="327"/>
  <c r="Q150" i="326"/>
  <c r="P150" i="326"/>
  <c r="P157" i="326"/>
  <c r="N72" i="324"/>
  <c r="AF72" i="324"/>
  <c r="AG56" i="324" s="1"/>
  <c r="AE72" i="324"/>
  <c r="Q73" i="323"/>
  <c r="P73" i="323"/>
  <c r="Q24" i="324"/>
  <c r="P24" i="324"/>
  <c r="AB72" i="323"/>
  <c r="AC56" i="323" s="1"/>
  <c r="AA72" i="323"/>
  <c r="N72" i="323"/>
  <c r="Q55" i="323"/>
  <c r="R39" i="323" s="1"/>
  <c r="P55" i="323"/>
  <c r="Q56" i="323"/>
  <c r="P56" i="323"/>
  <c r="AB21" i="323"/>
  <c r="AC5" i="323" s="1"/>
  <c r="AA21" i="323"/>
  <c r="N21" i="323"/>
  <c r="Q157" i="323"/>
  <c r="R141" i="323" s="1"/>
  <c r="P157" i="323"/>
  <c r="Q140" i="324"/>
  <c r="R124" i="324" s="1"/>
  <c r="P140" i="324"/>
  <c r="Q5" i="323"/>
  <c r="P5" i="323"/>
  <c r="Q108" i="324"/>
  <c r="P108" i="324"/>
  <c r="Q90" i="324"/>
  <c r="P90" i="324"/>
  <c r="Q109" i="324"/>
  <c r="P109" i="324"/>
  <c r="N38" i="324"/>
  <c r="AF38" i="324"/>
  <c r="AG22" i="324" s="1"/>
  <c r="AE38" i="324"/>
  <c r="Q21" i="324"/>
  <c r="R5" i="324" s="1"/>
  <c r="P21" i="324"/>
  <c r="N106" i="323"/>
  <c r="AB106" i="323"/>
  <c r="AC90" i="323" s="1"/>
  <c r="AA106" i="323"/>
  <c r="N106" i="324"/>
  <c r="AF106" i="324"/>
  <c r="AG90" i="324" s="1"/>
  <c r="AE106" i="324"/>
  <c r="Q126" i="324"/>
  <c r="P126" i="324"/>
  <c r="N123" i="323"/>
  <c r="AB123" i="323"/>
  <c r="AC107" i="323" s="1"/>
  <c r="AA123" i="323"/>
  <c r="Q125" i="324"/>
  <c r="P125" i="324"/>
  <c r="Q90" i="323"/>
  <c r="P90" i="323"/>
  <c r="Q75" i="324"/>
  <c r="P75" i="324"/>
  <c r="AB89" i="323"/>
  <c r="AC73" i="323" s="1"/>
  <c r="AA89" i="323"/>
  <c r="N89" i="323"/>
  <c r="Q140" i="323"/>
  <c r="R124" i="323" s="1"/>
  <c r="P140" i="323"/>
  <c r="Q56" i="320"/>
  <c r="P56" i="320"/>
  <c r="Q151" i="320"/>
  <c r="P151" i="320"/>
  <c r="P140" i="320"/>
  <c r="Q140" i="320"/>
  <c r="R124" i="320" s="1"/>
  <c r="Q147" i="320"/>
  <c r="P147" i="320"/>
  <c r="Q55" i="320"/>
  <c r="R39" i="320" s="1"/>
  <c r="P55" i="320"/>
  <c r="Q143" i="320"/>
  <c r="P143" i="320"/>
  <c r="Q126" i="321"/>
  <c r="P126" i="321"/>
  <c r="N106" i="320"/>
  <c r="AB106" i="320"/>
  <c r="AC90" i="320" s="1"/>
  <c r="AA106" i="320"/>
  <c r="Q130" i="320"/>
  <c r="P130" i="320"/>
  <c r="Q109" i="321"/>
  <c r="P109" i="321"/>
  <c r="Q126" i="320"/>
  <c r="P126" i="320"/>
  <c r="N106" i="321"/>
  <c r="AF106" i="321"/>
  <c r="AG90" i="321" s="1"/>
  <c r="AE106" i="321"/>
  <c r="Q148" i="320"/>
  <c r="P148" i="320"/>
  <c r="Q144" i="320"/>
  <c r="P144" i="320"/>
  <c r="Q5" i="321"/>
  <c r="P5" i="321"/>
  <c r="AB72" i="320"/>
  <c r="AC56" i="320" s="1"/>
  <c r="AA72" i="320"/>
  <c r="N72" i="320"/>
  <c r="Q41" i="320"/>
  <c r="P41" i="320"/>
  <c r="N55" i="321"/>
  <c r="AF55" i="321"/>
  <c r="AG39" i="321" s="1"/>
  <c r="AE55" i="321"/>
  <c r="Q131" i="320"/>
  <c r="P131" i="320"/>
  <c r="Q21" i="320"/>
  <c r="R5" i="320" s="1"/>
  <c r="P21" i="320"/>
  <c r="Q157" i="320"/>
  <c r="R141" i="320" s="1"/>
  <c r="P157" i="320"/>
  <c r="Q91" i="320"/>
  <c r="P91" i="320"/>
  <c r="Q108" i="321"/>
  <c r="P108" i="321"/>
  <c r="Q124" i="321"/>
  <c r="P124" i="321"/>
  <c r="Q127" i="320"/>
  <c r="P127" i="320"/>
  <c r="Q21" i="321"/>
  <c r="R5" i="321" s="1"/>
  <c r="P21" i="321"/>
  <c r="P124" i="320"/>
  <c r="Q124" i="320"/>
  <c r="Q91" i="321"/>
  <c r="P91" i="321"/>
  <c r="AB89" i="320"/>
  <c r="AC73" i="320" s="1"/>
  <c r="AA89" i="320"/>
  <c r="N89" i="320"/>
  <c r="N38" i="321"/>
  <c r="AF38" i="321"/>
  <c r="AG22" i="321" s="1"/>
  <c r="AE38" i="321"/>
  <c r="N123" i="320"/>
  <c r="AB123" i="320"/>
  <c r="AC107" i="320" s="1"/>
  <c r="AA123" i="320"/>
  <c r="Q41" i="321"/>
  <c r="P41" i="321"/>
  <c r="Q73" i="320"/>
  <c r="P73" i="320"/>
  <c r="Q109" i="320"/>
  <c r="P109" i="320"/>
  <c r="P38" i="320"/>
  <c r="Q38" i="320"/>
  <c r="R22" i="320" s="1"/>
  <c r="Q140" i="321"/>
  <c r="R124" i="321" s="1"/>
  <c r="P140" i="321"/>
  <c r="Q22" i="317"/>
  <c r="P22" i="317"/>
  <c r="Q106" i="317"/>
  <c r="R90" i="317" s="1"/>
  <c r="P106" i="317"/>
  <c r="Q5" i="317"/>
  <c r="P5" i="317"/>
  <c r="Q38" i="318"/>
  <c r="R22" i="318" s="1"/>
  <c r="P38" i="318"/>
  <c r="Q5" i="318"/>
  <c r="P5" i="318"/>
  <c r="P72" i="317"/>
  <c r="Q72" i="317"/>
  <c r="R56" i="317" s="1"/>
  <c r="Q74" i="317"/>
  <c r="P74" i="317"/>
  <c r="Q147" i="317"/>
  <c r="P147" i="317"/>
  <c r="Q57" i="317"/>
  <c r="P57" i="317"/>
  <c r="Q150" i="317"/>
  <c r="P150" i="317"/>
  <c r="N106" i="318"/>
  <c r="AF106" i="318"/>
  <c r="AG90" i="318" s="1"/>
  <c r="AE106" i="318"/>
  <c r="Q143" i="317"/>
  <c r="P143" i="317"/>
  <c r="Q129" i="317"/>
  <c r="P129" i="317"/>
  <c r="AB157" i="317"/>
  <c r="AC141" i="317" s="1"/>
  <c r="AA157" i="317"/>
  <c r="N157" i="317"/>
  <c r="Q125" i="317"/>
  <c r="P125" i="317"/>
  <c r="N21" i="317"/>
  <c r="AB21" i="317"/>
  <c r="AC5" i="317" s="1"/>
  <c r="AA21" i="317"/>
  <c r="Q108" i="318"/>
  <c r="P108" i="318"/>
  <c r="Q92" i="317"/>
  <c r="P92" i="317"/>
  <c r="AB123" i="317"/>
  <c r="AC107" i="317" s="1"/>
  <c r="AA123" i="317"/>
  <c r="N123" i="317"/>
  <c r="Q140" i="318"/>
  <c r="R124" i="318" s="1"/>
  <c r="P140" i="318"/>
  <c r="Q55" i="318"/>
  <c r="R39" i="318" s="1"/>
  <c r="P55" i="318"/>
  <c r="Q141" i="317"/>
  <c r="P141" i="317"/>
  <c r="AB38" i="317"/>
  <c r="AC22" i="317" s="1"/>
  <c r="AA38" i="317"/>
  <c r="N38" i="317"/>
  <c r="Q126" i="318"/>
  <c r="P126" i="318"/>
  <c r="N140" i="317"/>
  <c r="AB140" i="317"/>
  <c r="AC124" i="317" s="1"/>
  <c r="AA140" i="317"/>
  <c r="N72" i="318"/>
  <c r="AF72" i="318"/>
  <c r="AG56" i="318" s="1"/>
  <c r="AE72" i="318"/>
  <c r="N89" i="318"/>
  <c r="AF89" i="318"/>
  <c r="AG73" i="318" s="1"/>
  <c r="AE89" i="318"/>
  <c r="N123" i="318"/>
  <c r="AE123" i="318"/>
  <c r="AF123" i="318"/>
  <c r="AG107" i="318" s="1"/>
  <c r="Q21" i="318"/>
  <c r="R5" i="318" s="1"/>
  <c r="P21" i="318"/>
  <c r="P124" i="314"/>
  <c r="Q124" i="314"/>
  <c r="Q55" i="314"/>
  <c r="R39" i="314" s="1"/>
  <c r="P55" i="314"/>
  <c r="Q144" i="314"/>
  <c r="P144" i="314"/>
  <c r="N123" i="314"/>
  <c r="AB123" i="314"/>
  <c r="AC107" i="314" s="1"/>
  <c r="AA123" i="314"/>
  <c r="N106" i="314"/>
  <c r="AB106" i="314"/>
  <c r="AC90" i="314" s="1"/>
  <c r="AA106" i="314"/>
  <c r="Q131" i="314"/>
  <c r="P131" i="314"/>
  <c r="Q5" i="315"/>
  <c r="P5" i="315"/>
  <c r="P140" i="314"/>
  <c r="Q140" i="314"/>
  <c r="R124" i="314" s="1"/>
  <c r="Q127" i="314"/>
  <c r="P127" i="314"/>
  <c r="P55" i="315"/>
  <c r="Q140" i="315"/>
  <c r="R124" i="315" s="1"/>
  <c r="P140" i="315"/>
  <c r="Q109" i="315"/>
  <c r="P109" i="315"/>
  <c r="Q108" i="315"/>
  <c r="P108" i="315"/>
  <c r="N106" i="315"/>
  <c r="AF106" i="315"/>
  <c r="AG90" i="315" s="1"/>
  <c r="AE106" i="315"/>
  <c r="Q109" i="314"/>
  <c r="P109" i="314"/>
  <c r="Q21" i="314"/>
  <c r="R5" i="314" s="1"/>
  <c r="P21" i="314"/>
  <c r="Q90" i="315"/>
  <c r="P90" i="315"/>
  <c r="Q91" i="314"/>
  <c r="P91" i="314"/>
  <c r="Q57" i="315"/>
  <c r="P57" i="315"/>
  <c r="AB89" i="314"/>
  <c r="AC73" i="314" s="1"/>
  <c r="AA89" i="314"/>
  <c r="N89" i="314"/>
  <c r="Q74" i="314"/>
  <c r="P74" i="314"/>
  <c r="Q21" i="315"/>
  <c r="R5" i="315" s="1"/>
  <c r="P21" i="315"/>
  <c r="Q125" i="315"/>
  <c r="P125" i="315"/>
  <c r="AB72" i="314"/>
  <c r="AC56" i="314" s="1"/>
  <c r="AA72" i="314"/>
  <c r="N72" i="314"/>
  <c r="D2" i="314" s="1"/>
  <c r="Q57" i="314"/>
  <c r="P57" i="314"/>
  <c r="Q157" i="314"/>
  <c r="R141" i="314" s="1"/>
  <c r="P157" i="314"/>
  <c r="Q75" i="315"/>
  <c r="P75" i="315"/>
  <c r="Q38" i="315"/>
  <c r="R22" i="315" s="1"/>
  <c r="P38" i="315"/>
  <c r="N72" i="315"/>
  <c r="AF72" i="315"/>
  <c r="AG56" i="315" s="1"/>
  <c r="AE72" i="315"/>
  <c r="Q126" i="315"/>
  <c r="P126" i="315"/>
  <c r="Q148" i="314"/>
  <c r="P148" i="314"/>
  <c r="P38" i="314"/>
  <c r="Q38" i="314"/>
  <c r="R22" i="314" s="1"/>
  <c r="Q144" i="311"/>
  <c r="P144" i="311"/>
  <c r="Q41" i="312"/>
  <c r="P41" i="312"/>
  <c r="Q55" i="311"/>
  <c r="R39" i="311" s="1"/>
  <c r="P55" i="311"/>
  <c r="Q127" i="311"/>
  <c r="P127" i="311"/>
  <c r="Q72" i="312"/>
  <c r="R56" i="312" s="1"/>
  <c r="P72" i="312"/>
  <c r="Q131" i="311"/>
  <c r="P131" i="311"/>
  <c r="Q109" i="311"/>
  <c r="P109" i="311"/>
  <c r="Q21" i="312"/>
  <c r="R5" i="312" s="1"/>
  <c r="P21" i="312"/>
  <c r="Q108" i="312"/>
  <c r="P108" i="312"/>
  <c r="Q109" i="312"/>
  <c r="P109" i="312"/>
  <c r="Q91" i="311"/>
  <c r="P91" i="311"/>
  <c r="Q6" i="312"/>
  <c r="P6" i="312"/>
  <c r="Q140" i="311"/>
  <c r="R124" i="311" s="1"/>
  <c r="P140" i="311"/>
  <c r="Q123" i="311"/>
  <c r="R107" i="311" s="1"/>
  <c r="P123" i="311"/>
  <c r="Q90" i="312"/>
  <c r="P90" i="312"/>
  <c r="N106" i="312"/>
  <c r="AF106" i="312"/>
  <c r="AG90" i="312" s="1"/>
  <c r="AE106" i="312"/>
  <c r="P157" i="311"/>
  <c r="Q89" i="312"/>
  <c r="R73" i="312" s="1"/>
  <c r="P89" i="312"/>
  <c r="Q125" i="312"/>
  <c r="P125" i="312"/>
  <c r="AB89" i="311"/>
  <c r="AC73" i="311" s="1"/>
  <c r="AA89" i="311"/>
  <c r="N89" i="311"/>
  <c r="Q22" i="311"/>
  <c r="P22" i="311"/>
  <c r="Q106" i="311"/>
  <c r="R90" i="311" s="1"/>
  <c r="P106" i="311"/>
  <c r="Q38" i="311"/>
  <c r="R22" i="311" s="1"/>
  <c r="P38" i="311"/>
  <c r="Q75" i="312"/>
  <c r="P75" i="312"/>
  <c r="AB72" i="311"/>
  <c r="AC56" i="311" s="1"/>
  <c r="AA72" i="311"/>
  <c r="N72" i="311"/>
  <c r="AB21" i="311"/>
  <c r="AC5" i="311" s="1"/>
  <c r="AA21" i="311"/>
  <c r="N21" i="311"/>
  <c r="Q5" i="311"/>
  <c r="P5" i="311"/>
  <c r="Q148" i="311"/>
  <c r="P148" i="311"/>
  <c r="Q140" i="312"/>
  <c r="R124" i="312" s="1"/>
  <c r="P140" i="312"/>
  <c r="Q38" i="312"/>
  <c r="R22" i="312" s="1"/>
  <c r="P38" i="312"/>
  <c r="Q55" i="312"/>
  <c r="R39" i="312" s="1"/>
  <c r="P55" i="312"/>
  <c r="N72" i="308"/>
  <c r="AB72" i="308"/>
  <c r="AC56" i="308" s="1"/>
  <c r="AA72" i="308"/>
  <c r="Q144" i="308"/>
  <c r="P144" i="308"/>
  <c r="Q38" i="309"/>
  <c r="R22" i="309" s="1"/>
  <c r="P38" i="309"/>
  <c r="Q56" i="308"/>
  <c r="P56" i="308"/>
  <c r="Q109" i="308"/>
  <c r="P109" i="308"/>
  <c r="Q5" i="309"/>
  <c r="P5" i="309"/>
  <c r="Q91" i="308"/>
  <c r="P91" i="308"/>
  <c r="N55" i="309"/>
  <c r="AF55" i="309"/>
  <c r="AG39" i="309" s="1"/>
  <c r="AE55" i="309"/>
  <c r="Q132" i="308"/>
  <c r="P132" i="308"/>
  <c r="Q123" i="308"/>
  <c r="R107" i="308" s="1"/>
  <c r="P123" i="308"/>
  <c r="P106" i="308"/>
  <c r="Q106" i="308"/>
  <c r="R90" i="308" s="1"/>
  <c r="Q109" i="309"/>
  <c r="P109" i="309"/>
  <c r="Q108" i="309"/>
  <c r="P108" i="309"/>
  <c r="Q124" i="309"/>
  <c r="P124" i="309"/>
  <c r="Q74" i="308"/>
  <c r="P74" i="308"/>
  <c r="Q128" i="308"/>
  <c r="P128" i="308"/>
  <c r="Q157" i="308"/>
  <c r="R141" i="308" s="1"/>
  <c r="P157" i="308"/>
  <c r="Q90" i="309"/>
  <c r="P90" i="309"/>
  <c r="Q91" i="309"/>
  <c r="P91" i="309"/>
  <c r="Q125" i="309"/>
  <c r="P125" i="309"/>
  <c r="Q22" i="308"/>
  <c r="P22" i="308"/>
  <c r="Q41" i="309"/>
  <c r="P41" i="309"/>
  <c r="Q75" i="309"/>
  <c r="P75" i="309"/>
  <c r="AB21" i="308"/>
  <c r="AC5" i="308" s="1"/>
  <c r="AA21" i="308"/>
  <c r="N21" i="308"/>
  <c r="Q110" i="308"/>
  <c r="P110" i="308"/>
  <c r="Q38" i="308"/>
  <c r="R22" i="308" s="1"/>
  <c r="P38" i="308"/>
  <c r="P140" i="308"/>
  <c r="Q140" i="308"/>
  <c r="R124" i="308" s="1"/>
  <c r="Q127" i="308"/>
  <c r="P127" i="308"/>
  <c r="Q5" i="308"/>
  <c r="P5" i="308"/>
  <c r="Q151" i="308"/>
  <c r="P151" i="308"/>
  <c r="Q92" i="308"/>
  <c r="P92" i="308"/>
  <c r="N89" i="308"/>
  <c r="AB89" i="308"/>
  <c r="AC73" i="308" s="1"/>
  <c r="AA89" i="308"/>
  <c r="Q147" i="308"/>
  <c r="P147" i="308"/>
  <c r="N89" i="309"/>
  <c r="AF89" i="309"/>
  <c r="AG73" i="309" s="1"/>
  <c r="AE89" i="309"/>
  <c r="Q75" i="308"/>
  <c r="P75" i="308"/>
  <c r="Q55" i="308"/>
  <c r="R39" i="308" s="1"/>
  <c r="P55" i="308"/>
  <c r="Q143" i="308"/>
  <c r="P143" i="308"/>
  <c r="Q148" i="308"/>
  <c r="P148" i="308"/>
  <c r="Q131" i="308"/>
  <c r="P131" i="308"/>
  <c r="Q126" i="309"/>
  <c r="P126" i="309"/>
  <c r="Q140" i="309"/>
  <c r="R124" i="309" s="1"/>
  <c r="P140" i="309"/>
  <c r="Q21" i="309"/>
  <c r="R5" i="309" s="1"/>
  <c r="P21" i="309"/>
  <c r="AB72" i="290"/>
  <c r="AC56" i="290" s="1"/>
  <c r="I3" i="292"/>
  <c r="P59" i="296"/>
  <c r="AA140" i="299"/>
  <c r="N89" i="291"/>
  <c r="AE89" i="291"/>
  <c r="Q111" i="296"/>
  <c r="Q109" i="294"/>
  <c r="P109" i="294"/>
  <c r="Q149" i="290"/>
  <c r="P149" i="290"/>
  <c r="AB55" i="290"/>
  <c r="AC39" i="290" s="1"/>
  <c r="N123" i="288"/>
  <c r="AE123" i="288"/>
  <c r="P141" i="296"/>
  <c r="Q141" i="296"/>
  <c r="P111" i="293"/>
  <c r="Q111" i="293"/>
  <c r="N21" i="288"/>
  <c r="AE21" i="288"/>
  <c r="N89" i="302"/>
  <c r="Q89" i="302" s="1"/>
  <c r="R73" i="302" s="1"/>
  <c r="AF106" i="297"/>
  <c r="AG90" i="297" s="1"/>
  <c r="AE106" i="297"/>
  <c r="P109" i="293"/>
  <c r="Q109" i="293"/>
  <c r="AA106" i="296"/>
  <c r="P73" i="299"/>
  <c r="Q73" i="299"/>
  <c r="AA106" i="290"/>
  <c r="Q41" i="297"/>
  <c r="Q146" i="299"/>
  <c r="N123" i="303"/>
  <c r="AE123" i="303"/>
  <c r="Q23" i="306"/>
  <c r="P23" i="306"/>
  <c r="AF72" i="303"/>
  <c r="AG56" i="303" s="1"/>
  <c r="Q7" i="306"/>
  <c r="P7" i="306"/>
  <c r="P144" i="293"/>
  <c r="Q144" i="293"/>
  <c r="P143" i="302"/>
  <c r="N21" i="291"/>
  <c r="AE21" i="291"/>
  <c r="Q6" i="300"/>
  <c r="P6" i="300"/>
  <c r="P128" i="299"/>
  <c r="Q128" i="299"/>
  <c r="P22" i="294"/>
  <c r="Q22" i="294"/>
  <c r="Q57" i="305"/>
  <c r="P57" i="305"/>
  <c r="P41" i="305"/>
  <c r="Q41" i="305"/>
  <c r="P40" i="293"/>
  <c r="Q40" i="293"/>
  <c r="P108" i="300"/>
  <c r="Q108" i="300"/>
  <c r="P143" i="299"/>
  <c r="Q143" i="299"/>
  <c r="P124" i="299"/>
  <c r="Q124" i="299"/>
  <c r="P39" i="300"/>
  <c r="Q39" i="300"/>
  <c r="Q39" i="293"/>
  <c r="P39" i="293"/>
  <c r="P73" i="306"/>
  <c r="Q73" i="306"/>
  <c r="Q77" i="290"/>
  <c r="AB21" i="296"/>
  <c r="AC5" i="296" s="1"/>
  <c r="N140" i="306"/>
  <c r="P140" i="306" s="1"/>
  <c r="Q107" i="303"/>
  <c r="P107" i="303"/>
  <c r="Q6" i="293"/>
  <c r="AA89" i="296"/>
  <c r="AF55" i="303"/>
  <c r="AG39" i="303" s="1"/>
  <c r="AE21" i="306"/>
  <c r="AF140" i="306"/>
  <c r="AG124" i="306" s="1"/>
  <c r="N72" i="291"/>
  <c r="AE72" i="291"/>
  <c r="AF38" i="294"/>
  <c r="AG22" i="294" s="1"/>
  <c r="AA21" i="296"/>
  <c r="AE38" i="294"/>
  <c r="P73" i="302"/>
  <c r="P8" i="299"/>
  <c r="Q8" i="299"/>
  <c r="I3" i="286"/>
  <c r="AB89" i="296"/>
  <c r="AC73" i="296" s="1"/>
  <c r="P111" i="302"/>
  <c r="Q39" i="303"/>
  <c r="P106" i="303"/>
  <c r="AF21" i="306"/>
  <c r="AG5" i="306" s="1"/>
  <c r="P91" i="303"/>
  <c r="Q126" i="299"/>
  <c r="Q92" i="296"/>
  <c r="P39" i="302"/>
  <c r="Q39" i="302"/>
  <c r="P38" i="290"/>
  <c r="N123" i="294"/>
  <c r="Q123" i="294" s="1"/>
  <c r="R107" i="294" s="1"/>
  <c r="P42" i="290"/>
  <c r="P39" i="291"/>
  <c r="AE123" i="294"/>
  <c r="AB140" i="299"/>
  <c r="AC124" i="299" s="1"/>
  <c r="P59" i="305"/>
  <c r="Q59" i="305"/>
  <c r="Q7" i="290"/>
  <c r="P7" i="290"/>
  <c r="P148" i="293"/>
  <c r="Q148" i="293"/>
  <c r="AA106" i="299"/>
  <c r="AF21" i="297"/>
  <c r="AG5" i="297" s="1"/>
  <c r="Q7" i="299"/>
  <c r="AA89" i="302"/>
  <c r="AF123" i="303"/>
  <c r="AG107" i="303" s="1"/>
  <c r="AE38" i="303"/>
  <c r="I3" i="304"/>
  <c r="Q92" i="299"/>
  <c r="P56" i="299"/>
  <c r="Q56" i="299"/>
  <c r="P130" i="302"/>
  <c r="P74" i="296"/>
  <c r="Q74" i="296"/>
  <c r="P77" i="305"/>
  <c r="Q77" i="305"/>
  <c r="P142" i="293"/>
  <c r="Q142" i="293"/>
  <c r="P124" i="296"/>
  <c r="Q124" i="296"/>
  <c r="Q39" i="294"/>
  <c r="P39" i="294"/>
  <c r="Q126" i="290"/>
  <c r="P126" i="290"/>
  <c r="Q6" i="297"/>
  <c r="AF21" i="291"/>
  <c r="AG5" i="291" s="1"/>
  <c r="N106" i="296"/>
  <c r="Q106" i="296" s="1"/>
  <c r="R90" i="296" s="1"/>
  <c r="Q41" i="288"/>
  <c r="P41" i="288"/>
  <c r="Q149" i="299"/>
  <c r="Q124" i="306"/>
  <c r="P124" i="306"/>
  <c r="Q74" i="305"/>
  <c r="P74" i="305"/>
  <c r="AB55" i="305"/>
  <c r="AC39" i="305" s="1"/>
  <c r="AA55" i="305"/>
  <c r="N55" i="305"/>
  <c r="Q91" i="306"/>
  <c r="P91" i="306"/>
  <c r="Q22" i="305"/>
  <c r="P22" i="305"/>
  <c r="Q126" i="306"/>
  <c r="P126" i="306"/>
  <c r="Q38" i="305"/>
  <c r="R22" i="305" s="1"/>
  <c r="P38" i="305"/>
  <c r="P157" i="305"/>
  <c r="Q41" i="306"/>
  <c r="P41" i="306"/>
  <c r="Q42" i="305"/>
  <c r="P42" i="305"/>
  <c r="AB21" i="305"/>
  <c r="AC5" i="305" s="1"/>
  <c r="AA21" i="305"/>
  <c r="N21" i="305"/>
  <c r="N123" i="306"/>
  <c r="AF123" i="306"/>
  <c r="AG107" i="306" s="1"/>
  <c r="AE123" i="306"/>
  <c r="Q108" i="306"/>
  <c r="P108" i="306"/>
  <c r="Q5" i="305"/>
  <c r="P5" i="305"/>
  <c r="Q6" i="306"/>
  <c r="P6" i="306"/>
  <c r="Q151" i="305"/>
  <c r="P151" i="305"/>
  <c r="Q9" i="305"/>
  <c r="P9" i="305"/>
  <c r="Q124" i="305"/>
  <c r="P124" i="305"/>
  <c r="Q147" i="305"/>
  <c r="P147" i="305"/>
  <c r="Q148" i="305"/>
  <c r="P148" i="305"/>
  <c r="AB123" i="305"/>
  <c r="AC107" i="305" s="1"/>
  <c r="AA123" i="305"/>
  <c r="N123" i="305"/>
  <c r="Q143" i="305"/>
  <c r="P143" i="305"/>
  <c r="Q144" i="305"/>
  <c r="P144" i="305"/>
  <c r="Q21" i="306"/>
  <c r="R5" i="306" s="1"/>
  <c r="P21" i="306"/>
  <c r="Q89" i="305"/>
  <c r="R73" i="305" s="1"/>
  <c r="P89" i="305"/>
  <c r="Q131" i="305"/>
  <c r="P131" i="305"/>
  <c r="Q109" i="306"/>
  <c r="P109" i="306"/>
  <c r="Q132" i="305"/>
  <c r="P132" i="305"/>
  <c r="Q39" i="305"/>
  <c r="P39" i="305"/>
  <c r="Q127" i="305"/>
  <c r="P127" i="305"/>
  <c r="N106" i="306"/>
  <c r="AF106" i="306"/>
  <c r="AG90" i="306" s="1"/>
  <c r="AE106" i="306"/>
  <c r="Q128" i="305"/>
  <c r="P128" i="305"/>
  <c r="Q110" i="305"/>
  <c r="P110" i="305"/>
  <c r="Q106" i="305"/>
  <c r="R90" i="305" s="1"/>
  <c r="P106" i="305"/>
  <c r="Q109" i="305"/>
  <c r="P109" i="305"/>
  <c r="N55" i="306"/>
  <c r="AF55" i="306"/>
  <c r="AG39" i="306" s="1"/>
  <c r="AE55" i="306"/>
  <c r="Q140" i="305"/>
  <c r="R124" i="305" s="1"/>
  <c r="P140" i="305"/>
  <c r="N72" i="305"/>
  <c r="AB72" i="305"/>
  <c r="AC56" i="305" s="1"/>
  <c r="AA72" i="305"/>
  <c r="Q91" i="305"/>
  <c r="P91" i="305"/>
  <c r="Q92" i="305"/>
  <c r="P92" i="305"/>
  <c r="Q38" i="306"/>
  <c r="R22" i="306" s="1"/>
  <c r="P38" i="306"/>
  <c r="N89" i="303"/>
  <c r="AF89" i="303"/>
  <c r="AG73" i="303" s="1"/>
  <c r="AE89" i="303"/>
  <c r="Q77" i="302"/>
  <c r="P77" i="302"/>
  <c r="Q72" i="302"/>
  <c r="R56" i="302" s="1"/>
  <c r="P72" i="302"/>
  <c r="Q38" i="303"/>
  <c r="R22" i="303" s="1"/>
  <c r="P38" i="303"/>
  <c r="Q126" i="303"/>
  <c r="P126" i="303"/>
  <c r="Q146" i="302"/>
  <c r="P146" i="302"/>
  <c r="Q5" i="303"/>
  <c r="P5" i="303"/>
  <c r="N38" i="302"/>
  <c r="AB38" i="302"/>
  <c r="AC22" i="302" s="1"/>
  <c r="AA38" i="302"/>
  <c r="Q142" i="302"/>
  <c r="P142" i="302"/>
  <c r="AB157" i="302"/>
  <c r="AC141" i="302" s="1"/>
  <c r="AA157" i="302"/>
  <c r="N157" i="302"/>
  <c r="Q127" i="302"/>
  <c r="P127" i="302"/>
  <c r="Q72" i="303"/>
  <c r="R56" i="303" s="1"/>
  <c r="P72" i="303"/>
  <c r="Q59" i="302"/>
  <c r="P59" i="302"/>
  <c r="Q125" i="303"/>
  <c r="P125" i="303"/>
  <c r="AB140" i="302"/>
  <c r="AC124" i="302" s="1"/>
  <c r="AA140" i="302"/>
  <c r="N140" i="302"/>
  <c r="Q112" i="302"/>
  <c r="P112" i="302"/>
  <c r="Q75" i="303"/>
  <c r="P75" i="303"/>
  <c r="AB106" i="302"/>
  <c r="AC90" i="302" s="1"/>
  <c r="AA106" i="302"/>
  <c r="N106" i="302"/>
  <c r="Q108" i="302"/>
  <c r="P108" i="302"/>
  <c r="Q140" i="303"/>
  <c r="R124" i="303" s="1"/>
  <c r="P140" i="303"/>
  <c r="Q108" i="303"/>
  <c r="P108" i="303"/>
  <c r="Q149" i="302"/>
  <c r="P149" i="302"/>
  <c r="N38" i="300"/>
  <c r="AF38" i="300"/>
  <c r="AG22" i="300" s="1"/>
  <c r="AE38" i="300"/>
  <c r="Q91" i="300"/>
  <c r="P91" i="300"/>
  <c r="P89" i="299"/>
  <c r="Q72" i="299"/>
  <c r="R56" i="299" s="1"/>
  <c r="P72" i="299"/>
  <c r="Q107" i="300"/>
  <c r="P107" i="300"/>
  <c r="N72" i="300"/>
  <c r="AF72" i="300"/>
  <c r="AG56" i="300" s="1"/>
  <c r="AE72" i="300"/>
  <c r="Q109" i="300"/>
  <c r="P109" i="300"/>
  <c r="Q24" i="300"/>
  <c r="P24" i="300"/>
  <c r="N21" i="300"/>
  <c r="AF21" i="300"/>
  <c r="AG5" i="300" s="1"/>
  <c r="AE21" i="300"/>
  <c r="AB55" i="299"/>
  <c r="AC39" i="299" s="1"/>
  <c r="AA55" i="299"/>
  <c r="N55" i="299"/>
  <c r="Q157" i="299"/>
  <c r="R141" i="299" s="1"/>
  <c r="P157" i="299"/>
  <c r="Q141" i="299"/>
  <c r="P141" i="299"/>
  <c r="Q92" i="300"/>
  <c r="P92" i="300"/>
  <c r="AA21" i="299"/>
  <c r="AB21" i="299"/>
  <c r="AC5" i="299" s="1"/>
  <c r="N21" i="299"/>
  <c r="Q123" i="300"/>
  <c r="R107" i="300" s="1"/>
  <c r="P123" i="300"/>
  <c r="Q123" i="299"/>
  <c r="R107" i="299" s="1"/>
  <c r="P123" i="299"/>
  <c r="N89" i="300"/>
  <c r="AF89" i="300"/>
  <c r="AG73" i="300" s="1"/>
  <c r="AE89" i="300"/>
  <c r="Q39" i="299"/>
  <c r="P39" i="299"/>
  <c r="Q91" i="297"/>
  <c r="P91" i="297"/>
  <c r="N55" i="297"/>
  <c r="AF55" i="297"/>
  <c r="AG39" i="297" s="1"/>
  <c r="AE55" i="297"/>
  <c r="Q147" i="296"/>
  <c r="P147" i="296"/>
  <c r="Q24" i="297"/>
  <c r="P24" i="297"/>
  <c r="Q140" i="296"/>
  <c r="R124" i="296" s="1"/>
  <c r="P140" i="296"/>
  <c r="Q143" i="296"/>
  <c r="P143" i="296"/>
  <c r="P123" i="296"/>
  <c r="Q123" i="296"/>
  <c r="R107" i="296" s="1"/>
  <c r="Q93" i="296"/>
  <c r="P93" i="296"/>
  <c r="P123" i="297"/>
  <c r="Q22" i="297"/>
  <c r="P22" i="297"/>
  <c r="Q146" i="296"/>
  <c r="P146" i="296"/>
  <c r="Q7" i="297"/>
  <c r="P7" i="297"/>
  <c r="Q76" i="296"/>
  <c r="P76" i="296"/>
  <c r="P21" i="297"/>
  <c r="Q73" i="296"/>
  <c r="P73" i="296"/>
  <c r="Q142" i="296"/>
  <c r="P142" i="296"/>
  <c r="Q58" i="296"/>
  <c r="P58" i="296"/>
  <c r="AA38" i="296"/>
  <c r="AB38" i="296"/>
  <c r="AC22" i="296" s="1"/>
  <c r="N38" i="296"/>
  <c r="Q39" i="297"/>
  <c r="P39" i="297"/>
  <c r="Q21" i="296"/>
  <c r="R5" i="296" s="1"/>
  <c r="P21" i="296"/>
  <c r="N38" i="297"/>
  <c r="AF38" i="297"/>
  <c r="AG22" i="297" s="1"/>
  <c r="AE38" i="297"/>
  <c r="Q107" i="296"/>
  <c r="P107" i="296"/>
  <c r="Q106" i="297"/>
  <c r="R90" i="297" s="1"/>
  <c r="P106" i="297"/>
  <c r="P72" i="296"/>
  <c r="Q72" i="296"/>
  <c r="R56" i="296" s="1"/>
  <c r="Q109" i="297"/>
  <c r="P109" i="297"/>
  <c r="Q92" i="297"/>
  <c r="P92" i="297"/>
  <c r="AE72" i="297"/>
  <c r="N72" i="297"/>
  <c r="AF72" i="297"/>
  <c r="AG56" i="297" s="1"/>
  <c r="P157" i="296"/>
  <c r="Q157" i="296"/>
  <c r="R141" i="296" s="1"/>
  <c r="N55" i="296"/>
  <c r="AB55" i="296"/>
  <c r="AC39" i="296" s="1"/>
  <c r="AA55" i="296"/>
  <c r="Q108" i="297"/>
  <c r="P108" i="297"/>
  <c r="N89" i="297"/>
  <c r="AF89" i="297"/>
  <c r="AG73" i="297" s="1"/>
  <c r="AE89" i="297"/>
  <c r="P89" i="296"/>
  <c r="Q89" i="296"/>
  <c r="R73" i="296" s="1"/>
  <c r="Q5" i="296"/>
  <c r="P5" i="296"/>
  <c r="Q58" i="297"/>
  <c r="P58" i="297"/>
  <c r="Q6" i="294"/>
  <c r="P6" i="294"/>
  <c r="Q108" i="294"/>
  <c r="P108" i="294"/>
  <c r="Q123" i="293"/>
  <c r="R107" i="293" s="1"/>
  <c r="P123" i="293"/>
  <c r="Q141" i="293"/>
  <c r="P141" i="293"/>
  <c r="Q58" i="294"/>
  <c r="P58" i="294"/>
  <c r="N140" i="293"/>
  <c r="AB140" i="293"/>
  <c r="AC124" i="293" s="1"/>
  <c r="AA140" i="293"/>
  <c r="N55" i="294"/>
  <c r="AF55" i="294"/>
  <c r="AG39" i="294" s="1"/>
  <c r="AE55" i="294"/>
  <c r="N72" i="294"/>
  <c r="AF72" i="294"/>
  <c r="AG56" i="294" s="1"/>
  <c r="AE72" i="294"/>
  <c r="N38" i="293"/>
  <c r="AB38" i="293"/>
  <c r="AC22" i="293" s="1"/>
  <c r="AA38" i="293"/>
  <c r="Q24" i="294"/>
  <c r="P24" i="294"/>
  <c r="Q21" i="293"/>
  <c r="R5" i="293" s="1"/>
  <c r="P21" i="293"/>
  <c r="Q157" i="293"/>
  <c r="R141" i="293" s="1"/>
  <c r="P157" i="293"/>
  <c r="Q5" i="293"/>
  <c r="P5" i="293"/>
  <c r="Q91" i="294"/>
  <c r="P91" i="294"/>
  <c r="Q106" i="293"/>
  <c r="R90" i="293" s="1"/>
  <c r="P106" i="293"/>
  <c r="Q7" i="294"/>
  <c r="P7" i="294"/>
  <c r="Q55" i="293"/>
  <c r="R39" i="293" s="1"/>
  <c r="P55" i="293"/>
  <c r="Q73" i="294"/>
  <c r="P73" i="294"/>
  <c r="AB89" i="293"/>
  <c r="AC73" i="293" s="1"/>
  <c r="AA89" i="293"/>
  <c r="N89" i="293"/>
  <c r="Q21" i="294"/>
  <c r="R5" i="294" s="1"/>
  <c r="P21" i="294"/>
  <c r="Q42" i="294"/>
  <c r="P42" i="294"/>
  <c r="Q107" i="293"/>
  <c r="P107" i="293"/>
  <c r="P73" i="293"/>
  <c r="Q73" i="293"/>
  <c r="AB72" i="293"/>
  <c r="AC56" i="293" s="1"/>
  <c r="AA72" i="293"/>
  <c r="N72" i="293"/>
  <c r="N55" i="291"/>
  <c r="AF55" i="291"/>
  <c r="AG39" i="291" s="1"/>
  <c r="AE55" i="291"/>
  <c r="Q23" i="290"/>
  <c r="P23" i="290"/>
  <c r="P157" i="290"/>
  <c r="Q157" i="290"/>
  <c r="R141" i="290" s="1"/>
  <c r="N38" i="291"/>
  <c r="AF38" i="291"/>
  <c r="AG22" i="291" s="1"/>
  <c r="AE38" i="291"/>
  <c r="Q144" i="290"/>
  <c r="P144" i="290"/>
  <c r="Q7" i="291"/>
  <c r="P7" i="291"/>
  <c r="Q129" i="290"/>
  <c r="P129" i="290"/>
  <c r="Q55" i="290"/>
  <c r="R39" i="290" s="1"/>
  <c r="P55" i="290"/>
  <c r="Q106" i="290"/>
  <c r="R90" i="290" s="1"/>
  <c r="Q125" i="290"/>
  <c r="P125" i="290"/>
  <c r="P123" i="291"/>
  <c r="Q123" i="291"/>
  <c r="R107" i="291" s="1"/>
  <c r="Q73" i="291"/>
  <c r="P73" i="291"/>
  <c r="Q22" i="291"/>
  <c r="P22" i="291"/>
  <c r="Q124" i="290"/>
  <c r="P124" i="290"/>
  <c r="Q110" i="290"/>
  <c r="P110" i="290"/>
  <c r="Q72" i="290"/>
  <c r="R56" i="290" s="1"/>
  <c r="P72" i="290"/>
  <c r="Q148" i="290"/>
  <c r="P148" i="290"/>
  <c r="AA123" i="290"/>
  <c r="N123" i="290"/>
  <c r="AB123" i="290"/>
  <c r="AC107" i="290" s="1"/>
  <c r="Q107" i="291"/>
  <c r="P107" i="291"/>
  <c r="Q92" i="290"/>
  <c r="P92" i="290"/>
  <c r="Q91" i="291"/>
  <c r="P91" i="291"/>
  <c r="Q24" i="291"/>
  <c r="P24" i="291"/>
  <c r="AA21" i="290"/>
  <c r="N21" i="290"/>
  <c r="AB21" i="290"/>
  <c r="AC5" i="290" s="1"/>
  <c r="Q75" i="290"/>
  <c r="P75" i="290"/>
  <c r="Q89" i="290"/>
  <c r="R73" i="290" s="1"/>
  <c r="P89" i="290"/>
  <c r="Q6" i="290"/>
  <c r="P6" i="290"/>
  <c r="Q42" i="291"/>
  <c r="P42" i="291"/>
  <c r="Q57" i="290"/>
  <c r="P57" i="290"/>
  <c r="P106" i="291"/>
  <c r="Q106" i="291"/>
  <c r="R90" i="291" s="1"/>
  <c r="P140" i="290"/>
  <c r="Q140" i="290"/>
  <c r="R124" i="290" s="1"/>
  <c r="P141" i="290"/>
  <c r="Q141" i="290"/>
  <c r="Q58" i="291"/>
  <c r="P58" i="291"/>
  <c r="Q92" i="291"/>
  <c r="P92" i="291"/>
  <c r="AB72" i="287"/>
  <c r="AC56" i="287" s="1"/>
  <c r="AA72" i="287"/>
  <c r="N72" i="287"/>
  <c r="AB89" i="287"/>
  <c r="AC73" i="287" s="1"/>
  <c r="N89" i="287"/>
  <c r="AA89" i="287"/>
  <c r="Q91" i="287"/>
  <c r="P91" i="287"/>
  <c r="P38" i="288"/>
  <c r="Q38" i="288"/>
  <c r="R22" i="288" s="1"/>
  <c r="Q108" i="288"/>
  <c r="P108" i="288"/>
  <c r="P107" i="287"/>
  <c r="Q107" i="287"/>
  <c r="Q75" i="288"/>
  <c r="P75" i="288"/>
  <c r="Q42" i="287"/>
  <c r="P42" i="287"/>
  <c r="P90" i="288"/>
  <c r="Q90" i="288"/>
  <c r="N106" i="287"/>
  <c r="AB106" i="287"/>
  <c r="AC90" i="287" s="1"/>
  <c r="AA106" i="287"/>
  <c r="N72" i="288"/>
  <c r="AF72" i="288"/>
  <c r="AG56" i="288" s="1"/>
  <c r="AE72" i="288"/>
  <c r="Q9" i="287"/>
  <c r="P9" i="287"/>
  <c r="Q38" i="287"/>
  <c r="R22" i="287" s="1"/>
  <c r="P38" i="287"/>
  <c r="Q140" i="287"/>
  <c r="R124" i="287" s="1"/>
  <c r="P140" i="287"/>
  <c r="P57" i="288"/>
  <c r="Q57" i="288"/>
  <c r="Q124" i="288"/>
  <c r="P124" i="288"/>
  <c r="Q39" i="288"/>
  <c r="P39" i="288"/>
  <c r="P21" i="287"/>
  <c r="Q21" i="287"/>
  <c r="R5" i="287" s="1"/>
  <c r="N157" i="287"/>
  <c r="AB157" i="287"/>
  <c r="AC141" i="287" s="1"/>
  <c r="AA157" i="287"/>
  <c r="N106" i="288"/>
  <c r="AF106" i="288"/>
  <c r="AG90" i="288" s="1"/>
  <c r="AE106" i="288"/>
  <c r="Q22" i="288"/>
  <c r="P22" i="288"/>
  <c r="N55" i="288"/>
  <c r="AF55" i="288"/>
  <c r="AG39" i="288" s="1"/>
  <c r="AE55" i="288"/>
  <c r="Q147" i="287"/>
  <c r="P147" i="287"/>
  <c r="Q74" i="287"/>
  <c r="P74" i="287"/>
  <c r="Q143" i="287"/>
  <c r="P143" i="287"/>
  <c r="AB123" i="287"/>
  <c r="AC107" i="287" s="1"/>
  <c r="AA123" i="287"/>
  <c r="N123" i="287"/>
  <c r="Q140" i="288"/>
  <c r="R124" i="288" s="1"/>
  <c r="P140" i="288"/>
  <c r="Q24" i="288"/>
  <c r="P24" i="288"/>
  <c r="P141" i="287"/>
  <c r="Q141" i="287"/>
  <c r="Q128" i="287"/>
  <c r="P128" i="287"/>
  <c r="Q89" i="288"/>
  <c r="R73" i="288" s="1"/>
  <c r="P89" i="288"/>
  <c r="Q113" i="287"/>
  <c r="P113" i="287"/>
  <c r="AB55" i="287"/>
  <c r="AC39" i="287" s="1"/>
  <c r="AA55" i="287"/>
  <c r="N55" i="287"/>
  <c r="Q109" i="287"/>
  <c r="P109" i="287"/>
  <c r="D2" i="294" l="1"/>
  <c r="D2" i="318"/>
  <c r="P55" i="350"/>
  <c r="D2" i="353"/>
  <c r="Q89" i="336"/>
  <c r="R73" i="336" s="1"/>
  <c r="P89" i="336"/>
  <c r="P21" i="353"/>
  <c r="P89" i="317"/>
  <c r="P140" i="350"/>
  <c r="D2" i="335"/>
  <c r="D2" i="341"/>
  <c r="D2" i="324"/>
  <c r="P89" i="306"/>
  <c r="Q89" i="354"/>
  <c r="R73" i="354" s="1"/>
  <c r="P89" i="354"/>
  <c r="Q140" i="353"/>
  <c r="R124" i="353" s="1"/>
  <c r="P140" i="353"/>
  <c r="Q106" i="354"/>
  <c r="R90" i="354" s="1"/>
  <c r="P106" i="354"/>
  <c r="Q106" i="353"/>
  <c r="R90" i="353" s="1"/>
  <c r="P106" i="353"/>
  <c r="D2" i="354"/>
  <c r="Q55" i="354"/>
  <c r="R39" i="354" s="1"/>
  <c r="P55" i="354"/>
  <c r="Q55" i="353"/>
  <c r="R39" i="353" s="1"/>
  <c r="P55" i="353"/>
  <c r="Q89" i="353"/>
  <c r="R73" i="353" s="1"/>
  <c r="P89" i="353"/>
  <c r="Q123" i="353"/>
  <c r="R107" i="353" s="1"/>
  <c r="P123" i="353"/>
  <c r="Q38" i="353"/>
  <c r="R22" i="353" s="1"/>
  <c r="P38" i="353"/>
  <c r="Q72" i="353"/>
  <c r="R56" i="353" s="1"/>
  <c r="P72" i="353"/>
  <c r="Q38" i="354"/>
  <c r="R22" i="354" s="1"/>
  <c r="P38" i="354"/>
  <c r="Q89" i="351"/>
  <c r="R73" i="351" s="1"/>
  <c r="P89" i="351"/>
  <c r="Q123" i="350"/>
  <c r="R107" i="350" s="1"/>
  <c r="P123" i="350"/>
  <c r="Q55" i="351"/>
  <c r="R39" i="351" s="1"/>
  <c r="P55" i="351"/>
  <c r="Q38" i="351"/>
  <c r="R22" i="351" s="1"/>
  <c r="P38" i="351"/>
  <c r="D2" i="350"/>
  <c r="Q123" i="347"/>
  <c r="R107" i="347" s="1"/>
  <c r="P123" i="347"/>
  <c r="Q38" i="348"/>
  <c r="R22" i="348" s="1"/>
  <c r="P38" i="348"/>
  <c r="D2" i="348"/>
  <c r="Q21" i="348"/>
  <c r="R5" i="348" s="1"/>
  <c r="P21" i="348"/>
  <c r="Q72" i="348"/>
  <c r="R56" i="348" s="1"/>
  <c r="P72" i="348"/>
  <c r="Q89" i="348"/>
  <c r="R73" i="348" s="1"/>
  <c r="P89" i="348"/>
  <c r="D2" i="347"/>
  <c r="Q55" i="344"/>
  <c r="R39" i="344" s="1"/>
  <c r="P55" i="344"/>
  <c r="Q106" i="344"/>
  <c r="R90" i="344" s="1"/>
  <c r="P106" i="344"/>
  <c r="Q72" i="344"/>
  <c r="R56" i="344" s="1"/>
  <c r="P72" i="344"/>
  <c r="Q89" i="344"/>
  <c r="R73" i="344" s="1"/>
  <c r="P89" i="344"/>
  <c r="D2" i="345"/>
  <c r="Q21" i="345"/>
  <c r="R5" i="345" s="1"/>
  <c r="P21" i="345"/>
  <c r="Q72" i="345"/>
  <c r="R56" i="345" s="1"/>
  <c r="P72" i="345"/>
  <c r="D2" i="342"/>
  <c r="Q21" i="342"/>
  <c r="R5" i="342" s="1"/>
  <c r="P21" i="342"/>
  <c r="Q140" i="341"/>
  <c r="R124" i="341" s="1"/>
  <c r="P140" i="341"/>
  <c r="Q89" i="341"/>
  <c r="R73" i="341" s="1"/>
  <c r="P89" i="341"/>
  <c r="Q72" i="341"/>
  <c r="R56" i="341" s="1"/>
  <c r="P72" i="341"/>
  <c r="Q72" i="342"/>
  <c r="R56" i="342" s="1"/>
  <c r="P72" i="342"/>
  <c r="Q123" i="341"/>
  <c r="R107" i="341" s="1"/>
  <c r="P123" i="341"/>
  <c r="Q106" i="341"/>
  <c r="R90" i="341" s="1"/>
  <c r="P106" i="341"/>
  <c r="Q89" i="342"/>
  <c r="R73" i="342" s="1"/>
  <c r="P89" i="342"/>
  <c r="Q106" i="342"/>
  <c r="R90" i="342" s="1"/>
  <c r="P106" i="342"/>
  <c r="Q72" i="339"/>
  <c r="R56" i="339" s="1"/>
  <c r="P72" i="339"/>
  <c r="Q21" i="338"/>
  <c r="R5" i="338" s="1"/>
  <c r="P21" i="338"/>
  <c r="D2" i="338"/>
  <c r="D2" i="339"/>
  <c r="Q21" i="339"/>
  <c r="R5" i="339" s="1"/>
  <c r="P21" i="339"/>
  <c r="Q89" i="339"/>
  <c r="R73" i="339" s="1"/>
  <c r="P89" i="339"/>
  <c r="Q123" i="335"/>
  <c r="R107" i="335" s="1"/>
  <c r="P123" i="335"/>
  <c r="Q140" i="335"/>
  <c r="R124" i="335" s="1"/>
  <c r="P140" i="335"/>
  <c r="Q89" i="335"/>
  <c r="R73" i="335" s="1"/>
  <c r="P89" i="335"/>
  <c r="D2" i="336"/>
  <c r="Q21" i="336"/>
  <c r="R5" i="336" s="1"/>
  <c r="P21" i="336"/>
  <c r="Q72" i="336"/>
  <c r="R56" i="336" s="1"/>
  <c r="P72" i="336"/>
  <c r="Q72" i="335"/>
  <c r="R56" i="335" s="1"/>
  <c r="P72" i="335"/>
  <c r="Q106" i="335"/>
  <c r="R90" i="335" s="1"/>
  <c r="P106" i="335"/>
  <c r="P38" i="335"/>
  <c r="Q38" i="335"/>
  <c r="R22" i="335" s="1"/>
  <c r="Q89" i="332"/>
  <c r="R73" i="332" s="1"/>
  <c r="P89" i="332"/>
  <c r="Q72" i="333"/>
  <c r="R56" i="333" s="1"/>
  <c r="P72" i="333"/>
  <c r="Q72" i="332"/>
  <c r="R56" i="332" s="1"/>
  <c r="P72" i="332"/>
  <c r="D2" i="333"/>
  <c r="Q21" i="333"/>
  <c r="R5" i="333" s="1"/>
  <c r="P21" i="333"/>
  <c r="Q106" i="332"/>
  <c r="R90" i="332" s="1"/>
  <c r="P106" i="332"/>
  <c r="D2" i="332"/>
  <c r="Q21" i="332"/>
  <c r="R5" i="332" s="1"/>
  <c r="P21" i="332"/>
  <c r="Q89" i="333"/>
  <c r="R73" i="333" s="1"/>
  <c r="P89" i="333"/>
  <c r="Q106" i="333"/>
  <c r="R90" i="333" s="1"/>
  <c r="P106" i="333"/>
  <c r="Q38" i="333"/>
  <c r="R22" i="333" s="1"/>
  <c r="P38" i="333"/>
  <c r="Q72" i="329"/>
  <c r="R56" i="329" s="1"/>
  <c r="P72" i="329"/>
  <c r="Q140" i="329"/>
  <c r="R124" i="329" s="1"/>
  <c r="P140" i="329"/>
  <c r="Q38" i="330"/>
  <c r="R22" i="330" s="1"/>
  <c r="P38" i="330"/>
  <c r="Q72" i="330"/>
  <c r="R56" i="330" s="1"/>
  <c r="P72" i="330"/>
  <c r="Q106" i="329"/>
  <c r="R90" i="329" s="1"/>
  <c r="P106" i="329"/>
  <c r="Q89" i="329"/>
  <c r="R73" i="329" s="1"/>
  <c r="P89" i="329"/>
  <c r="D2" i="330"/>
  <c r="Q21" i="330"/>
  <c r="R5" i="330" s="1"/>
  <c r="P21" i="330"/>
  <c r="Q123" i="329"/>
  <c r="R107" i="329" s="1"/>
  <c r="P123" i="329"/>
  <c r="D2" i="329"/>
  <c r="Q21" i="329"/>
  <c r="R5" i="329" s="1"/>
  <c r="P21" i="329"/>
  <c r="D2" i="303"/>
  <c r="Q89" i="315"/>
  <c r="R73" i="315" s="1"/>
  <c r="P89" i="315"/>
  <c r="D2" i="309"/>
  <c r="Q123" i="309"/>
  <c r="R107" i="309" s="1"/>
  <c r="P123" i="309"/>
  <c r="P21" i="303"/>
  <c r="Q140" i="306"/>
  <c r="R124" i="306" s="1"/>
  <c r="Q123" i="315"/>
  <c r="R107" i="315" s="1"/>
  <c r="P123" i="315"/>
  <c r="P89" i="302"/>
  <c r="Q106" i="327"/>
  <c r="R90" i="327" s="1"/>
  <c r="P106" i="327"/>
  <c r="Q38" i="326"/>
  <c r="R22" i="326" s="1"/>
  <c r="P38" i="326"/>
  <c r="Q72" i="326"/>
  <c r="R56" i="326" s="1"/>
  <c r="P72" i="326"/>
  <c r="Q106" i="326"/>
  <c r="R90" i="326" s="1"/>
  <c r="P106" i="326"/>
  <c r="Q89" i="326"/>
  <c r="R73" i="326" s="1"/>
  <c r="P89" i="326"/>
  <c r="D2" i="326"/>
  <c r="Q21" i="326"/>
  <c r="R5" i="326" s="1"/>
  <c r="P21" i="326"/>
  <c r="Q72" i="327"/>
  <c r="R56" i="327" s="1"/>
  <c r="P72" i="327"/>
  <c r="D2" i="327"/>
  <c r="Q123" i="326"/>
  <c r="R107" i="326" s="1"/>
  <c r="P123" i="326"/>
  <c r="Q106" i="323"/>
  <c r="R90" i="323" s="1"/>
  <c r="P106" i="323"/>
  <c r="Q72" i="323"/>
  <c r="R56" i="323" s="1"/>
  <c r="P72" i="323"/>
  <c r="Q123" i="323"/>
  <c r="R107" i="323" s="1"/>
  <c r="P123" i="323"/>
  <c r="Q89" i="323"/>
  <c r="R73" i="323" s="1"/>
  <c r="P89" i="323"/>
  <c r="Q38" i="324"/>
  <c r="R22" i="324" s="1"/>
  <c r="P38" i="324"/>
  <c r="D2" i="323"/>
  <c r="Q21" i="323"/>
  <c r="R5" i="323" s="1"/>
  <c r="P21" i="323"/>
  <c r="Q106" i="324"/>
  <c r="R90" i="324" s="1"/>
  <c r="P106" i="324"/>
  <c r="Q72" i="324"/>
  <c r="R56" i="324" s="1"/>
  <c r="P72" i="324"/>
  <c r="Q72" i="320"/>
  <c r="R56" i="320" s="1"/>
  <c r="P72" i="320"/>
  <c r="Q106" i="321"/>
  <c r="R90" i="321" s="1"/>
  <c r="P106" i="321"/>
  <c r="D2" i="321"/>
  <c r="P123" i="320"/>
  <c r="Q123" i="320"/>
  <c r="R107" i="320" s="1"/>
  <c r="D2" i="320"/>
  <c r="Q38" i="321"/>
  <c r="R22" i="321" s="1"/>
  <c r="P38" i="321"/>
  <c r="Q89" i="320"/>
  <c r="R73" i="320" s="1"/>
  <c r="P89" i="320"/>
  <c r="Q106" i="320"/>
  <c r="R90" i="320" s="1"/>
  <c r="P106" i="320"/>
  <c r="Q55" i="321"/>
  <c r="R39" i="321" s="1"/>
  <c r="P55" i="321"/>
  <c r="Q72" i="318"/>
  <c r="R56" i="318" s="1"/>
  <c r="P72" i="318"/>
  <c r="Q21" i="317"/>
  <c r="R5" i="317" s="1"/>
  <c r="P21" i="317"/>
  <c r="D2" i="317"/>
  <c r="Q106" i="318"/>
  <c r="R90" i="318" s="1"/>
  <c r="P106" i="318"/>
  <c r="Q140" i="317"/>
  <c r="R124" i="317" s="1"/>
  <c r="P140" i="317"/>
  <c r="Q123" i="317"/>
  <c r="R107" i="317" s="1"/>
  <c r="P123" i="317"/>
  <c r="Q157" i="317"/>
  <c r="R141" i="317" s="1"/>
  <c r="P157" i="317"/>
  <c r="Q123" i="318"/>
  <c r="R107" i="318" s="1"/>
  <c r="P123" i="318"/>
  <c r="Q38" i="317"/>
  <c r="R22" i="317" s="1"/>
  <c r="P38" i="317"/>
  <c r="Q89" i="318"/>
  <c r="R73" i="318" s="1"/>
  <c r="P89" i="318"/>
  <c r="Q106" i="314"/>
  <c r="R90" i="314" s="1"/>
  <c r="P106" i="314"/>
  <c r="Q89" i="314"/>
  <c r="R73" i="314" s="1"/>
  <c r="P89" i="314"/>
  <c r="P123" i="314"/>
  <c r="Q123" i="314"/>
  <c r="R107" i="314" s="1"/>
  <c r="Q72" i="314"/>
  <c r="R56" i="314" s="1"/>
  <c r="P72" i="314"/>
  <c r="Q106" i="315"/>
  <c r="R90" i="315" s="1"/>
  <c r="P106" i="315"/>
  <c r="Q72" i="315"/>
  <c r="R56" i="315" s="1"/>
  <c r="P72" i="315"/>
  <c r="D2" i="315"/>
  <c r="D2" i="311"/>
  <c r="Q21" i="311"/>
  <c r="R5" i="311" s="1"/>
  <c r="P21" i="311"/>
  <c r="Q106" i="312"/>
  <c r="R90" i="312" s="1"/>
  <c r="P106" i="312"/>
  <c r="Q89" i="311"/>
  <c r="R73" i="311" s="1"/>
  <c r="P89" i="311"/>
  <c r="Q72" i="311"/>
  <c r="R56" i="311" s="1"/>
  <c r="P72" i="311"/>
  <c r="D2" i="312"/>
  <c r="Q89" i="308"/>
  <c r="R73" i="308" s="1"/>
  <c r="P89" i="308"/>
  <c r="Q55" i="309"/>
  <c r="R39" i="309" s="1"/>
  <c r="P55" i="309"/>
  <c r="Q89" i="309"/>
  <c r="R73" i="309" s="1"/>
  <c r="P89" i="309"/>
  <c r="D2" i="308"/>
  <c r="Q21" i="308"/>
  <c r="R5" i="308" s="1"/>
  <c r="P21" i="308"/>
  <c r="Q72" i="308"/>
  <c r="R56" i="308" s="1"/>
  <c r="P72" i="308"/>
  <c r="Q21" i="288"/>
  <c r="R5" i="288" s="1"/>
  <c r="P21" i="288"/>
  <c r="P72" i="291"/>
  <c r="Q72" i="291"/>
  <c r="R56" i="291" s="1"/>
  <c r="Q123" i="288"/>
  <c r="R107" i="288" s="1"/>
  <c r="P123" i="288"/>
  <c r="Q123" i="303"/>
  <c r="R107" i="303" s="1"/>
  <c r="P123" i="303"/>
  <c r="P123" i="294"/>
  <c r="Q89" i="291"/>
  <c r="R73" i="291" s="1"/>
  <c r="P89" i="291"/>
  <c r="D2" i="296"/>
  <c r="P106" i="296"/>
  <c r="Q21" i="291"/>
  <c r="R5" i="291" s="1"/>
  <c r="P21" i="291"/>
  <c r="Q106" i="306"/>
  <c r="R90" i="306" s="1"/>
  <c r="P106" i="306"/>
  <c r="Q55" i="306"/>
  <c r="R39" i="306" s="1"/>
  <c r="P55" i="306"/>
  <c r="D2" i="306"/>
  <c r="Q55" i="305"/>
  <c r="R39" i="305" s="1"/>
  <c r="P55" i="305"/>
  <c r="Q123" i="305"/>
  <c r="R107" i="305" s="1"/>
  <c r="P123" i="305"/>
  <c r="D2" i="305"/>
  <c r="Q21" i="305"/>
  <c r="R5" i="305" s="1"/>
  <c r="P21" i="305"/>
  <c r="Q72" i="305"/>
  <c r="R56" i="305" s="1"/>
  <c r="P72" i="305"/>
  <c r="Q123" i="306"/>
  <c r="R107" i="306" s="1"/>
  <c r="P123" i="306"/>
  <c r="Q106" i="302"/>
  <c r="R90" i="302" s="1"/>
  <c r="P106" i="302"/>
  <c r="Q38" i="302"/>
  <c r="R22" i="302" s="1"/>
  <c r="P38" i="302"/>
  <c r="D2" i="302"/>
  <c r="Q157" i="302"/>
  <c r="R141" i="302" s="1"/>
  <c r="P157" i="302"/>
  <c r="Q140" i="302"/>
  <c r="R124" i="302" s="1"/>
  <c r="P140" i="302"/>
  <c r="Q89" i="303"/>
  <c r="R73" i="303" s="1"/>
  <c r="P89" i="303"/>
  <c r="D2" i="299"/>
  <c r="Q21" i="299"/>
  <c r="R5" i="299" s="1"/>
  <c r="P21" i="299"/>
  <c r="D2" i="300"/>
  <c r="Q21" i="300"/>
  <c r="R5" i="300" s="1"/>
  <c r="P21" i="300"/>
  <c r="Q55" i="299"/>
  <c r="R39" i="299" s="1"/>
  <c r="P55" i="299"/>
  <c r="Q89" i="300"/>
  <c r="R73" i="300" s="1"/>
  <c r="P89" i="300"/>
  <c r="Q72" i="300"/>
  <c r="R56" i="300" s="1"/>
  <c r="P72" i="300"/>
  <c r="Q38" i="300"/>
  <c r="R22" i="300" s="1"/>
  <c r="P38" i="300"/>
  <c r="Q72" i="297"/>
  <c r="R56" i="297" s="1"/>
  <c r="P72" i="297"/>
  <c r="Q89" i="297"/>
  <c r="R73" i="297" s="1"/>
  <c r="P89" i="297"/>
  <c r="P38" i="297"/>
  <c r="Q38" i="297"/>
  <c r="R22" i="297" s="1"/>
  <c r="Q55" i="296"/>
  <c r="R39" i="296" s="1"/>
  <c r="P55" i="296"/>
  <c r="D2" i="297"/>
  <c r="Q38" i="296"/>
  <c r="R22" i="296" s="1"/>
  <c r="P38" i="296"/>
  <c r="Q55" i="297"/>
  <c r="R39" i="297" s="1"/>
  <c r="P55" i="297"/>
  <c r="Q72" i="293"/>
  <c r="R56" i="293" s="1"/>
  <c r="P72" i="293"/>
  <c r="Q89" i="293"/>
  <c r="R73" i="293" s="1"/>
  <c r="P89" i="293"/>
  <c r="Q38" i="293"/>
  <c r="R22" i="293" s="1"/>
  <c r="P38" i="293"/>
  <c r="Q72" i="294"/>
  <c r="R56" i="294" s="1"/>
  <c r="P72" i="294"/>
  <c r="Q55" i="294"/>
  <c r="R39" i="294" s="1"/>
  <c r="P55" i="294"/>
  <c r="D2" i="293"/>
  <c r="Q140" i="293"/>
  <c r="R124" i="293" s="1"/>
  <c r="P140" i="293"/>
  <c r="Q38" i="291"/>
  <c r="R22" i="291" s="1"/>
  <c r="P38" i="291"/>
  <c r="D2" i="291"/>
  <c r="Q123" i="290"/>
  <c r="R107" i="290" s="1"/>
  <c r="P123" i="290"/>
  <c r="D2" i="290"/>
  <c r="Q21" i="290"/>
  <c r="R5" i="290" s="1"/>
  <c r="P21" i="290"/>
  <c r="Q55" i="291"/>
  <c r="R39" i="291" s="1"/>
  <c r="P55" i="291"/>
  <c r="Q72" i="288"/>
  <c r="R56" i="288" s="1"/>
  <c r="P72" i="288"/>
  <c r="Q106" i="288"/>
  <c r="R90" i="288" s="1"/>
  <c r="P106" i="288"/>
  <c r="P106" i="287"/>
  <c r="Q106" i="287"/>
  <c r="R90" i="287" s="1"/>
  <c r="P157" i="287"/>
  <c r="Q157" i="287"/>
  <c r="R141" i="287" s="1"/>
  <c r="Q89" i="287"/>
  <c r="R73" i="287" s="1"/>
  <c r="P89" i="287"/>
  <c r="Q55" i="287"/>
  <c r="R39" i="287" s="1"/>
  <c r="P55" i="287"/>
  <c r="D2" i="287"/>
  <c r="Q72" i="287"/>
  <c r="R56" i="287" s="1"/>
  <c r="P72" i="287"/>
  <c r="Q55" i="288"/>
  <c r="R39" i="288" s="1"/>
  <c r="P55" i="288"/>
  <c r="D2" i="288"/>
  <c r="Q123" i="287"/>
  <c r="R107" i="287" s="1"/>
  <c r="P123" i="287"/>
  <c r="AC140" i="285" l="1"/>
  <c r="AC123" i="285"/>
  <c r="AC106" i="285"/>
  <c r="AC89" i="285"/>
  <c r="AC72" i="285"/>
  <c r="AC55" i="285"/>
  <c r="AC38" i="285"/>
  <c r="AC21" i="285"/>
  <c r="AD140" i="285" l="1"/>
  <c r="Z140" i="285"/>
  <c r="Y140" i="285"/>
  <c r="T140" i="285"/>
  <c r="S140" i="285"/>
  <c r="L140" i="285"/>
  <c r="J140" i="285"/>
  <c r="I140" i="285"/>
  <c r="O125" i="285"/>
  <c r="M125" i="285"/>
  <c r="AF125" i="285" s="1"/>
  <c r="K125" i="285"/>
  <c r="G125" i="285"/>
  <c r="O124" i="285"/>
  <c r="M124" i="285"/>
  <c r="K124" i="285"/>
  <c r="G124" i="285"/>
  <c r="AD123" i="285"/>
  <c r="Z123" i="285"/>
  <c r="Y123" i="285"/>
  <c r="T123" i="285"/>
  <c r="S123" i="285"/>
  <c r="L123" i="285"/>
  <c r="J123" i="285"/>
  <c r="I123" i="285"/>
  <c r="O110" i="285"/>
  <c r="M110" i="285"/>
  <c r="N110" i="285" s="1"/>
  <c r="K110" i="285"/>
  <c r="G110" i="285"/>
  <c r="O109" i="285"/>
  <c r="M109" i="285"/>
  <c r="K109" i="285"/>
  <c r="G109" i="285"/>
  <c r="O108" i="285"/>
  <c r="M108" i="285"/>
  <c r="AF108" i="285" s="1"/>
  <c r="K108" i="285"/>
  <c r="G108" i="285"/>
  <c r="O107" i="285"/>
  <c r="M107" i="285"/>
  <c r="AE107" i="285" s="1"/>
  <c r="K107" i="285"/>
  <c r="G107" i="285"/>
  <c r="AD106" i="285"/>
  <c r="Z106" i="285"/>
  <c r="Y106" i="285"/>
  <c r="T106" i="285"/>
  <c r="S106" i="285"/>
  <c r="L106" i="285"/>
  <c r="J106" i="285"/>
  <c r="I106" i="285"/>
  <c r="O91" i="285"/>
  <c r="M91" i="285"/>
  <c r="AE91" i="285" s="1"/>
  <c r="K91" i="285"/>
  <c r="G91" i="285"/>
  <c r="O90" i="285"/>
  <c r="M90" i="285"/>
  <c r="AE90" i="285" s="1"/>
  <c r="K90" i="285"/>
  <c r="G90" i="285"/>
  <c r="AD89" i="285"/>
  <c r="Z89" i="285"/>
  <c r="Y89" i="285"/>
  <c r="T89" i="285"/>
  <c r="S89" i="285"/>
  <c r="L89" i="285"/>
  <c r="J89" i="285"/>
  <c r="I89" i="285"/>
  <c r="AE75" i="285"/>
  <c r="O75" i="285"/>
  <c r="M75" i="285"/>
  <c r="AF75" i="285" s="1"/>
  <c r="K75" i="285"/>
  <c r="G75" i="285"/>
  <c r="O74" i="285"/>
  <c r="M74" i="285"/>
  <c r="N74" i="285" s="1"/>
  <c r="K74" i="285"/>
  <c r="G74" i="285"/>
  <c r="O73" i="285"/>
  <c r="M73" i="285"/>
  <c r="AE73" i="285" s="1"/>
  <c r="K73" i="285"/>
  <c r="G73" i="285"/>
  <c r="AD72" i="285"/>
  <c r="Z72" i="285"/>
  <c r="Y72" i="285"/>
  <c r="T72" i="285"/>
  <c r="S72" i="285"/>
  <c r="L72" i="285"/>
  <c r="J72" i="285"/>
  <c r="I72" i="285"/>
  <c r="O57" i="285"/>
  <c r="M57" i="285"/>
  <c r="AF57" i="285" s="1"/>
  <c r="K57" i="285"/>
  <c r="G57" i="285"/>
  <c r="O56" i="285"/>
  <c r="M56" i="285"/>
  <c r="N56" i="285" s="1"/>
  <c r="K56" i="285"/>
  <c r="G56" i="285"/>
  <c r="AD55" i="285"/>
  <c r="Z55" i="285"/>
  <c r="Y55" i="285"/>
  <c r="T55" i="285"/>
  <c r="S55" i="285"/>
  <c r="L55" i="285"/>
  <c r="J55" i="285"/>
  <c r="I55" i="285"/>
  <c r="O42" i="285"/>
  <c r="M42" i="285"/>
  <c r="AE42" i="285" s="1"/>
  <c r="K42" i="285"/>
  <c r="G42" i="285"/>
  <c r="O41" i="285"/>
  <c r="M41" i="285"/>
  <c r="N41" i="285" s="1"/>
  <c r="K41" i="285"/>
  <c r="G41" i="285"/>
  <c r="O40" i="285"/>
  <c r="M40" i="285"/>
  <c r="N40" i="285" s="1"/>
  <c r="K40" i="285"/>
  <c r="G40" i="285"/>
  <c r="O39" i="285"/>
  <c r="M39" i="285"/>
  <c r="AF39" i="285" s="1"/>
  <c r="K39" i="285"/>
  <c r="G39" i="285"/>
  <c r="AD38" i="285"/>
  <c r="Z38" i="285"/>
  <c r="Y38" i="285"/>
  <c r="T38" i="285"/>
  <c r="S38" i="285"/>
  <c r="L38" i="285"/>
  <c r="J38" i="285"/>
  <c r="I38" i="285"/>
  <c r="O24" i="285"/>
  <c r="M24" i="285"/>
  <c r="AF24" i="285" s="1"/>
  <c r="K24" i="285"/>
  <c r="G24" i="285"/>
  <c r="O23" i="285"/>
  <c r="M23" i="285"/>
  <c r="AF23" i="285" s="1"/>
  <c r="K23" i="285"/>
  <c r="G23" i="285"/>
  <c r="O22" i="285"/>
  <c r="M22" i="285"/>
  <c r="K22" i="285"/>
  <c r="G22" i="285"/>
  <c r="AD21" i="285"/>
  <c r="AC2" i="285"/>
  <c r="Q6" i="283" s="1"/>
  <c r="Z21" i="285"/>
  <c r="Y21" i="285"/>
  <c r="T21" i="285"/>
  <c r="S21" i="285"/>
  <c r="L21" i="285"/>
  <c r="J21" i="285"/>
  <c r="I21" i="285"/>
  <c r="O7" i="285"/>
  <c r="M7" i="285"/>
  <c r="AF7" i="285" s="1"/>
  <c r="K7" i="285"/>
  <c r="G7" i="285"/>
  <c r="O6" i="285"/>
  <c r="M6" i="285"/>
  <c r="K6" i="285"/>
  <c r="G6" i="285"/>
  <c r="O5" i="285"/>
  <c r="M5" i="285"/>
  <c r="AE5" i="285" s="1"/>
  <c r="K5" i="285"/>
  <c r="G5" i="285"/>
  <c r="H2" i="285"/>
  <c r="D1" i="285"/>
  <c r="T191" i="284"/>
  <c r="S191" i="284"/>
  <c r="L191" i="284"/>
  <c r="J191" i="284"/>
  <c r="I191" i="284"/>
  <c r="AA180" i="284"/>
  <c r="O180" i="284"/>
  <c r="M180" i="284"/>
  <c r="N180" i="284" s="1"/>
  <c r="K180" i="284"/>
  <c r="G180" i="284"/>
  <c r="O179" i="284"/>
  <c r="M179" i="284"/>
  <c r="N179" i="284" s="1"/>
  <c r="K179" i="284"/>
  <c r="G179" i="284"/>
  <c r="O178" i="284"/>
  <c r="M178" i="284"/>
  <c r="AB178" i="284" s="1"/>
  <c r="K178" i="284"/>
  <c r="G178" i="284"/>
  <c r="O177" i="284"/>
  <c r="M177" i="284"/>
  <c r="N177" i="284" s="1"/>
  <c r="K177" i="284"/>
  <c r="G177" i="284"/>
  <c r="O176" i="284"/>
  <c r="M176" i="284"/>
  <c r="N176" i="284" s="1"/>
  <c r="K176" i="284"/>
  <c r="G176" i="284"/>
  <c r="O175" i="284"/>
  <c r="M175" i="284"/>
  <c r="N175" i="284" s="1"/>
  <c r="K175" i="284"/>
  <c r="G175" i="284"/>
  <c r="T174" i="284"/>
  <c r="S174" i="284"/>
  <c r="L174" i="284"/>
  <c r="J174" i="284"/>
  <c r="I174" i="284"/>
  <c r="O161" i="284"/>
  <c r="M161" i="284"/>
  <c r="N161" i="284" s="1"/>
  <c r="K161" i="284"/>
  <c r="G161" i="284"/>
  <c r="O160" i="284"/>
  <c r="M160" i="284"/>
  <c r="AB160" i="284" s="1"/>
  <c r="K160" i="284"/>
  <c r="G160" i="284"/>
  <c r="O159" i="284"/>
  <c r="M159" i="284"/>
  <c r="AA159" i="284" s="1"/>
  <c r="K159" i="284"/>
  <c r="G159" i="284"/>
  <c r="O158" i="284"/>
  <c r="M158" i="284"/>
  <c r="AA158" i="284" s="1"/>
  <c r="K158" i="284"/>
  <c r="G158" i="284"/>
  <c r="T157" i="284"/>
  <c r="S157" i="284"/>
  <c r="L157" i="284"/>
  <c r="J157" i="284"/>
  <c r="I157" i="284"/>
  <c r="O146" i="284"/>
  <c r="M146" i="284"/>
  <c r="N146" i="284" s="1"/>
  <c r="K146" i="284"/>
  <c r="G146" i="284"/>
  <c r="O145" i="284"/>
  <c r="M145" i="284"/>
  <c r="N145" i="284" s="1"/>
  <c r="K145" i="284"/>
  <c r="G145" i="284"/>
  <c r="O144" i="284"/>
  <c r="M144" i="284"/>
  <c r="AB144" i="284" s="1"/>
  <c r="K144" i="284"/>
  <c r="G144" i="284"/>
  <c r="O143" i="284"/>
  <c r="M143" i="284"/>
  <c r="AA143" i="284" s="1"/>
  <c r="K143" i="284"/>
  <c r="G143" i="284"/>
  <c r="O142" i="284"/>
  <c r="M142" i="284"/>
  <c r="N142" i="284" s="1"/>
  <c r="K142" i="284"/>
  <c r="G142" i="284"/>
  <c r="O141" i="284"/>
  <c r="M141" i="284"/>
  <c r="K141" i="284"/>
  <c r="G141" i="284"/>
  <c r="T140" i="284"/>
  <c r="S140" i="284"/>
  <c r="L140" i="284"/>
  <c r="J140" i="284"/>
  <c r="I140" i="284"/>
  <c r="O128" i="284"/>
  <c r="M128" i="284"/>
  <c r="N128" i="284" s="1"/>
  <c r="K128" i="284"/>
  <c r="G128" i="284"/>
  <c r="O127" i="284"/>
  <c r="M127" i="284"/>
  <c r="AB127" i="284" s="1"/>
  <c r="K127" i="284"/>
  <c r="G127" i="284"/>
  <c r="O126" i="284"/>
  <c r="M126" i="284"/>
  <c r="AB126" i="284" s="1"/>
  <c r="K126" i="284"/>
  <c r="G126" i="284"/>
  <c r="O125" i="284"/>
  <c r="M125" i="284"/>
  <c r="AB125" i="284" s="1"/>
  <c r="K125" i="284"/>
  <c r="G125" i="284"/>
  <c r="O124" i="284"/>
  <c r="M124" i="284"/>
  <c r="AA124" i="284" s="1"/>
  <c r="K124" i="284"/>
  <c r="G124" i="284"/>
  <c r="T123" i="284"/>
  <c r="S123" i="284"/>
  <c r="L123" i="284"/>
  <c r="J123" i="284"/>
  <c r="I123" i="284"/>
  <c r="O110" i="284"/>
  <c r="M110" i="284"/>
  <c r="N110" i="284" s="1"/>
  <c r="K110" i="284"/>
  <c r="G110" i="284"/>
  <c r="O109" i="284"/>
  <c r="M109" i="284"/>
  <c r="AB109" i="284" s="1"/>
  <c r="K109" i="284"/>
  <c r="G109" i="284"/>
  <c r="O108" i="284"/>
  <c r="M108" i="284"/>
  <c r="AA108" i="284" s="1"/>
  <c r="K108" i="284"/>
  <c r="G108" i="284"/>
  <c r="O107" i="284"/>
  <c r="M107" i="284"/>
  <c r="AA107" i="284" s="1"/>
  <c r="K107" i="284"/>
  <c r="G107" i="284"/>
  <c r="T106" i="284"/>
  <c r="S106" i="284"/>
  <c r="L106" i="284"/>
  <c r="J106" i="284"/>
  <c r="I106" i="284"/>
  <c r="O93" i="284"/>
  <c r="M93" i="284"/>
  <c r="N93" i="284" s="1"/>
  <c r="K93" i="284"/>
  <c r="G93" i="284"/>
  <c r="O92" i="284"/>
  <c r="M92" i="284"/>
  <c r="N92" i="284" s="1"/>
  <c r="K92" i="284"/>
  <c r="G92" i="284"/>
  <c r="O91" i="284"/>
  <c r="M91" i="284"/>
  <c r="AB91" i="284" s="1"/>
  <c r="K91" i="284"/>
  <c r="G91" i="284"/>
  <c r="O90" i="284"/>
  <c r="M90" i="284"/>
  <c r="AB90" i="284" s="1"/>
  <c r="K90" i="284"/>
  <c r="G90" i="284"/>
  <c r="T89" i="284"/>
  <c r="S89" i="284"/>
  <c r="L89" i="284"/>
  <c r="J89" i="284"/>
  <c r="I89" i="284"/>
  <c r="O75" i="284"/>
  <c r="M75" i="284"/>
  <c r="N75" i="284" s="1"/>
  <c r="K75" i="284"/>
  <c r="G75" i="284"/>
  <c r="O74" i="284"/>
  <c r="M74" i="284"/>
  <c r="N74" i="284" s="1"/>
  <c r="K74" i="284"/>
  <c r="G74" i="284"/>
  <c r="O73" i="284"/>
  <c r="M73" i="284"/>
  <c r="K73" i="284"/>
  <c r="G73" i="284"/>
  <c r="T72" i="284"/>
  <c r="S72" i="284"/>
  <c r="L72" i="284"/>
  <c r="J72" i="284"/>
  <c r="I72" i="284"/>
  <c r="O58" i="284"/>
  <c r="M58" i="284"/>
  <c r="N58" i="284" s="1"/>
  <c r="K58" i="284"/>
  <c r="G58" i="284"/>
  <c r="O57" i="284"/>
  <c r="M57" i="284"/>
  <c r="AB57" i="284" s="1"/>
  <c r="K57" i="284"/>
  <c r="G57" i="284"/>
  <c r="O56" i="284"/>
  <c r="M56" i="284"/>
  <c r="K56" i="284"/>
  <c r="G56" i="284"/>
  <c r="T55" i="284"/>
  <c r="S55" i="284"/>
  <c r="L55" i="284"/>
  <c r="J55" i="284"/>
  <c r="I55" i="284"/>
  <c r="O41" i="284"/>
  <c r="M41" i="284"/>
  <c r="AB41" i="284" s="1"/>
  <c r="K41" i="284"/>
  <c r="G41" i="284"/>
  <c r="O40" i="284"/>
  <c r="M40" i="284"/>
  <c r="AA40" i="284" s="1"/>
  <c r="K40" i="284"/>
  <c r="G40" i="284"/>
  <c r="O39" i="284"/>
  <c r="M39" i="284"/>
  <c r="K39" i="284"/>
  <c r="G39" i="284"/>
  <c r="T38" i="284"/>
  <c r="S38" i="284"/>
  <c r="L38" i="284"/>
  <c r="J38" i="284"/>
  <c r="I38" i="284"/>
  <c r="O23" i="284"/>
  <c r="M23" i="284"/>
  <c r="N23" i="284" s="1"/>
  <c r="K23" i="284"/>
  <c r="G23" i="284"/>
  <c r="O22" i="284"/>
  <c r="M22" i="284"/>
  <c r="AA22" i="284" s="1"/>
  <c r="K22" i="284"/>
  <c r="G22" i="284"/>
  <c r="T21" i="284"/>
  <c r="S21" i="284"/>
  <c r="L21" i="284"/>
  <c r="J21" i="284"/>
  <c r="I21" i="284"/>
  <c r="O8" i="284"/>
  <c r="M8" i="284"/>
  <c r="AB8" i="284" s="1"/>
  <c r="K8" i="284"/>
  <c r="G8" i="284"/>
  <c r="O7" i="284"/>
  <c r="M7" i="284"/>
  <c r="AB7" i="284" s="1"/>
  <c r="K7" i="284"/>
  <c r="G7" i="284"/>
  <c r="O6" i="284"/>
  <c r="M6" i="284"/>
  <c r="AB6" i="284" s="1"/>
  <c r="K6" i="284"/>
  <c r="G6" i="284"/>
  <c r="O5" i="284"/>
  <c r="M5" i="284"/>
  <c r="N5" i="284" s="1"/>
  <c r="K5" i="284"/>
  <c r="G5" i="284"/>
  <c r="H2" i="284"/>
  <c r="D1" i="284"/>
  <c r="X34" i="283"/>
  <c r="W34" i="283"/>
  <c r="V34" i="283"/>
  <c r="T34" i="283"/>
  <c r="P34" i="283"/>
  <c r="O34" i="283"/>
  <c r="N34" i="283"/>
  <c r="M34" i="283"/>
  <c r="K34" i="283"/>
  <c r="H34" i="283"/>
  <c r="G34" i="283"/>
  <c r="O16" i="283"/>
  <c r="N16" i="283"/>
  <c r="M16" i="283"/>
  <c r="I16" i="283"/>
  <c r="H16" i="283"/>
  <c r="G16" i="283"/>
  <c r="F16" i="283"/>
  <c r="E16" i="283"/>
  <c r="F8" i="283"/>
  <c r="M7" i="283"/>
  <c r="K7" i="283"/>
  <c r="I7" i="283"/>
  <c r="G7" i="283"/>
  <c r="F7" i="283"/>
  <c r="E7" i="283"/>
  <c r="M6" i="283"/>
  <c r="K6" i="283"/>
  <c r="I6" i="283"/>
  <c r="G6" i="283"/>
  <c r="F6" i="283"/>
  <c r="E6" i="283"/>
  <c r="AD123" i="282"/>
  <c r="AC123" i="282"/>
  <c r="Z123" i="282"/>
  <c r="Y123" i="282"/>
  <c r="T123" i="282"/>
  <c r="S123" i="282"/>
  <c r="L123" i="282"/>
  <c r="J123" i="282"/>
  <c r="I123" i="282"/>
  <c r="O109" i="282"/>
  <c r="M109" i="282"/>
  <c r="AF109" i="282" s="1"/>
  <c r="K109" i="282"/>
  <c r="G109" i="282"/>
  <c r="O108" i="282"/>
  <c r="M108" i="282"/>
  <c r="K108" i="282"/>
  <c r="G108" i="282"/>
  <c r="O107" i="282"/>
  <c r="M107" i="282"/>
  <c r="AE107" i="282" s="1"/>
  <c r="K107" i="282"/>
  <c r="G107" i="282"/>
  <c r="AD106" i="282"/>
  <c r="AC106" i="282"/>
  <c r="Z106" i="282"/>
  <c r="Y106" i="282"/>
  <c r="T106" i="282"/>
  <c r="S106" i="282"/>
  <c r="L106" i="282"/>
  <c r="J106" i="282"/>
  <c r="I106" i="282"/>
  <c r="O92" i="282"/>
  <c r="M92" i="282"/>
  <c r="N92" i="282" s="1"/>
  <c r="Q92" i="282" s="1"/>
  <c r="K92" i="282"/>
  <c r="G92" i="282"/>
  <c r="O91" i="282"/>
  <c r="M91" i="282"/>
  <c r="AE91" i="282" s="1"/>
  <c r="K91" i="282"/>
  <c r="G91" i="282"/>
  <c r="O90" i="282"/>
  <c r="M90" i="282"/>
  <c r="AF90" i="282" s="1"/>
  <c r="K90" i="282"/>
  <c r="G90" i="282"/>
  <c r="AD89" i="282"/>
  <c r="AC89" i="282"/>
  <c r="Z89" i="282"/>
  <c r="Y89" i="282"/>
  <c r="T89" i="282"/>
  <c r="S89" i="282"/>
  <c r="L89" i="282"/>
  <c r="J89" i="282"/>
  <c r="I89" i="282"/>
  <c r="O75" i="282"/>
  <c r="M75" i="282"/>
  <c r="AF75" i="282" s="1"/>
  <c r="K75" i="282"/>
  <c r="G75" i="282"/>
  <c r="O74" i="282"/>
  <c r="M74" i="282"/>
  <c r="N74" i="282" s="1"/>
  <c r="K74" i="282"/>
  <c r="G74" i="282"/>
  <c r="O73" i="282"/>
  <c r="M73" i="282"/>
  <c r="AE73" i="282" s="1"/>
  <c r="K73" i="282"/>
  <c r="G73" i="282"/>
  <c r="AD72" i="282"/>
  <c r="AC72" i="282"/>
  <c r="Z72" i="282"/>
  <c r="Y72" i="282"/>
  <c r="T72" i="282"/>
  <c r="S72" i="282"/>
  <c r="L72" i="282"/>
  <c r="J72" i="282"/>
  <c r="I72" i="282"/>
  <c r="O57" i="282"/>
  <c r="M57" i="282"/>
  <c r="K57" i="282"/>
  <c r="G57" i="282"/>
  <c r="O56" i="282"/>
  <c r="M56" i="282"/>
  <c r="N56" i="282" s="1"/>
  <c r="K56" i="282"/>
  <c r="G56" i="282"/>
  <c r="AD55" i="282"/>
  <c r="AC55" i="282"/>
  <c r="Z55" i="282"/>
  <c r="Y55" i="282"/>
  <c r="T55" i="282"/>
  <c r="S55" i="282"/>
  <c r="L55" i="282"/>
  <c r="J55" i="282"/>
  <c r="I55" i="282"/>
  <c r="O42" i="282"/>
  <c r="M42" i="282"/>
  <c r="AE42" i="282" s="1"/>
  <c r="K42" i="282"/>
  <c r="G42" i="282"/>
  <c r="O41" i="282"/>
  <c r="M41" i="282"/>
  <c r="AF41" i="282" s="1"/>
  <c r="K41" i="282"/>
  <c r="G41" i="282"/>
  <c r="O40" i="282"/>
  <c r="M40" i="282"/>
  <c r="AF40" i="282" s="1"/>
  <c r="K40" i="282"/>
  <c r="G40" i="282"/>
  <c r="O39" i="282"/>
  <c r="M39" i="282"/>
  <c r="AF39" i="282" s="1"/>
  <c r="K39" i="282"/>
  <c r="G39" i="282"/>
  <c r="AD38" i="282"/>
  <c r="AC38" i="282"/>
  <c r="Z38" i="282"/>
  <c r="Y38" i="282"/>
  <c r="T38" i="282"/>
  <c r="S38" i="282"/>
  <c r="L38" i="282"/>
  <c r="J38" i="282"/>
  <c r="I38" i="282"/>
  <c r="O24" i="282"/>
  <c r="M24" i="282"/>
  <c r="AF24" i="282" s="1"/>
  <c r="K24" i="282"/>
  <c r="G24" i="282"/>
  <c r="O23" i="282"/>
  <c r="M23" i="282"/>
  <c r="AE23" i="282" s="1"/>
  <c r="K23" i="282"/>
  <c r="G23" i="282"/>
  <c r="O22" i="282"/>
  <c r="M22" i="282"/>
  <c r="AF22" i="282" s="1"/>
  <c r="K22" i="282"/>
  <c r="G22" i="282"/>
  <c r="AD21" i="282"/>
  <c r="AC21" i="282"/>
  <c r="Z21" i="282"/>
  <c r="Y21" i="282"/>
  <c r="T21" i="282"/>
  <c r="S21" i="282"/>
  <c r="L21" i="282"/>
  <c r="J21" i="282"/>
  <c r="I21" i="282"/>
  <c r="O7" i="282"/>
  <c r="M7" i="282"/>
  <c r="AF7" i="282" s="1"/>
  <c r="K7" i="282"/>
  <c r="G7" i="282"/>
  <c r="O6" i="282"/>
  <c r="M6" i="282"/>
  <c r="AF6" i="282" s="1"/>
  <c r="K6" i="282"/>
  <c r="G6" i="282"/>
  <c r="O5" i="282"/>
  <c r="M5" i="282"/>
  <c r="AF5" i="282" s="1"/>
  <c r="K5" i="282"/>
  <c r="G5" i="282"/>
  <c r="H2" i="282"/>
  <c r="D1" i="282"/>
  <c r="T191" i="281"/>
  <c r="S191" i="281"/>
  <c r="L191" i="281"/>
  <c r="J191" i="281"/>
  <c r="I191" i="281"/>
  <c r="AA180" i="281"/>
  <c r="O180" i="281"/>
  <c r="N180" i="281"/>
  <c r="Q180" i="281" s="1"/>
  <c r="M180" i="281"/>
  <c r="AB180" i="281" s="1"/>
  <c r="K180" i="281"/>
  <c r="G180" i="281"/>
  <c r="O179" i="281"/>
  <c r="M179" i="281"/>
  <c r="AB179" i="281" s="1"/>
  <c r="K179" i="281"/>
  <c r="G179" i="281"/>
  <c r="O178" i="281"/>
  <c r="M178" i="281"/>
  <c r="AB178" i="281" s="1"/>
  <c r="K178" i="281"/>
  <c r="G178" i="281"/>
  <c r="O177" i="281"/>
  <c r="M177" i="281"/>
  <c r="AA177" i="281" s="1"/>
  <c r="K177" i="281"/>
  <c r="G177" i="281"/>
  <c r="O176" i="281"/>
  <c r="M176" i="281"/>
  <c r="AB176" i="281" s="1"/>
  <c r="K176" i="281"/>
  <c r="G176" i="281"/>
  <c r="O175" i="281"/>
  <c r="M175" i="281"/>
  <c r="N175" i="281" s="1"/>
  <c r="K175" i="281"/>
  <c r="G175" i="281"/>
  <c r="T174" i="281"/>
  <c r="S174" i="281"/>
  <c r="L174" i="281"/>
  <c r="J174" i="281"/>
  <c r="I174" i="281"/>
  <c r="O161" i="281"/>
  <c r="M161" i="281"/>
  <c r="AB161" i="281" s="1"/>
  <c r="K161" i="281"/>
  <c r="G161" i="281"/>
  <c r="O160" i="281"/>
  <c r="M160" i="281"/>
  <c r="AB160" i="281" s="1"/>
  <c r="K160" i="281"/>
  <c r="G160" i="281"/>
  <c r="O159" i="281"/>
  <c r="M159" i="281"/>
  <c r="AA159" i="281" s="1"/>
  <c r="K159" i="281"/>
  <c r="G159" i="281"/>
  <c r="O158" i="281"/>
  <c r="M158" i="281"/>
  <c r="K158" i="281"/>
  <c r="G158" i="281"/>
  <c r="T157" i="281"/>
  <c r="S157" i="281"/>
  <c r="L157" i="281"/>
  <c r="J157" i="281"/>
  <c r="I157" i="281"/>
  <c r="O143" i="281"/>
  <c r="M143" i="281"/>
  <c r="AB143" i="281" s="1"/>
  <c r="K143" i="281"/>
  <c r="G143" i="281"/>
  <c r="O142" i="281"/>
  <c r="M142" i="281"/>
  <c r="AB142" i="281" s="1"/>
  <c r="K142" i="281"/>
  <c r="G142" i="281"/>
  <c r="O141" i="281"/>
  <c r="N141" i="281"/>
  <c r="M141" i="281"/>
  <c r="K141" i="281"/>
  <c r="G141" i="281"/>
  <c r="T140" i="281"/>
  <c r="S140" i="281"/>
  <c r="L140" i="281"/>
  <c r="O140" i="281" s="1"/>
  <c r="J140" i="281"/>
  <c r="I140" i="281"/>
  <c r="O127" i="281"/>
  <c r="M127" i="281"/>
  <c r="AB127" i="281" s="1"/>
  <c r="K127" i="281"/>
  <c r="G127" i="281"/>
  <c r="O126" i="281"/>
  <c r="M126" i="281"/>
  <c r="AA126" i="281" s="1"/>
  <c r="K126" i="281"/>
  <c r="G126" i="281"/>
  <c r="O125" i="281"/>
  <c r="M125" i="281"/>
  <c r="AB125" i="281" s="1"/>
  <c r="K125" i="281"/>
  <c r="G125" i="281"/>
  <c r="O124" i="281"/>
  <c r="M124" i="281"/>
  <c r="N124" i="281" s="1"/>
  <c r="K124" i="281"/>
  <c r="G124" i="281"/>
  <c r="T123" i="281"/>
  <c r="S123" i="281"/>
  <c r="L123" i="281"/>
  <c r="J123" i="281"/>
  <c r="I123" i="281"/>
  <c r="O110" i="281"/>
  <c r="M110" i="281"/>
  <c r="AB110" i="281" s="1"/>
  <c r="K110" i="281"/>
  <c r="G110" i="281"/>
  <c r="O109" i="281"/>
  <c r="M109" i="281"/>
  <c r="AB109" i="281" s="1"/>
  <c r="K109" i="281"/>
  <c r="G109" i="281"/>
  <c r="O108" i="281"/>
  <c r="M108" i="281"/>
  <c r="AB108" i="281" s="1"/>
  <c r="K108" i="281"/>
  <c r="G108" i="281"/>
  <c r="O107" i="281"/>
  <c r="M107" i="281"/>
  <c r="N107" i="281" s="1"/>
  <c r="K107" i="281"/>
  <c r="G107" i="281"/>
  <c r="T106" i="281"/>
  <c r="S106" i="281"/>
  <c r="L106" i="281"/>
  <c r="J106" i="281"/>
  <c r="I106" i="281"/>
  <c r="O93" i="281"/>
  <c r="M93" i="281"/>
  <c r="AB93" i="281" s="1"/>
  <c r="K93" i="281"/>
  <c r="G93" i="281"/>
  <c r="O92" i="281"/>
  <c r="M92" i="281"/>
  <c r="AB92" i="281" s="1"/>
  <c r="K92" i="281"/>
  <c r="G92" i="281"/>
  <c r="O91" i="281"/>
  <c r="M91" i="281"/>
  <c r="AB91" i="281" s="1"/>
  <c r="K91" i="281"/>
  <c r="G91" i="281"/>
  <c r="O90" i="281"/>
  <c r="M90" i="281"/>
  <c r="AB90" i="281" s="1"/>
  <c r="K90" i="281"/>
  <c r="G90" i="281"/>
  <c r="T89" i="281"/>
  <c r="S89" i="281"/>
  <c r="L89" i="281"/>
  <c r="J89" i="281"/>
  <c r="I89" i="281"/>
  <c r="O75" i="281"/>
  <c r="M75" i="281"/>
  <c r="AB75" i="281" s="1"/>
  <c r="K75" i="281"/>
  <c r="G75" i="281"/>
  <c r="O74" i="281"/>
  <c r="M74" i="281"/>
  <c r="AB74" i="281" s="1"/>
  <c r="K74" i="281"/>
  <c r="G74" i="281"/>
  <c r="O73" i="281"/>
  <c r="M73" i="281"/>
  <c r="K73" i="281"/>
  <c r="G73" i="281"/>
  <c r="T72" i="281"/>
  <c r="S72" i="281"/>
  <c r="L72" i="281"/>
  <c r="J72" i="281"/>
  <c r="I72" i="281"/>
  <c r="O58" i="281"/>
  <c r="M58" i="281"/>
  <c r="AB58" i="281" s="1"/>
  <c r="K58" i="281"/>
  <c r="G58" i="281"/>
  <c r="O57" i="281"/>
  <c r="M57" i="281"/>
  <c r="AB57" i="281" s="1"/>
  <c r="K57" i="281"/>
  <c r="G57" i="281"/>
  <c r="O56" i="281"/>
  <c r="M56" i="281"/>
  <c r="K56" i="281"/>
  <c r="G56" i="281"/>
  <c r="T55" i="281"/>
  <c r="S55" i="281"/>
  <c r="L55" i="281"/>
  <c r="J55" i="281"/>
  <c r="I55" i="281"/>
  <c r="O41" i="281"/>
  <c r="M41" i="281"/>
  <c r="N41" i="281" s="1"/>
  <c r="K41" i="281"/>
  <c r="G41" i="281"/>
  <c r="O40" i="281"/>
  <c r="M40" i="281"/>
  <c r="N40" i="281" s="1"/>
  <c r="K40" i="281"/>
  <c r="G40" i="281"/>
  <c r="O39" i="281"/>
  <c r="M39" i="281"/>
  <c r="N39" i="281" s="1"/>
  <c r="K39" i="281"/>
  <c r="G39" i="281"/>
  <c r="T38" i="281"/>
  <c r="S38" i="281"/>
  <c r="L38" i="281"/>
  <c r="J38" i="281"/>
  <c r="I38" i="281"/>
  <c r="O23" i="281"/>
  <c r="M23" i="281"/>
  <c r="AB23" i="281" s="1"/>
  <c r="K23" i="281"/>
  <c r="G23" i="281"/>
  <c r="O22" i="281"/>
  <c r="M22" i="281"/>
  <c r="K22" i="281"/>
  <c r="G22" i="281"/>
  <c r="T21" i="281"/>
  <c r="S21" i="281"/>
  <c r="L21" i="281"/>
  <c r="J21" i="281"/>
  <c r="I21" i="281"/>
  <c r="O8" i="281"/>
  <c r="M8" i="281"/>
  <c r="AB8" i="281" s="1"/>
  <c r="K8" i="281"/>
  <c r="G8" i="281"/>
  <c r="O7" i="281"/>
  <c r="M7" i="281"/>
  <c r="AB7" i="281" s="1"/>
  <c r="K7" i="281"/>
  <c r="G7" i="281"/>
  <c r="O6" i="281"/>
  <c r="M6" i="281"/>
  <c r="AB6" i="281" s="1"/>
  <c r="K6" i="281"/>
  <c r="G6" i="281"/>
  <c r="O5" i="281"/>
  <c r="M5" i="281"/>
  <c r="N5" i="281" s="1"/>
  <c r="K5" i="281"/>
  <c r="G5" i="281"/>
  <c r="H2" i="281"/>
  <c r="D1" i="281"/>
  <c r="X34" i="280"/>
  <c r="W34" i="280"/>
  <c r="V34" i="280"/>
  <c r="T34" i="280"/>
  <c r="P34" i="280"/>
  <c r="O34" i="280"/>
  <c r="N34" i="280"/>
  <c r="M34" i="280"/>
  <c r="K34" i="280"/>
  <c r="H34" i="280"/>
  <c r="G34" i="280"/>
  <c r="O16" i="280"/>
  <c r="N16" i="280"/>
  <c r="I16" i="280"/>
  <c r="H16" i="280"/>
  <c r="G16" i="280"/>
  <c r="F16" i="280"/>
  <c r="E16" i="280"/>
  <c r="F8" i="280"/>
  <c r="M7" i="280"/>
  <c r="K7" i="280"/>
  <c r="I7" i="280"/>
  <c r="G7" i="280"/>
  <c r="F7" i="280"/>
  <c r="E7" i="280"/>
  <c r="M6" i="280"/>
  <c r="K6" i="280"/>
  <c r="I6" i="280"/>
  <c r="G6" i="280"/>
  <c r="F6" i="280"/>
  <c r="E6" i="280"/>
  <c r="K123" i="282" l="1"/>
  <c r="F3" i="283"/>
  <c r="N109" i="284"/>
  <c r="O123" i="282"/>
  <c r="AA57" i="284"/>
  <c r="M140" i="285"/>
  <c r="N7" i="281"/>
  <c r="AE125" i="285"/>
  <c r="AA7" i="281"/>
  <c r="N91" i="281"/>
  <c r="H1" i="281"/>
  <c r="AA125" i="281"/>
  <c r="AB159" i="281"/>
  <c r="O191" i="281"/>
  <c r="M72" i="282"/>
  <c r="N72" i="282" s="1"/>
  <c r="Q39" i="281"/>
  <c r="O21" i="282"/>
  <c r="AB40" i="284"/>
  <c r="N124" i="285"/>
  <c r="N127" i="284"/>
  <c r="Q127" i="284" s="1"/>
  <c r="K72" i="282"/>
  <c r="N75" i="282"/>
  <c r="Q75" i="282" s="1"/>
  <c r="AF107" i="282"/>
  <c r="AF42" i="282"/>
  <c r="O123" i="284"/>
  <c r="AE56" i="285"/>
  <c r="AA93" i="281"/>
  <c r="AE75" i="282"/>
  <c r="M123" i="282"/>
  <c r="N107" i="282"/>
  <c r="Q107" i="282" s="1"/>
  <c r="K106" i="285"/>
  <c r="AE92" i="282"/>
  <c r="O106" i="285"/>
  <c r="N93" i="281"/>
  <c r="Q93" i="281" s="1"/>
  <c r="AA8" i="284"/>
  <c r="K21" i="284"/>
  <c r="P7" i="281"/>
  <c r="AF73" i="282"/>
  <c r="N57" i="284"/>
  <c r="Q57" i="284" s="1"/>
  <c r="AA41" i="281"/>
  <c r="AA175" i="281"/>
  <c r="K8" i="283"/>
  <c r="N6" i="284"/>
  <c r="P6" i="284" s="1"/>
  <c r="N125" i="284"/>
  <c r="P125" i="284" s="1"/>
  <c r="AB159" i="284"/>
  <c r="AA175" i="284"/>
  <c r="N73" i="285"/>
  <c r="Q73" i="285" s="1"/>
  <c r="O89" i="282"/>
  <c r="N41" i="284"/>
  <c r="P41" i="284" s="1"/>
  <c r="N7" i="285"/>
  <c r="P7" i="285" s="1"/>
  <c r="AF92" i="282"/>
  <c r="N41" i="282"/>
  <c r="O106" i="282"/>
  <c r="O38" i="284"/>
  <c r="O38" i="285"/>
  <c r="AF41" i="285"/>
  <c r="AF91" i="285"/>
  <c r="Q107" i="281"/>
  <c r="AA127" i="281"/>
  <c r="AA142" i="284"/>
  <c r="Q177" i="284"/>
  <c r="N127" i="281"/>
  <c r="Q127" i="281" s="1"/>
  <c r="AE24" i="282"/>
  <c r="O106" i="284"/>
  <c r="K21" i="281"/>
  <c r="K72" i="285"/>
  <c r="K174" i="281"/>
  <c r="M55" i="284"/>
  <c r="AA55" i="284" s="1"/>
  <c r="N143" i="284"/>
  <c r="O140" i="285"/>
  <c r="N24" i="282"/>
  <c r="Q24" i="282" s="1"/>
  <c r="AE41" i="285"/>
  <c r="N57" i="281"/>
  <c r="Q57" i="281" s="1"/>
  <c r="Z2" i="282"/>
  <c r="P6" i="280" s="1"/>
  <c r="H1" i="284"/>
  <c r="O174" i="284"/>
  <c r="O89" i="285"/>
  <c r="K123" i="285"/>
  <c r="AA160" i="281"/>
  <c r="Z2" i="285"/>
  <c r="P6" i="283" s="1"/>
  <c r="N91" i="284"/>
  <c r="Q91" i="284" s="1"/>
  <c r="AF5" i="285"/>
  <c r="O123" i="285"/>
  <c r="K106" i="282"/>
  <c r="K72" i="284"/>
  <c r="AA160" i="284"/>
  <c r="AA74" i="281"/>
  <c r="N57" i="282"/>
  <c r="Q57" i="282" s="1"/>
  <c r="M174" i="281"/>
  <c r="AA174" i="281" s="1"/>
  <c r="AE57" i="282"/>
  <c r="M38" i="285"/>
  <c r="AF38" i="285" s="1"/>
  <c r="AG22" i="285" s="1"/>
  <c r="AA176" i="281"/>
  <c r="K21" i="285"/>
  <c r="O21" i="285"/>
  <c r="K140" i="281"/>
  <c r="O21" i="281"/>
  <c r="O174" i="281"/>
  <c r="N125" i="281"/>
  <c r="Q125" i="281" s="1"/>
  <c r="P141" i="281"/>
  <c r="AF57" i="282"/>
  <c r="I8" i="283"/>
  <c r="AA5" i="284"/>
  <c r="N39" i="285"/>
  <c r="Q39" i="285" s="1"/>
  <c r="AA41" i="284"/>
  <c r="N160" i="284"/>
  <c r="Q160" i="284" s="1"/>
  <c r="K191" i="284"/>
  <c r="AA176" i="284"/>
  <c r="AA146" i="284"/>
  <c r="K38" i="285"/>
  <c r="M123" i="285"/>
  <c r="N123" i="285" s="1"/>
  <c r="F3" i="280"/>
  <c r="O38" i="282"/>
  <c r="AE41" i="282"/>
  <c r="AA39" i="281"/>
  <c r="AA124" i="281"/>
  <c r="K8" i="280"/>
  <c r="N109" i="281"/>
  <c r="Q109" i="281" s="1"/>
  <c r="M157" i="281"/>
  <c r="N157" i="281" s="1"/>
  <c r="O72" i="282"/>
  <c r="AB108" i="284"/>
  <c r="AC2" i="282"/>
  <c r="Q6" i="280" s="1"/>
  <c r="Q41" i="285"/>
  <c r="P41" i="285"/>
  <c r="F1" i="282"/>
  <c r="F2" i="282" s="1"/>
  <c r="N22" i="285"/>
  <c r="Q22" i="285" s="1"/>
  <c r="M89" i="285"/>
  <c r="N89" i="285" s="1"/>
  <c r="AA75" i="284"/>
  <c r="K157" i="284"/>
  <c r="AF22" i="285"/>
  <c r="AF56" i="285"/>
  <c r="O38" i="281"/>
  <c r="AB126" i="281"/>
  <c r="O72" i="281"/>
  <c r="N75" i="281"/>
  <c r="Q75" i="281" s="1"/>
  <c r="K21" i="282"/>
  <c r="O55" i="282"/>
  <c r="O21" i="284"/>
  <c r="N39" i="284"/>
  <c r="P39" i="284" s="1"/>
  <c r="O55" i="284"/>
  <c r="K89" i="284"/>
  <c r="AA109" i="284"/>
  <c r="O140" i="284"/>
  <c r="AB143" i="284"/>
  <c r="AE7" i="285"/>
  <c r="N42" i="285"/>
  <c r="Q42" i="285" s="1"/>
  <c r="AF73" i="285"/>
  <c r="I8" i="280"/>
  <c r="AA8" i="281"/>
  <c r="O55" i="281"/>
  <c r="AE109" i="282"/>
  <c r="AA6" i="284"/>
  <c r="O89" i="284"/>
  <c r="AA177" i="284"/>
  <c r="P39" i="285"/>
  <c r="AA75" i="281"/>
  <c r="AA178" i="281"/>
  <c r="M21" i="282"/>
  <c r="AE21" i="282" s="1"/>
  <c r="AE90" i="282"/>
  <c r="AA39" i="284"/>
  <c r="K106" i="284"/>
  <c r="K174" i="284"/>
  <c r="AB177" i="284"/>
  <c r="AE23" i="285"/>
  <c r="AF42" i="285"/>
  <c r="AE57" i="285"/>
  <c r="AE110" i="285"/>
  <c r="AA91" i="281"/>
  <c r="Q109" i="284"/>
  <c r="F1" i="285"/>
  <c r="F2" i="285" s="1"/>
  <c r="K55" i="284"/>
  <c r="K140" i="284"/>
  <c r="O191" i="284"/>
  <c r="N108" i="281"/>
  <c r="P108" i="281" s="1"/>
  <c r="M89" i="284"/>
  <c r="AA89" i="284" s="1"/>
  <c r="N126" i="284"/>
  <c r="Q126" i="284" s="1"/>
  <c r="N144" i="284"/>
  <c r="Q144" i="284" s="1"/>
  <c r="N158" i="284"/>
  <c r="Q158" i="284" s="1"/>
  <c r="N107" i="285"/>
  <c r="M89" i="281"/>
  <c r="AA89" i="281" s="1"/>
  <c r="K89" i="281"/>
  <c r="M8" i="283"/>
  <c r="N7" i="284"/>
  <c r="M38" i="284"/>
  <c r="AA38" i="284" s="1"/>
  <c r="M72" i="284"/>
  <c r="N72" i="284" s="1"/>
  <c r="N73" i="284"/>
  <c r="P73" i="284" s="1"/>
  <c r="M157" i="284"/>
  <c r="AA157" i="284" s="1"/>
  <c r="O55" i="285"/>
  <c r="AE74" i="285"/>
  <c r="G8" i="280"/>
  <c r="K55" i="285"/>
  <c r="M72" i="281"/>
  <c r="AB72" i="281" s="1"/>
  <c r="AC56" i="281" s="1"/>
  <c r="N73" i="281"/>
  <c r="Q73" i="281" s="1"/>
  <c r="O89" i="281"/>
  <c r="AA108" i="281"/>
  <c r="N143" i="281"/>
  <c r="N5" i="282"/>
  <c r="Q5" i="282" s="1"/>
  <c r="K38" i="282"/>
  <c r="N40" i="284"/>
  <c r="K123" i="284"/>
  <c r="AA126" i="284"/>
  <c r="N141" i="284"/>
  <c r="P141" i="284" s="1"/>
  <c r="AA144" i="284"/>
  <c r="N178" i="284"/>
  <c r="Q178" i="284" s="1"/>
  <c r="N24" i="285"/>
  <c r="Q24" i="285" s="1"/>
  <c r="O72" i="285"/>
  <c r="AF74" i="285"/>
  <c r="K140" i="285"/>
  <c r="AE7" i="282"/>
  <c r="Q143" i="284"/>
  <c r="AF23" i="282"/>
  <c r="O72" i="284"/>
  <c r="AA5" i="281"/>
  <c r="O123" i="281"/>
  <c r="N178" i="281"/>
  <c r="Q178" i="281" s="1"/>
  <c r="K72" i="281"/>
  <c r="N90" i="282"/>
  <c r="Q90" i="282" s="1"/>
  <c r="AF110" i="285"/>
  <c r="M55" i="281"/>
  <c r="AA55" i="281" s="1"/>
  <c r="AA73" i="281"/>
  <c r="N176" i="281"/>
  <c r="P176" i="281" s="1"/>
  <c r="AD2" i="282"/>
  <c r="R6" i="280" s="1"/>
  <c r="AF91" i="282"/>
  <c r="E8" i="283"/>
  <c r="AA7" i="284"/>
  <c r="AA141" i="284"/>
  <c r="AE24" i="285"/>
  <c r="Y2" i="285"/>
  <c r="O6" i="283" s="1"/>
  <c r="AF107" i="285"/>
  <c r="Q7" i="285"/>
  <c r="Q124" i="285"/>
  <c r="N8" i="281"/>
  <c r="Q8" i="281" s="1"/>
  <c r="K123" i="281"/>
  <c r="K55" i="282"/>
  <c r="K55" i="281"/>
  <c r="Y2" i="282"/>
  <c r="O6" i="280" s="1"/>
  <c r="N6" i="281"/>
  <c r="AA6" i="281"/>
  <c r="AA73" i="284"/>
  <c r="AB39" i="281"/>
  <c r="N160" i="281"/>
  <c r="Q160" i="281" s="1"/>
  <c r="AE5" i="282"/>
  <c r="K89" i="282"/>
  <c r="AB73" i="281"/>
  <c r="P93" i="281"/>
  <c r="AA143" i="281"/>
  <c r="AB141" i="284"/>
  <c r="N91" i="285"/>
  <c r="Q91" i="285" s="1"/>
  <c r="K157" i="281"/>
  <c r="Q73" i="282"/>
  <c r="M89" i="282"/>
  <c r="N89" i="282" s="1"/>
  <c r="Q89" i="282" s="1"/>
  <c r="R73" i="282" s="1"/>
  <c r="F1" i="284"/>
  <c r="I3" i="283" s="1"/>
  <c r="Q91" i="281"/>
  <c r="Q141" i="281"/>
  <c r="AB177" i="281"/>
  <c r="M38" i="281"/>
  <c r="AB38" i="281" s="1"/>
  <c r="AC22" i="281" s="1"/>
  <c r="M38" i="282"/>
  <c r="AF38" i="282" s="1"/>
  <c r="AG22" i="282" s="1"/>
  <c r="K106" i="281"/>
  <c r="O157" i="281"/>
  <c r="P180" i="281"/>
  <c r="N22" i="282"/>
  <c r="Q22" i="282" s="1"/>
  <c r="N73" i="282"/>
  <c r="P73" i="282" s="1"/>
  <c r="AA74" i="284"/>
  <c r="M140" i="284"/>
  <c r="N140" i="284" s="1"/>
  <c r="AD2" i="285"/>
  <c r="R6" i="283" s="1"/>
  <c r="K89" i="285"/>
  <c r="F1" i="281"/>
  <c r="F2" i="281" s="1"/>
  <c r="K38" i="281"/>
  <c r="AB41" i="281"/>
  <c r="M123" i="281"/>
  <c r="AB123" i="281" s="1"/>
  <c r="AC107" i="281" s="1"/>
  <c r="AB141" i="281"/>
  <c r="N158" i="281"/>
  <c r="Q158" i="281" s="1"/>
  <c r="AB75" i="284"/>
  <c r="O157" i="284"/>
  <c r="M8" i="280"/>
  <c r="Q7" i="281"/>
  <c r="AA57" i="281"/>
  <c r="N74" i="281"/>
  <c r="P74" i="281" s="1"/>
  <c r="O106" i="281"/>
  <c r="AA109" i="281"/>
  <c r="P125" i="281"/>
  <c r="N8" i="284"/>
  <c r="Q8" i="284" s="1"/>
  <c r="K38" i="284"/>
  <c r="AA127" i="284"/>
  <c r="M21" i="285"/>
  <c r="AF21" i="285" s="1"/>
  <c r="AG5" i="285" s="1"/>
  <c r="AE108" i="285"/>
  <c r="Q56" i="285"/>
  <c r="P56" i="285"/>
  <c r="Q58" i="284"/>
  <c r="P58" i="284"/>
  <c r="P5" i="284"/>
  <c r="Q5" i="284"/>
  <c r="Q110" i="285"/>
  <c r="P110" i="285"/>
  <c r="Q145" i="284"/>
  <c r="P145" i="284"/>
  <c r="AE21" i="285"/>
  <c r="Q23" i="284"/>
  <c r="P23" i="284"/>
  <c r="Q74" i="284"/>
  <c r="P74" i="284"/>
  <c r="Q179" i="284"/>
  <c r="P179" i="284"/>
  <c r="Q92" i="284"/>
  <c r="P92" i="284"/>
  <c r="Q74" i="285"/>
  <c r="P74" i="285"/>
  <c r="Q128" i="284"/>
  <c r="P128" i="284"/>
  <c r="P175" i="284"/>
  <c r="Q175" i="284"/>
  <c r="Q146" i="284"/>
  <c r="P146" i="284"/>
  <c r="AF140" i="285"/>
  <c r="AG124" i="285" s="1"/>
  <c r="AE140" i="285"/>
  <c r="N140" i="285"/>
  <c r="Q180" i="284"/>
  <c r="P180" i="284"/>
  <c r="Q75" i="284"/>
  <c r="P75" i="284"/>
  <c r="Q93" i="284"/>
  <c r="P93" i="284"/>
  <c r="Q110" i="284"/>
  <c r="P110" i="284"/>
  <c r="Q161" i="284"/>
  <c r="P161" i="284"/>
  <c r="Q40" i="285"/>
  <c r="P40" i="285"/>
  <c r="Q142" i="284"/>
  <c r="P142" i="284"/>
  <c r="AF123" i="285"/>
  <c r="AG107" i="285" s="1"/>
  <c r="N38" i="284"/>
  <c r="AB38" i="284"/>
  <c r="AC22" i="284" s="1"/>
  <c r="Q176" i="284"/>
  <c r="P176" i="284"/>
  <c r="M21" i="284"/>
  <c r="N22" i="284"/>
  <c r="AA93" i="284"/>
  <c r="AB107" i="284"/>
  <c r="AA125" i="284"/>
  <c r="AB158" i="284"/>
  <c r="AF90" i="285"/>
  <c r="G8" i="283"/>
  <c r="AB74" i="284"/>
  <c r="AB93" i="284"/>
  <c r="AB142" i="284"/>
  <c r="AB146" i="284"/>
  <c r="AB176" i="284"/>
  <c r="AB180" i="284"/>
  <c r="N23" i="285"/>
  <c r="N125" i="285"/>
  <c r="AB5" i="284"/>
  <c r="AA23" i="284"/>
  <c r="AB39" i="284"/>
  <c r="N56" i="284"/>
  <c r="AA58" i="284"/>
  <c r="AB73" i="284"/>
  <c r="N90" i="284"/>
  <c r="AA92" i="284"/>
  <c r="AA110" i="284"/>
  <c r="AB124" i="284"/>
  <c r="AA128" i="284"/>
  <c r="AA145" i="284"/>
  <c r="AA161" i="284"/>
  <c r="AB175" i="284"/>
  <c r="AA179" i="284"/>
  <c r="N6" i="285"/>
  <c r="AE40" i="285"/>
  <c r="M55" i="285"/>
  <c r="M106" i="285"/>
  <c r="N109" i="285"/>
  <c r="AB23" i="284"/>
  <c r="P57" i="284"/>
  <c r="AB58" i="284"/>
  <c r="P91" i="284"/>
  <c r="AB92" i="284"/>
  <c r="P109" i="284"/>
  <c r="AB110" i="284"/>
  <c r="AB128" i="284"/>
  <c r="AB145" i="284"/>
  <c r="AB161" i="284"/>
  <c r="AB179" i="284"/>
  <c r="N5" i="285"/>
  <c r="AF40" i="285"/>
  <c r="M72" i="285"/>
  <c r="N75" i="285"/>
  <c r="P124" i="285"/>
  <c r="N108" i="284"/>
  <c r="N159" i="284"/>
  <c r="H1" i="285"/>
  <c r="AE39" i="285"/>
  <c r="AB22" i="284"/>
  <c r="AA91" i="284"/>
  <c r="M106" i="284"/>
  <c r="N107" i="284"/>
  <c r="AA178" i="284"/>
  <c r="M191" i="284"/>
  <c r="N57" i="285"/>
  <c r="N90" i="285"/>
  <c r="N108" i="285"/>
  <c r="P126" i="284"/>
  <c r="P143" i="284"/>
  <c r="P177" i="284"/>
  <c r="AE6" i="285"/>
  <c r="AE22" i="285"/>
  <c r="AE109" i="285"/>
  <c r="AE124" i="285"/>
  <c r="AA56" i="284"/>
  <c r="AA90" i="284"/>
  <c r="AF6" i="285"/>
  <c r="AF109" i="285"/>
  <c r="AF124" i="285"/>
  <c r="AB56" i="284"/>
  <c r="M123" i="284"/>
  <c r="N124" i="284"/>
  <c r="M174" i="284"/>
  <c r="Q40" i="281"/>
  <c r="P40" i="281"/>
  <c r="Q41" i="281"/>
  <c r="P41" i="281"/>
  <c r="Q124" i="281"/>
  <c r="P124" i="281"/>
  <c r="Q56" i="282"/>
  <c r="P56" i="282"/>
  <c r="Q5" i="281"/>
  <c r="P5" i="281"/>
  <c r="AF123" i="282"/>
  <c r="AG107" i="282" s="1"/>
  <c r="AE123" i="282"/>
  <c r="N123" i="282"/>
  <c r="AB55" i="281"/>
  <c r="AC39" i="281" s="1"/>
  <c r="Q175" i="281"/>
  <c r="P175" i="281"/>
  <c r="Q74" i="282"/>
  <c r="P74" i="282"/>
  <c r="N23" i="281"/>
  <c r="P39" i="281"/>
  <c r="N58" i="281"/>
  <c r="N92" i="281"/>
  <c r="AA107" i="281"/>
  <c r="N110" i="281"/>
  <c r="N142" i="281"/>
  <c r="AA158" i="281"/>
  <c r="N161" i="281"/>
  <c r="N179" i="281"/>
  <c r="N40" i="282"/>
  <c r="AE74" i="282"/>
  <c r="E8" i="280"/>
  <c r="M21" i="281"/>
  <c r="N22" i="281"/>
  <c r="AA40" i="281"/>
  <c r="AB107" i="281"/>
  <c r="M140" i="281"/>
  <c r="AB158" i="281"/>
  <c r="N7" i="282"/>
  <c r="N39" i="282"/>
  <c r="AE56" i="282"/>
  <c r="AF74" i="282"/>
  <c r="M106" i="282"/>
  <c r="N109" i="282"/>
  <c r="AF21" i="282"/>
  <c r="AG5" i="282" s="1"/>
  <c r="AB40" i="281"/>
  <c r="N23" i="282"/>
  <c r="AF56" i="282"/>
  <c r="AB5" i="281"/>
  <c r="AA23" i="281"/>
  <c r="N56" i="281"/>
  <c r="AA58" i="281"/>
  <c r="N90" i="281"/>
  <c r="AA92" i="281"/>
  <c r="AA110" i="281"/>
  <c r="AB124" i="281"/>
  <c r="AA142" i="281"/>
  <c r="AA161" i="281"/>
  <c r="AB175" i="281"/>
  <c r="AA179" i="281"/>
  <c r="N6" i="282"/>
  <c r="AE40" i="282"/>
  <c r="M55" i="282"/>
  <c r="AE72" i="282"/>
  <c r="N108" i="282"/>
  <c r="P91" i="281"/>
  <c r="P127" i="281"/>
  <c r="K191" i="281"/>
  <c r="AF72" i="282"/>
  <c r="AG56" i="282" s="1"/>
  <c r="P92" i="282"/>
  <c r="AA22" i="281"/>
  <c r="N126" i="281"/>
  <c r="AA141" i="281"/>
  <c r="N159" i="281"/>
  <c r="N177" i="281"/>
  <c r="H1" i="282"/>
  <c r="AE39" i="282"/>
  <c r="N42" i="282"/>
  <c r="N91" i="282"/>
  <c r="AB22" i="281"/>
  <c r="M106" i="281"/>
  <c r="M191" i="281"/>
  <c r="P75" i="282"/>
  <c r="P107" i="282"/>
  <c r="AE6" i="282"/>
  <c r="AE22" i="282"/>
  <c r="AE108" i="282"/>
  <c r="AA56" i="281"/>
  <c r="AA90" i="281"/>
  <c r="P107" i="281"/>
  <c r="AF108" i="282"/>
  <c r="AB56" i="281"/>
  <c r="Q72" i="282" l="1"/>
  <c r="R56" i="282" s="1"/>
  <c r="P72" i="282"/>
  <c r="P22" i="282"/>
  <c r="AE123" i="285"/>
  <c r="AE38" i="285"/>
  <c r="N38" i="285"/>
  <c r="AA157" i="281"/>
  <c r="AB157" i="281"/>
  <c r="AC141" i="281" s="1"/>
  <c r="P127" i="284"/>
  <c r="P24" i="282"/>
  <c r="N89" i="281"/>
  <c r="N21" i="285"/>
  <c r="Q21" i="285" s="1"/>
  <c r="R5" i="285" s="1"/>
  <c r="P73" i="281"/>
  <c r="AA72" i="284"/>
  <c r="AB72" i="284"/>
  <c r="AC56" i="284" s="1"/>
  <c r="P178" i="284"/>
  <c r="Q74" i="281"/>
  <c r="P22" i="285"/>
  <c r="AB89" i="281"/>
  <c r="AC73" i="281" s="1"/>
  <c r="P160" i="284"/>
  <c r="Q125" i="284"/>
  <c r="P57" i="282"/>
  <c r="P24" i="285"/>
  <c r="AB55" i="284"/>
  <c r="AC39" i="284" s="1"/>
  <c r="Q6" i="284"/>
  <c r="P73" i="285"/>
  <c r="P89" i="282"/>
  <c r="AA140" i="284"/>
  <c r="P89" i="285"/>
  <c r="I3" i="280"/>
  <c r="Q73" i="284"/>
  <c r="F2" i="284"/>
  <c r="AB89" i="284"/>
  <c r="AC73" i="284" s="1"/>
  <c r="AB140" i="284"/>
  <c r="AC124" i="284" s="1"/>
  <c r="P41" i="282"/>
  <c r="Q41" i="282"/>
  <c r="P109" i="281"/>
  <c r="Q89" i="285"/>
  <c r="R73" i="285" s="1"/>
  <c r="AB174" i="281"/>
  <c r="AC158" i="281" s="1"/>
  <c r="P91" i="285"/>
  <c r="P57" i="281"/>
  <c r="N21" i="282"/>
  <c r="P21" i="282" s="1"/>
  <c r="N174" i="281"/>
  <c r="Q174" i="281" s="1"/>
  <c r="R158" i="281" s="1"/>
  <c r="N123" i="281"/>
  <c r="P123" i="281" s="1"/>
  <c r="P42" i="285"/>
  <c r="P8" i="284"/>
  <c r="P144" i="284"/>
  <c r="AF89" i="282"/>
  <c r="AG73" i="282" s="1"/>
  <c r="P8" i="281"/>
  <c r="AA123" i="281"/>
  <c r="AF89" i="285"/>
  <c r="AG73" i="285" s="1"/>
  <c r="N55" i="284"/>
  <c r="Q55" i="284" s="1"/>
  <c r="R39" i="284" s="1"/>
  <c r="N89" i="284"/>
  <c r="Q89" i="284" s="1"/>
  <c r="R73" i="284" s="1"/>
  <c r="Q41" i="284"/>
  <c r="N72" i="281"/>
  <c r="Q40" i="284"/>
  <c r="P40" i="284"/>
  <c r="AA38" i="281"/>
  <c r="Q176" i="281"/>
  <c r="Q141" i="284"/>
  <c r="Q143" i="281"/>
  <c r="P143" i="281"/>
  <c r="Q108" i="281"/>
  <c r="P90" i="282"/>
  <c r="P158" i="281"/>
  <c r="AE38" i="282"/>
  <c r="AB157" i="284"/>
  <c r="AC141" i="284" s="1"/>
  <c r="P107" i="285"/>
  <c r="Q107" i="285"/>
  <c r="N38" i="281"/>
  <c r="Q38" i="281" s="1"/>
  <c r="R22" i="281" s="1"/>
  <c r="N157" i="284"/>
  <c r="Q157" i="284" s="1"/>
  <c r="R141" i="284" s="1"/>
  <c r="N38" i="282"/>
  <c r="AA72" i="281"/>
  <c r="Q39" i="284"/>
  <c r="P158" i="284"/>
  <c r="N55" i="281"/>
  <c r="Q55" i="281" s="1"/>
  <c r="R39" i="281" s="1"/>
  <c r="P75" i="281"/>
  <c r="P178" i="281"/>
  <c r="Q6" i="281"/>
  <c r="P6" i="281"/>
  <c r="P160" i="281"/>
  <c r="AE89" i="285"/>
  <c r="P5" i="282"/>
  <c r="AE89" i="282"/>
  <c r="P7" i="284"/>
  <c r="Q7" i="284"/>
  <c r="Q38" i="284"/>
  <c r="R22" i="284" s="1"/>
  <c r="P38" i="284"/>
  <c r="Q23" i="285"/>
  <c r="P23" i="285"/>
  <c r="Q159" i="284"/>
  <c r="P159" i="284"/>
  <c r="Q109" i="285"/>
  <c r="P109" i="285"/>
  <c r="Q108" i="285"/>
  <c r="P108" i="285"/>
  <c r="Q108" i="284"/>
  <c r="P108" i="284"/>
  <c r="N106" i="285"/>
  <c r="AF106" i="285"/>
  <c r="AG90" i="285" s="1"/>
  <c r="AE106" i="285"/>
  <c r="Q90" i="284"/>
  <c r="P90" i="284"/>
  <c r="Q123" i="285"/>
  <c r="R107" i="285" s="1"/>
  <c r="P123" i="285"/>
  <c r="Q90" i="285"/>
  <c r="P90" i="285"/>
  <c r="N55" i="285"/>
  <c r="AF55" i="285"/>
  <c r="AG39" i="285" s="1"/>
  <c r="AE55" i="285"/>
  <c r="Q57" i="285"/>
  <c r="P57" i="285"/>
  <c r="Q75" i="285"/>
  <c r="P75" i="285"/>
  <c r="N191" i="284"/>
  <c r="AB191" i="284"/>
  <c r="AC175" i="284" s="1"/>
  <c r="AA191" i="284"/>
  <c r="N72" i="285"/>
  <c r="AF72" i="285"/>
  <c r="AG56" i="285" s="1"/>
  <c r="AE72" i="285"/>
  <c r="Q6" i="285"/>
  <c r="P6" i="285"/>
  <c r="Q56" i="284"/>
  <c r="P56" i="284"/>
  <c r="Q22" i="284"/>
  <c r="P22" i="284"/>
  <c r="AB21" i="284"/>
  <c r="AC5" i="284" s="1"/>
  <c r="AA21" i="284"/>
  <c r="N21" i="284"/>
  <c r="Q72" i="284"/>
  <c r="R56" i="284" s="1"/>
  <c r="P72" i="284"/>
  <c r="N174" i="284"/>
  <c r="AB174" i="284"/>
  <c r="AC158" i="284" s="1"/>
  <c r="AA174" i="284"/>
  <c r="Q107" i="284"/>
  <c r="P107" i="284"/>
  <c r="Q140" i="284"/>
  <c r="R124" i="284" s="1"/>
  <c r="P140" i="284"/>
  <c r="P124" i="284"/>
  <c r="Q124" i="284"/>
  <c r="N106" i="284"/>
  <c r="AB106" i="284"/>
  <c r="AC90" i="284" s="1"/>
  <c r="AA106" i="284"/>
  <c r="Q5" i="285"/>
  <c r="P5" i="285"/>
  <c r="Q140" i="285"/>
  <c r="R124" i="285" s="1"/>
  <c r="P140" i="285"/>
  <c r="P38" i="285"/>
  <c r="Q38" i="285"/>
  <c r="R22" i="285" s="1"/>
  <c r="N123" i="284"/>
  <c r="AB123" i="284"/>
  <c r="AC107" i="284" s="1"/>
  <c r="AA123" i="284"/>
  <c r="Q125" i="285"/>
  <c r="P125" i="285"/>
  <c r="P21" i="285"/>
  <c r="N106" i="281"/>
  <c r="AB106" i="281"/>
  <c r="AC90" i="281" s="1"/>
  <c r="AA106" i="281"/>
  <c r="N55" i="282"/>
  <c r="AF55" i="282"/>
  <c r="AG39" i="282" s="1"/>
  <c r="AE55" i="282"/>
  <c r="Q56" i="281"/>
  <c r="P56" i="281"/>
  <c r="Q40" i="282"/>
  <c r="P40" i="282"/>
  <c r="Q23" i="281"/>
  <c r="P23" i="281"/>
  <c r="Q89" i="281"/>
  <c r="R73" i="281" s="1"/>
  <c r="P89" i="281"/>
  <c r="Q39" i="282"/>
  <c r="P39" i="282"/>
  <c r="Q6" i="282"/>
  <c r="P6" i="282"/>
  <c r="Q179" i="281"/>
  <c r="P179" i="281"/>
  <c r="Q42" i="282"/>
  <c r="P42" i="282"/>
  <c r="P7" i="282"/>
  <c r="Q7" i="282"/>
  <c r="Q161" i="281"/>
  <c r="P161" i="281"/>
  <c r="Q123" i="282"/>
  <c r="R107" i="282" s="1"/>
  <c r="P123" i="282"/>
  <c r="Q72" i="281"/>
  <c r="R56" i="281" s="1"/>
  <c r="P72" i="281"/>
  <c r="AB140" i="281"/>
  <c r="AC124" i="281" s="1"/>
  <c r="AA140" i="281"/>
  <c r="N140" i="281"/>
  <c r="Q142" i="281"/>
  <c r="P142" i="281"/>
  <c r="Q177" i="281"/>
  <c r="P177" i="281"/>
  <c r="Q23" i="282"/>
  <c r="P23" i="282"/>
  <c r="Q110" i="281"/>
  <c r="P110" i="281"/>
  <c r="Q91" i="282"/>
  <c r="P91" i="282"/>
  <c r="Q159" i="281"/>
  <c r="P159" i="281"/>
  <c r="P22" i="281"/>
  <c r="Q22" i="281"/>
  <c r="Q92" i="281"/>
  <c r="P92" i="281"/>
  <c r="Q126" i="281"/>
  <c r="P126" i="281"/>
  <c r="Q109" i="282"/>
  <c r="P109" i="282"/>
  <c r="AB21" i="281"/>
  <c r="AC5" i="281" s="1"/>
  <c r="AA21" i="281"/>
  <c r="N21" i="281"/>
  <c r="Q108" i="282"/>
  <c r="P108" i="282"/>
  <c r="Q90" i="281"/>
  <c r="P90" i="281"/>
  <c r="N106" i="282"/>
  <c r="AF106" i="282"/>
  <c r="AG90" i="282" s="1"/>
  <c r="AE106" i="282"/>
  <c r="Q58" i="281"/>
  <c r="P58" i="281"/>
  <c r="AB191" i="281"/>
  <c r="AC175" i="281" s="1"/>
  <c r="N191" i="281"/>
  <c r="AA191" i="281"/>
  <c r="P157" i="281"/>
  <c r="Q157" i="281"/>
  <c r="R141" i="281" s="1"/>
  <c r="P55" i="284" l="1"/>
  <c r="P55" i="281"/>
  <c r="Q123" i="281"/>
  <c r="R107" i="281" s="1"/>
  <c r="P38" i="281"/>
  <c r="P157" i="284"/>
  <c r="Q21" i="282"/>
  <c r="R5" i="282" s="1"/>
  <c r="P89" i="284"/>
  <c r="D2" i="282"/>
  <c r="P174" i="281"/>
  <c r="P38" i="282"/>
  <c r="Q38" i="282"/>
  <c r="R22" i="282" s="1"/>
  <c r="Q72" i="285"/>
  <c r="R56" i="285" s="1"/>
  <c r="P72" i="285"/>
  <c r="Q55" i="285"/>
  <c r="R39" i="285" s="1"/>
  <c r="P55" i="285"/>
  <c r="Q191" i="284"/>
  <c r="R175" i="284" s="1"/>
  <c r="P191" i="284"/>
  <c r="Q123" i="284"/>
  <c r="R107" i="284" s="1"/>
  <c r="P123" i="284"/>
  <c r="Q174" i="284"/>
  <c r="R158" i="284" s="1"/>
  <c r="P174" i="284"/>
  <c r="D2" i="285"/>
  <c r="Q106" i="285"/>
  <c r="R90" i="285" s="1"/>
  <c r="P106" i="285"/>
  <c r="Q106" i="284"/>
  <c r="R90" i="284" s="1"/>
  <c r="P106" i="284"/>
  <c r="Q21" i="284"/>
  <c r="R5" i="284" s="1"/>
  <c r="P21" i="284"/>
  <c r="D2" i="284"/>
  <c r="Q140" i="281"/>
  <c r="R124" i="281" s="1"/>
  <c r="P140" i="281"/>
  <c r="Q21" i="281"/>
  <c r="R5" i="281" s="1"/>
  <c r="P21" i="281"/>
  <c r="D2" i="281"/>
  <c r="P191" i="281"/>
  <c r="Q191" i="281"/>
  <c r="R175" i="281" s="1"/>
  <c r="Q55" i="282"/>
  <c r="R39" i="282" s="1"/>
  <c r="P55" i="282"/>
  <c r="Q106" i="282"/>
  <c r="R90" i="282" s="1"/>
  <c r="P106" i="282"/>
  <c r="P106" i="281"/>
  <c r="Q106" i="281"/>
  <c r="R90" i="281" s="1"/>
</calcChain>
</file>

<file path=xl/sharedStrings.xml><?xml version="1.0" encoding="utf-8"?>
<sst xmlns="http://schemas.openxmlformats.org/spreadsheetml/2006/main" count="16329" uniqueCount="257">
  <si>
    <r>
      <t xml:space="preserve">屏榮 </t>
    </r>
    <r>
      <rPr>
        <b/>
        <sz val="26"/>
        <color rgb="FFFF0000"/>
        <rFont val="微軟正黑體"/>
        <family val="2"/>
        <charset val="136"/>
      </rPr>
      <t>大溪廠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6" type="noConversion"/>
  </si>
  <si>
    <t>日期</t>
    <phoneticPr fontId="6" type="noConversion"/>
  </si>
  <si>
    <t>訂單量</t>
    <phoneticPr fontId="6" type="noConversion"/>
  </si>
  <si>
    <t>營業額</t>
    <phoneticPr fontId="6" type="noConversion"/>
  </si>
  <si>
    <t>人時性</t>
    <phoneticPr fontId="6" type="noConversion"/>
  </si>
  <si>
    <t>項目</t>
    <phoneticPr fontId="9" type="noConversion"/>
  </si>
  <si>
    <t>➀</t>
    <phoneticPr fontId="9" type="noConversion"/>
  </si>
  <si>
    <t>➁</t>
    <phoneticPr fontId="9" type="noConversion"/>
  </si>
  <si>
    <t>➂</t>
    <phoneticPr fontId="9" type="noConversion"/>
  </si>
  <si>
    <t>④</t>
    <phoneticPr fontId="5" type="noConversion"/>
  </si>
  <si>
    <t>⑤</t>
    <phoneticPr fontId="5" type="noConversion"/>
  </si>
  <si>
    <t>異常停線</t>
    <phoneticPr fontId="9" type="noConversion"/>
  </si>
  <si>
    <t>短暫停線</t>
    <phoneticPr fontId="9" type="noConversion"/>
  </si>
  <si>
    <t>組合室</t>
    <phoneticPr fontId="6" type="noConversion"/>
  </si>
  <si>
    <t>全溫層</t>
    <phoneticPr fontId="6" type="noConversion"/>
  </si>
  <si>
    <t>4度C-各編組展開(一配)</t>
    <phoneticPr fontId="6" type="noConversion"/>
  </si>
  <si>
    <t>4度C-各編組展開(二配)</t>
    <phoneticPr fontId="5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</si>
  <si>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</t>
    </r>
    <r>
      <rPr>
        <sz val="12"/>
        <color theme="1"/>
        <rFont val="Microsoft JhengHei"/>
        <family val="2"/>
        <charset val="136"/>
      </rPr>
      <t>一配</t>
    </r>
    <r>
      <rPr>
        <sz val="12"/>
        <color theme="1"/>
        <rFont val="Calibri"/>
        <family val="2"/>
      </rPr>
      <t>)</t>
    </r>
    <phoneticPr fontId="6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</si>
  <si>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各編組展開(二配)</t>
    </r>
    <phoneticPr fontId="6" type="noConversion"/>
  </si>
  <si>
    <t>合計次數</t>
    <phoneticPr fontId="9" type="noConversion"/>
  </si>
  <si>
    <t>時間</t>
    <phoneticPr fontId="6" type="noConversion"/>
  </si>
  <si>
    <t>設備次數</t>
    <phoneticPr fontId="6" type="noConversion"/>
  </si>
  <si>
    <t>排關平均</t>
  </si>
  <si>
    <t>實績平均</t>
  </si>
  <si>
    <t>達成率平均</t>
  </si>
  <si>
    <t>※現行日本鮮食廠以達成率80%為基本(即為現行KPI)</t>
    <phoneticPr fontId="9" type="noConversion"/>
  </si>
  <si>
    <t>溫層</t>
    <phoneticPr fontId="6" type="noConversion"/>
  </si>
  <si>
    <t>➁4度C-各編組展開</t>
    <phoneticPr fontId="6" type="noConversion"/>
  </si>
  <si>
    <r>
      <rPr>
        <b/>
        <sz val="16"/>
        <color theme="1"/>
        <rFont val="Segoe UI Symbol"/>
        <family val="2"/>
      </rPr>
      <t>➂</t>
    </r>
    <r>
      <rPr>
        <b/>
        <sz val="16"/>
        <color theme="1"/>
        <rFont val="微軟正黑體"/>
        <family val="2"/>
        <charset val="136"/>
      </rPr>
      <t>4度C-各編組展開</t>
    </r>
    <phoneticPr fontId="5" type="noConversion"/>
  </si>
  <si>
    <t>編組</t>
    <phoneticPr fontId="6" type="noConversion"/>
  </si>
  <si>
    <t>便當一線</t>
  </si>
  <si>
    <t>便當二線</t>
  </si>
  <si>
    <t>涼麵一線</t>
    <phoneticPr fontId="5" type="noConversion"/>
  </si>
  <si>
    <t>涼麵二線</t>
  </si>
  <si>
    <t>涼麵三線</t>
  </si>
  <si>
    <t>自動包裝機</t>
  </si>
  <si>
    <t>自動包裝機2</t>
    <phoneticPr fontId="5" type="noConversion"/>
  </si>
  <si>
    <t>自動包裝機3</t>
  </si>
  <si>
    <t>便當一線</t>
    <phoneticPr fontId="5" type="noConversion"/>
  </si>
  <si>
    <t>涼麵一線</t>
  </si>
  <si>
    <t>人時性</t>
    <phoneticPr fontId="9" type="noConversion"/>
  </si>
  <si>
    <t>排關</t>
    <phoneticPr fontId="6" type="noConversion"/>
  </si>
  <si>
    <t>-</t>
  </si>
  <si>
    <t>實績</t>
    <phoneticPr fontId="6" type="noConversion"/>
  </si>
  <si>
    <t>達成率</t>
    <phoneticPr fontId="6" type="noConversion"/>
  </si>
  <si>
    <t>作業
時間</t>
    <phoneticPr fontId="6" type="noConversion"/>
  </si>
  <si>
    <t>開始</t>
    <phoneticPr fontId="6" type="noConversion"/>
  </si>
  <si>
    <t>結束</t>
    <phoneticPr fontId="6" type="noConversion"/>
  </si>
  <si>
    <t>產線異常
(5分鐘以上)</t>
    <phoneticPr fontId="5" type="noConversion"/>
  </si>
  <si>
    <t>次數</t>
    <phoneticPr fontId="5" type="noConversion"/>
  </si>
  <si>
    <t>時間/分</t>
    <phoneticPr fontId="5" type="noConversion"/>
  </si>
  <si>
    <t>短暫停線
(5分鐘以下)</t>
    <phoneticPr fontId="5" type="noConversion"/>
  </si>
  <si>
    <t>設備次數</t>
    <phoneticPr fontId="5" type="noConversion"/>
  </si>
  <si>
    <t>配置人數</t>
    <phoneticPr fontId="6" type="noConversion"/>
  </si>
  <si>
    <t>主要應用設備</t>
    <phoneticPr fontId="6" type="noConversion"/>
  </si>
  <si>
    <t>L型封口機</t>
  </si>
  <si>
    <t>ET-55</t>
  </si>
  <si>
    <t>ET-600</t>
  </si>
  <si>
    <t>伺服包裝機</t>
  </si>
  <si>
    <t>次要應用設備</t>
    <phoneticPr fontId="6" type="noConversion"/>
  </si>
  <si>
    <t>備註</t>
    <phoneticPr fontId="6" type="noConversion"/>
  </si>
  <si>
    <t>涼麵+烤飯糰</t>
  </si>
  <si>
    <t>大口飯糰線</t>
  </si>
  <si>
    <t>烤飯糰+手卷</t>
  </si>
  <si>
    <r>
      <rPr>
        <b/>
        <sz val="16"/>
        <color theme="1"/>
        <rFont val="Segoe UI Symbol"/>
        <family val="2"/>
      </rPr>
      <t>➃</t>
    </r>
    <r>
      <rPr>
        <b/>
        <sz val="16"/>
        <color theme="1"/>
        <rFont val="微軟正黑體"/>
        <family val="2"/>
        <charset val="136"/>
      </rPr>
      <t>18度C-各編組展開</t>
    </r>
    <r>
      <rPr>
        <b/>
        <sz val="16"/>
        <color theme="1"/>
        <rFont val="Calibri"/>
        <family val="2"/>
      </rPr>
      <t xml:space="preserve"> (</t>
    </r>
    <r>
      <rPr>
        <b/>
        <sz val="16"/>
        <color theme="1"/>
        <rFont val="微軟正黑體"/>
        <family val="2"/>
        <charset val="136"/>
      </rPr>
      <t>一配</t>
    </r>
    <r>
      <rPr>
        <b/>
        <sz val="16"/>
        <color theme="1"/>
        <rFont val="Calibri"/>
        <family val="2"/>
      </rPr>
      <t>)</t>
    </r>
    <phoneticPr fontId="6" type="noConversion"/>
  </si>
  <si>
    <t>⑤18度C-各編組展開 (二配)</t>
    <phoneticPr fontId="5" type="noConversion"/>
  </si>
  <si>
    <t>自動包裝機2</t>
  </si>
  <si>
    <t>味付飯糰線B</t>
  </si>
  <si>
    <t>(舊)
3300型飯糰線</t>
  </si>
  <si>
    <t>3000型飯糰線</t>
    <phoneticPr fontId="5" type="noConversion"/>
  </si>
  <si>
    <t>(新)
3300型飯糰機</t>
  </si>
  <si>
    <t>GKK3600型
飯糰機</t>
    <phoneticPr fontId="9" type="noConversion"/>
  </si>
  <si>
    <t>GKK3600型
飯糰機2</t>
    <phoneticPr fontId="5" type="noConversion"/>
  </si>
  <si>
    <t>自動包裝機</t>
    <phoneticPr fontId="6" type="noConversion"/>
  </si>
  <si>
    <t>自動包裝機3</t>
    <phoneticPr fontId="5" type="noConversion"/>
  </si>
  <si>
    <t>味付飯糰線B</t>
    <phoneticPr fontId="6" type="noConversion"/>
  </si>
  <si>
    <t>(舊)
3300型飯糰線</t>
    <phoneticPr fontId="6" type="noConversion"/>
  </si>
  <si>
    <t>(新)
3300型飯糰機</t>
    <phoneticPr fontId="6" type="noConversion"/>
  </si>
  <si>
    <t>GKK3600型
飯糰機2</t>
    <phoneticPr fontId="9" type="noConversion"/>
  </si>
  <si>
    <t>夾心型</t>
  </si>
  <si>
    <t>3300型</t>
  </si>
  <si>
    <t>GKK</t>
  </si>
  <si>
    <t>大溪廠日報分析</t>
    <phoneticPr fontId="9" type="noConversion"/>
  </si>
  <si>
    <t>總生產量</t>
    <phoneticPr fontId="9" type="noConversion"/>
  </si>
  <si>
    <t>出勤人數</t>
    <phoneticPr fontId="9" type="noConversion"/>
  </si>
  <si>
    <t>產線配置圖</t>
    <phoneticPr fontId="9" type="noConversion"/>
  </si>
  <si>
    <t>生產實績</t>
    <phoneticPr fontId="9" type="noConversion"/>
  </si>
  <si>
    <t>人時性差異分析</t>
    <phoneticPr fontId="9" type="noConversion"/>
  </si>
  <si>
    <t>日報登錄</t>
    <phoneticPr fontId="9" type="noConversion"/>
  </si>
  <si>
    <t>分析說明</t>
    <phoneticPr fontId="9" type="noConversion"/>
  </si>
  <si>
    <t>產能差異分析</t>
    <phoneticPr fontId="9" type="noConversion"/>
  </si>
  <si>
    <t>平均廠價</t>
  </si>
  <si>
    <t>多次生產數</t>
    <phoneticPr fontId="9" type="noConversion"/>
  </si>
  <si>
    <t>線別</t>
    <phoneticPr fontId="6" type="noConversion"/>
  </si>
  <si>
    <t>品類</t>
    <phoneticPr fontId="9" type="noConversion"/>
  </si>
  <si>
    <t>品名</t>
    <phoneticPr fontId="6" type="noConversion"/>
  </si>
  <si>
    <t>廠價</t>
    <phoneticPr fontId="9" type="noConversion"/>
  </si>
  <si>
    <t>生產量</t>
    <phoneticPr fontId="9" type="noConversion"/>
  </si>
  <si>
    <t>營收</t>
    <phoneticPr fontId="9" type="noConversion"/>
  </si>
  <si>
    <t>多次
生產</t>
    <phoneticPr fontId="9" type="noConversion"/>
  </si>
  <si>
    <t>人數</t>
    <phoneticPr fontId="9" type="noConversion"/>
  </si>
  <si>
    <t>產能/時</t>
    <phoneticPr fontId="9" type="noConversion"/>
  </si>
  <si>
    <t>達成率</t>
    <phoneticPr fontId="9" type="noConversion"/>
  </si>
  <si>
    <t>達成率
平均</t>
    <phoneticPr fontId="9" type="noConversion"/>
  </si>
  <si>
    <t>生產時間</t>
    <rPh sb="0" eb="4">
      <t>カイシジカン</t>
    </rPh>
    <phoneticPr fontId="1"/>
  </si>
  <si>
    <t>換線、休息/分</t>
    <rPh sb="0" eb="2">
      <t>キリカエ</t>
    </rPh>
    <phoneticPr fontId="1"/>
  </si>
  <si>
    <t>稼動時間/分</t>
    <phoneticPr fontId="9" type="noConversion"/>
  </si>
  <si>
    <t>休息時間</t>
    <phoneticPr fontId="9" type="noConversion"/>
  </si>
  <si>
    <t>(屏榮回填)</t>
    <phoneticPr fontId="9" type="noConversion"/>
  </si>
  <si>
    <t>達成率平均</t>
    <phoneticPr fontId="9" type="noConversion"/>
  </si>
  <si>
    <t>開始</t>
    <rPh sb="0" eb="2">
      <t>カイシジカン</t>
    </rPh>
    <phoneticPr fontId="1"/>
  </si>
  <si>
    <t>結束</t>
    <rPh sb="0" eb="2">
      <t>シュウリョウジカン</t>
    </rPh>
    <phoneticPr fontId="1"/>
  </si>
  <si>
    <t>開始</t>
    <phoneticPr fontId="9" type="noConversion"/>
  </si>
  <si>
    <t>結束</t>
    <phoneticPr fontId="9" type="noConversion"/>
  </si>
  <si>
    <t>18℃-壽司手卷</t>
  </si>
  <si>
    <t>一配海饌雙手卷</t>
  </si>
  <si>
    <t>一配雙饗雙手卷</t>
  </si>
  <si>
    <t>平均</t>
    <phoneticPr fontId="9" type="noConversion"/>
  </si>
  <si>
    <t>自動包裝機</t>
    <phoneticPr fontId="9" type="noConversion"/>
  </si>
  <si>
    <t>一配長野稻荷壽司</t>
  </si>
  <si>
    <t>18℃-飯糰</t>
  </si>
  <si>
    <t>一配兩粒飯糰(鮪魚.焦糖鮭魚)</t>
  </si>
  <si>
    <t>自動包裝機2</t>
    <phoneticPr fontId="9" type="noConversion"/>
  </si>
  <si>
    <t>一配雙鬆細卷</t>
  </si>
  <si>
    <t>一配經典鮪魚沙拉細卷</t>
  </si>
  <si>
    <t>(新)
3300型飯糰機</t>
    <phoneticPr fontId="9" type="noConversion"/>
  </si>
  <si>
    <t>一配照燒雞肉飯糰</t>
  </si>
  <si>
    <t>一配壹號醬炙烤牛飯糰</t>
  </si>
  <si>
    <t>一配鹽蔥燒肉飯糰</t>
  </si>
  <si>
    <t>一配雞肉飯飯糰</t>
  </si>
  <si>
    <t>一配蔬食鮪魚飯糰</t>
  </si>
  <si>
    <t>一配經典肉鬆飯糰</t>
  </si>
  <si>
    <t>一配明太子龍蝦風味沙拉飯糰</t>
  </si>
  <si>
    <t>一配鮪魚飯糰</t>
  </si>
  <si>
    <t>一配熟成紅鮭飯糰</t>
  </si>
  <si>
    <t>一配北海道秋鮭親子飯糰</t>
  </si>
  <si>
    <t>一配贅沢鮭魚肚飯糰</t>
  </si>
  <si>
    <t>自動包裝機
(二配)</t>
    <phoneticPr fontId="9" type="noConversion"/>
  </si>
  <si>
    <t>二配長野稻荷壽司</t>
  </si>
  <si>
    <t>二配雙饗雙手卷</t>
  </si>
  <si>
    <t>二配海饌雙手卷</t>
  </si>
  <si>
    <t>二配兩粒飯糰(鮪魚.焦糖鮭魚)</t>
  </si>
  <si>
    <t>(舊)
3300型飯糰線
(二配)</t>
    <phoneticPr fontId="9" type="noConversion"/>
  </si>
  <si>
    <t>二配三杯醬爆菇菇飯糰</t>
  </si>
  <si>
    <t>二配油蔥G絲飯糰</t>
  </si>
  <si>
    <t>二配壹號醬炙烤牛飯糰</t>
  </si>
  <si>
    <t>二配大飯糰韓式蒜烤豬五花</t>
  </si>
  <si>
    <t>(新)
3300型飯糰機 (二配)</t>
    <phoneticPr fontId="9" type="noConversion"/>
  </si>
  <si>
    <t>二配鹽蔥燒肉飯糰</t>
  </si>
  <si>
    <t>二配雞肉飯飯糰</t>
  </si>
  <si>
    <t>GKK3600型
飯糰機
(二配)</t>
    <phoneticPr fontId="9" type="noConversion"/>
  </si>
  <si>
    <t>二配經典肉鬆飯糰</t>
  </si>
  <si>
    <t>二配芝麻香鬆飯糰</t>
  </si>
  <si>
    <t>二配鮪魚飯糰</t>
  </si>
  <si>
    <t>GKK3600型
飯糰機2
(二配)</t>
    <phoneticPr fontId="9" type="noConversion"/>
  </si>
  <si>
    <t>二配明太子龍蝦風味沙拉飯糰</t>
  </si>
  <si>
    <t>二配蔬食鮪魚飯糰</t>
  </si>
  <si>
    <t>二配北海道秋鮭親子飯糰</t>
  </si>
  <si>
    <t>二配熟成紅鮭飯糰</t>
  </si>
  <si>
    <t>原因回覆</t>
  </si>
  <si>
    <t>1.當日出勤人數較多</t>
  </si>
  <si>
    <t>2.當日出勤人數較少</t>
  </si>
  <si>
    <t>3.當日出勤熟手較多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</si>
  <si>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</si>
  <si>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</si>
  <si>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</si>
  <si>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</si>
  <si>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</si>
  <si>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</si>
  <si>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</si>
  <si>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</si>
  <si>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12.活動期間品項需貼標</t>
    <phoneticPr fontId="5" type="noConversion"/>
  </si>
  <si>
    <t>合計(時間/分)</t>
    <phoneticPr fontId="6" type="noConversion"/>
  </si>
  <si>
    <t>產線異常
分析說明(5分鐘以上)</t>
    <phoneticPr fontId="9" type="noConversion"/>
  </si>
  <si>
    <t>總次數</t>
    <phoneticPr fontId="5" type="noConversion"/>
  </si>
  <si>
    <t>設備因素(次數)</t>
    <phoneticPr fontId="5" type="noConversion"/>
  </si>
  <si>
    <t>微波小吃</t>
  </si>
  <si>
    <t>日式茶碗蒸</t>
  </si>
  <si>
    <t>4℃-飯糰</t>
  </si>
  <si>
    <t>麻油雞飯糰</t>
  </si>
  <si>
    <t>便當二線</t>
    <phoneticPr fontId="9" type="noConversion"/>
  </si>
  <si>
    <t>微波主食</t>
  </si>
  <si>
    <t>糖燻野郎三十天熟成牛飯</t>
  </si>
  <si>
    <t>便當</t>
  </si>
  <si>
    <t>嫩烤香料雞胸排蔬滿盒</t>
  </si>
  <si>
    <t>烤蛋白餐盒</t>
  </si>
  <si>
    <t>健身G肉餐盒</t>
  </si>
  <si>
    <t>涼麵一線</t>
    <phoneticPr fontId="9" type="noConversion"/>
  </si>
  <si>
    <t>美式雞丁餐盒</t>
  </si>
  <si>
    <t>涼麵二線</t>
    <phoneticPr fontId="9" type="noConversion"/>
  </si>
  <si>
    <t>經典滷肉飯</t>
  </si>
  <si>
    <t>海陸雙拼肉肉餐盒</t>
  </si>
  <si>
    <t>香腸腿排雙拼便當</t>
  </si>
  <si>
    <t>蔬活腿排補力餐盒</t>
  </si>
  <si>
    <t>季節調理麵</t>
  </si>
  <si>
    <t>東京豚骨風味拉麵</t>
  </si>
  <si>
    <t>涼麵一線
(二配)</t>
    <phoneticPr fontId="9" type="noConversion"/>
  </si>
  <si>
    <t>二配西班牙風味海鮮燉飯</t>
  </si>
  <si>
    <t>二配里肌豬排可可咖哩歐姆蛋飯</t>
  </si>
  <si>
    <t>二配黃金雞排蘑菇白醬歐姆蛋飯</t>
  </si>
  <si>
    <t>二配哞哞培根奶香海陸焗飯</t>
  </si>
  <si>
    <t>二配失控起司薯餅焗飯</t>
  </si>
  <si>
    <t>二配大飯糰滷肉飯加蛋</t>
  </si>
  <si>
    <t>二配蒙古風味烤肉飯</t>
  </si>
  <si>
    <t>一配鮭魚奶油醬油飯糰</t>
  </si>
  <si>
    <t>合計次數</t>
  </si>
  <si>
    <t>合計(時間/分)</t>
  </si>
  <si>
    <t>產線異常統計(5分鐘以上)</t>
    <phoneticPr fontId="9" type="noConversion"/>
  </si>
  <si>
    <t>短暫停線統計(5分鐘以下)</t>
    <phoneticPr fontId="9" type="noConversion"/>
  </si>
  <si>
    <t>涼麵二線
(二配)</t>
    <phoneticPr fontId="9" type="noConversion"/>
  </si>
  <si>
    <t>涼麵三線</t>
    <phoneticPr fontId="9" type="noConversion"/>
  </si>
  <si>
    <t>4℃-壽司手卷</t>
  </si>
  <si>
    <t>明太子泡菜牛飯卷</t>
  </si>
  <si>
    <t>(舊)
3300型飯糰線</t>
    <phoneticPr fontId="9" type="noConversion"/>
  </si>
  <si>
    <t>一配紅運烏魚子紹興飯糰</t>
  </si>
  <si>
    <t>香料咖哩烤雞飯卷</t>
  </si>
  <si>
    <t>蟹味可樂餅風炸飯糰</t>
  </si>
  <si>
    <t>115.03.01星期日</t>
    <phoneticPr fontId="9" type="noConversion"/>
  </si>
  <si>
    <t>115.03.02星期一</t>
    <phoneticPr fontId="9" type="noConversion"/>
  </si>
  <si>
    <t>二配大飯糰鮪魚昆布</t>
  </si>
  <si>
    <t>便當二線
(二配)</t>
    <phoneticPr fontId="9" type="noConversion"/>
  </si>
  <si>
    <t>二配鐵板豆腐燴蛋蓋飯</t>
  </si>
  <si>
    <t>二配濃起司燻腸紅醬焗烤飯</t>
  </si>
  <si>
    <t>115.03.03星期二</t>
    <phoneticPr fontId="9" type="noConversion"/>
  </si>
  <si>
    <t>一配日式鮪魚美乃滋脆卷</t>
  </si>
  <si>
    <t>115.03.04星期三</t>
    <phoneticPr fontId="9" type="noConversion"/>
  </si>
  <si>
    <t>115.03.05星期四</t>
    <phoneticPr fontId="9" type="noConversion"/>
  </si>
  <si>
    <t>115.03.06星期五</t>
    <phoneticPr fontId="9" type="noConversion"/>
  </si>
  <si>
    <t>115.03.07星期六</t>
    <phoneticPr fontId="9" type="noConversion"/>
  </si>
  <si>
    <t>115.03.08星期日</t>
    <phoneticPr fontId="9" type="noConversion"/>
  </si>
  <si>
    <t>115.03.09星期一</t>
    <phoneticPr fontId="9" type="noConversion"/>
  </si>
  <si>
    <t>115.03.10星期二</t>
    <phoneticPr fontId="9" type="noConversion"/>
  </si>
  <si>
    <t>115.03.11星期三</t>
    <phoneticPr fontId="9" type="noConversion"/>
  </si>
  <si>
    <t>115.03.12星期四</t>
    <phoneticPr fontId="9" type="noConversion"/>
  </si>
  <si>
    <t>115.03.13星期五</t>
    <phoneticPr fontId="9" type="noConversion"/>
  </si>
  <si>
    <t>115.03.14星期六</t>
    <phoneticPr fontId="9" type="noConversion"/>
  </si>
  <si>
    <t>115.03.15星期日</t>
    <phoneticPr fontId="9" type="noConversion"/>
  </si>
  <si>
    <t>115.03.16星期一</t>
    <phoneticPr fontId="9" type="noConversion"/>
  </si>
  <si>
    <t>二配鮮蝦旬彩炊飯飯糰</t>
  </si>
  <si>
    <t>115.03.17星期二</t>
    <phoneticPr fontId="9" type="noConversion"/>
  </si>
  <si>
    <t>一配銀鮭美乃滋脆卷</t>
  </si>
  <si>
    <t>115.03.18星期三</t>
    <phoneticPr fontId="9" type="noConversion"/>
  </si>
  <si>
    <t>115.03.19星期四</t>
    <phoneticPr fontId="9" type="noConversion"/>
  </si>
  <si>
    <t>115.03.20星期五</t>
    <phoneticPr fontId="9" type="noConversion"/>
  </si>
  <si>
    <t>115.03.21星期六</t>
    <phoneticPr fontId="9" type="noConversion"/>
  </si>
  <si>
    <t>115.03.22星期日</t>
    <phoneticPr fontId="9" type="noConversion"/>
  </si>
  <si>
    <t>115.03.23星期一</t>
    <phoneticPr fontId="9" type="noConversion"/>
  </si>
  <si>
    <t>115.03.24星期二</t>
    <phoneticPr fontId="9" type="noConversion"/>
  </si>
  <si>
    <t>115.03.25星期三</t>
    <phoneticPr fontId="9" type="noConversion"/>
  </si>
  <si>
    <t>115.03.26星期四</t>
    <phoneticPr fontId="9" type="noConversion"/>
  </si>
  <si>
    <t>115.03.27星期五</t>
    <phoneticPr fontId="9" type="noConversion"/>
  </si>
  <si>
    <t>115.03.28星期六</t>
    <phoneticPr fontId="9" type="noConversion"/>
  </si>
  <si>
    <t>115.03.29星期日</t>
    <phoneticPr fontId="9" type="noConversion"/>
  </si>
  <si>
    <t>115.03.30星期一</t>
    <phoneticPr fontId="9" type="noConversion"/>
  </si>
  <si>
    <t>二配溏心蛋五目飯糰</t>
  </si>
  <si>
    <t>115.03.31星期二</t>
    <phoneticPr fontId="9" type="noConversion"/>
  </si>
  <si>
    <t>香檸奶油魚排蔬滿盒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</si>
</sst>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0.0%"/>
    <numFmt numFmtId="180" formatCode="h:mm;@"/>
    <numFmt numFmtId="181" formatCode="[$-F800]dddd\,\ mmmm\ dd\,\ yyyy"/>
    <numFmt numFmtId="182" formatCode="0_ "/>
    <numFmt numFmtId="183" formatCode="0.0_ "/>
    <numFmt numFmtId="184" formatCode="0_);[Red]\(0\)"/>
  </numFmts>
  <fonts count="30"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sz val="9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8"/>
      <color theme="1"/>
      <name val="Meiryo UI"/>
      <family val="2"/>
      <charset val="128"/>
    </font>
    <font>
      <sz val="18"/>
      <color theme="1"/>
      <name val="微軟正黑體"/>
      <family val="2"/>
      <charset val="136"/>
    </font>
    <font>
      <sz val="15"/>
      <name val="微軟正黑體"/>
      <family val="2"/>
      <charset val="136"/>
    </font>
    <font>
      <sz val="12"/>
      <color theme="1"/>
      <name val="Calibri"/>
      <family val="2"/>
    </font>
    <font>
      <sz val="12"/>
      <color theme="1"/>
      <name val="Microsoft JhengHei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theme="1"/>
      <name val="Segoe UI Symbol"/>
      <family val="2"/>
    </font>
    <font>
      <sz val="11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1"/>
      <name val="微軟正黑體"/>
      <family val="2"/>
      <charset val="136"/>
    </font>
    <font>
      <b/>
      <sz val="16"/>
      <color theme="1"/>
      <name val="Calibri"/>
      <family val="2"/>
    </font>
    <font>
      <sz val="12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b/>
      <sz val="12"/>
      <name val="微軟正黑體"/>
      <family val="2"/>
      <charset val="136"/>
    </font>
    <font>
      <sz val="16"/>
      <name val="微軟正黑體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BF1DE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7" fillId="0" borderId="0">
      <alignment vertical="center"/>
    </xf>
  </cellStyleXfs>
  <cellXfs count="374">
    <xf numFmtId="0" fontId="0" fillId="0" borderId="0" xfId="0">
      <alignment vertical="center"/>
    </xf>
    <xf numFmtId="0" fontId="3" fillId="0" borderId="0" xfId="1" applyFont="1">
      <alignment vertical="center"/>
    </xf>
    <xf numFmtId="0" fontId="1" fillId="0" borderId="0" xfId="1" applyFont="1">
      <alignment vertical="center"/>
    </xf>
    <xf numFmtId="0" fontId="7" fillId="0" borderId="2" xfId="2" applyFont="1" applyBorder="1" applyAlignment="1">
      <alignment horizontal="center" vertical="center"/>
    </xf>
    <xf numFmtId="0" fontId="1" fillId="0" borderId="5" xfId="2" applyFont="1" applyBorder="1">
      <alignment vertical="center"/>
    </xf>
    <xf numFmtId="0" fontId="1" fillId="0" borderId="0" xfId="2" applyFont="1">
      <alignment vertical="center"/>
    </xf>
    <xf numFmtId="0" fontId="1" fillId="0" borderId="4" xfId="2" applyFont="1" applyBorder="1" applyAlignment="1">
      <alignment horizontal="center" vertical="center"/>
    </xf>
    <xf numFmtId="0" fontId="13" fillId="0" borderId="8" xfId="4" applyFont="1" applyBorder="1" applyAlignment="1">
      <alignment horizontal="center" vertical="center" wrapText="1"/>
    </xf>
    <xf numFmtId="0" fontId="13" fillId="0" borderId="9" xfId="4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7" fillId="0" borderId="0" xfId="2" applyFont="1">
      <alignment vertical="center"/>
    </xf>
    <xf numFmtId="0" fontId="18" fillId="0" borderId="0" xfId="2" applyFont="1">
      <alignment vertical="center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21" fillId="0" borderId="14" xfId="1" applyFont="1" applyBorder="1" applyAlignment="1">
      <alignment horizontal="center" vertical="center" wrapText="1"/>
    </xf>
    <xf numFmtId="0" fontId="21" fillId="0" borderId="2" xfId="1" applyFont="1" applyBorder="1" applyAlignment="1">
      <alignment horizontal="center" vertical="center" wrapText="1"/>
    </xf>
    <xf numFmtId="0" fontId="21" fillId="0" borderId="3" xfId="1" applyFont="1" applyBorder="1" applyAlignment="1">
      <alignment horizontal="center" vertical="center" wrapText="1"/>
    </xf>
    <xf numFmtId="0" fontId="21" fillId="0" borderId="14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/>
    </xf>
    <xf numFmtId="0" fontId="21" fillId="0" borderId="15" xfId="1" applyFont="1" applyBorder="1" applyAlignment="1">
      <alignment horizontal="center" vertical="center" wrapText="1"/>
    </xf>
    <xf numFmtId="180" fontId="1" fillId="0" borderId="0" xfId="2" applyNumberFormat="1" applyFont="1" applyAlignment="1">
      <alignment horizontal="center" vertical="center"/>
    </xf>
    <xf numFmtId="0" fontId="1" fillId="0" borderId="15" xfId="2" applyFont="1" applyBorder="1" applyAlignment="1">
      <alignment horizontal="center" vertical="center" wrapText="1"/>
    </xf>
    <xf numFmtId="178" fontId="1" fillId="0" borderId="14" xfId="1" applyNumberFormat="1" applyFont="1" applyBorder="1" applyAlignment="1">
      <alignment horizontal="center" vertical="center" wrapText="1"/>
    </xf>
    <xf numFmtId="178" fontId="1" fillId="0" borderId="2" xfId="1" applyNumberFormat="1" applyFont="1" applyBorder="1" applyAlignment="1">
      <alignment horizontal="center" vertical="center" wrapText="1"/>
    </xf>
    <xf numFmtId="178" fontId="1" fillId="0" borderId="3" xfId="1" applyNumberFormat="1" applyFont="1" applyBorder="1" applyAlignment="1">
      <alignment horizontal="center" vertical="center" wrapText="1"/>
    </xf>
    <xf numFmtId="178" fontId="1" fillId="0" borderId="4" xfId="1" applyNumberFormat="1" applyFont="1" applyBorder="1" applyAlignment="1">
      <alignment horizontal="center" vertical="center" wrapText="1"/>
    </xf>
    <xf numFmtId="178" fontId="1" fillId="0" borderId="15" xfId="1" applyNumberFormat="1" applyFont="1" applyBorder="1" applyAlignment="1">
      <alignment horizontal="center" vertical="center" wrapText="1"/>
    </xf>
    <xf numFmtId="2" fontId="1" fillId="0" borderId="0" xfId="1" applyNumberFormat="1" applyFont="1">
      <alignment vertical="center"/>
    </xf>
    <xf numFmtId="0" fontId="23" fillId="0" borderId="15" xfId="2" applyFont="1" applyBorder="1" applyAlignment="1">
      <alignment horizontal="center" vertical="center" wrapText="1"/>
    </xf>
    <xf numFmtId="178" fontId="23" fillId="9" borderId="14" xfId="1" applyNumberFormat="1" applyFont="1" applyFill="1" applyBorder="1" applyAlignment="1">
      <alignment horizontal="center" vertical="center"/>
    </xf>
    <xf numFmtId="178" fontId="23" fillId="9" borderId="2" xfId="1" applyNumberFormat="1" applyFont="1" applyFill="1" applyBorder="1" applyAlignment="1">
      <alignment horizontal="center" vertical="center"/>
    </xf>
    <xf numFmtId="178" fontId="23" fillId="9" borderId="3" xfId="1" applyNumberFormat="1" applyFont="1" applyFill="1" applyBorder="1" applyAlignment="1">
      <alignment horizontal="center" vertical="center"/>
    </xf>
    <xf numFmtId="178" fontId="23" fillId="9" borderId="4" xfId="1" applyNumberFormat="1" applyFont="1" applyFill="1" applyBorder="1" applyAlignment="1">
      <alignment horizontal="center" vertical="center"/>
    </xf>
    <xf numFmtId="178" fontId="23" fillId="9" borderId="15" xfId="1" applyNumberFormat="1" applyFont="1" applyFill="1" applyBorder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1" fontId="1" fillId="0" borderId="0" xfId="1" applyNumberFormat="1" applyFont="1">
      <alignment vertical="center"/>
    </xf>
    <xf numFmtId="0" fontId="23" fillId="0" borderId="15" xfId="2" applyFont="1" applyBorder="1" applyAlignment="1">
      <alignment horizontal="center" vertical="center"/>
    </xf>
    <xf numFmtId="179" fontId="23" fillId="0" borderId="14" xfId="6" applyNumberFormat="1" applyFont="1" applyBorder="1" applyAlignment="1">
      <alignment horizontal="center" vertical="center"/>
    </xf>
    <xf numFmtId="179" fontId="23" fillId="0" borderId="2" xfId="6" applyNumberFormat="1" applyFont="1" applyBorder="1" applyAlignment="1">
      <alignment horizontal="center" vertical="center"/>
    </xf>
    <xf numFmtId="179" fontId="23" fillId="0" borderId="3" xfId="6" applyNumberFormat="1" applyFont="1" applyBorder="1" applyAlignment="1">
      <alignment horizontal="center" vertical="center"/>
    </xf>
    <xf numFmtId="179" fontId="23" fillId="0" borderId="4" xfId="6" applyNumberFormat="1" applyFont="1" applyBorder="1" applyAlignment="1">
      <alignment horizontal="center" vertical="center"/>
    </xf>
    <xf numFmtId="179" fontId="23" fillId="0" borderId="15" xfId="6" applyNumberFormat="1" applyFont="1" applyBorder="1" applyAlignment="1">
      <alignment horizontal="center" vertical="center"/>
    </xf>
    <xf numFmtId="180" fontId="1" fillId="0" borderId="14" xfId="2" applyNumberFormat="1" applyFont="1" applyBorder="1" applyAlignment="1">
      <alignment horizontal="center" vertical="center"/>
    </xf>
    <xf numFmtId="180" fontId="1" fillId="0" borderId="2" xfId="2" applyNumberFormat="1" applyFont="1" applyBorder="1" applyAlignment="1">
      <alignment horizontal="center" vertical="center"/>
    </xf>
    <xf numFmtId="180" fontId="1" fillId="0" borderId="4" xfId="2" applyNumberFormat="1" applyFont="1" applyBorder="1" applyAlignment="1">
      <alignment horizontal="center" vertical="center"/>
    </xf>
    <xf numFmtId="180" fontId="1" fillId="0" borderId="15" xfId="2" applyNumberFormat="1" applyFont="1" applyBorder="1" applyAlignment="1">
      <alignment horizontal="center" vertical="center"/>
    </xf>
    <xf numFmtId="0" fontId="0" fillId="3" borderId="15" xfId="2" applyFont="1" applyFill="1" applyBorder="1" applyAlignment="1">
      <alignment horizontal="center" vertical="center"/>
    </xf>
    <xf numFmtId="0" fontId="1" fillId="3" borderId="2" xfId="2" applyFont="1" applyFill="1" applyBorder="1" applyAlignment="1">
      <alignment horizontal="center" vertical="center"/>
    </xf>
    <xf numFmtId="0" fontId="1" fillId="3" borderId="3" xfId="2" applyFont="1" applyFill="1" applyBorder="1" applyAlignment="1">
      <alignment horizontal="center" vertical="center"/>
    </xf>
    <xf numFmtId="0" fontId="1" fillId="3" borderId="14" xfId="2" applyFont="1" applyFill="1" applyBorder="1" applyAlignment="1">
      <alignment horizontal="center" vertical="center"/>
    </xf>
    <xf numFmtId="0" fontId="1" fillId="3" borderId="4" xfId="2" applyFont="1" applyFill="1" applyBorder="1" applyAlignment="1">
      <alignment horizontal="center" vertical="center"/>
    </xf>
    <xf numFmtId="0" fontId="1" fillId="3" borderId="15" xfId="2" applyFont="1" applyFill="1" applyBorder="1" applyAlignment="1">
      <alignment horizontal="center" vertical="center"/>
    </xf>
    <xf numFmtId="1" fontId="1" fillId="0" borderId="14" xfId="1" applyNumberFormat="1" applyFont="1" applyBorder="1" applyAlignment="1">
      <alignment horizontal="center" vertical="center"/>
    </xf>
    <xf numFmtId="1" fontId="1" fillId="0" borderId="2" xfId="1" applyNumberFormat="1" applyFont="1" applyBorder="1" applyAlignment="1">
      <alignment horizontal="center" vertical="center"/>
    </xf>
    <xf numFmtId="1" fontId="1" fillId="0" borderId="3" xfId="1" applyNumberFormat="1" applyFont="1" applyBorder="1" applyAlignment="1">
      <alignment horizontal="center" vertical="center"/>
    </xf>
    <xf numFmtId="1" fontId="1" fillId="0" borderId="4" xfId="1" applyNumberFormat="1" applyFont="1" applyBorder="1" applyAlignment="1">
      <alignment horizontal="center" vertical="center"/>
    </xf>
    <xf numFmtId="1" fontId="1" fillId="0" borderId="15" xfId="1" applyNumberFormat="1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0" fontId="24" fillId="0" borderId="14" xfId="1" applyFont="1" applyBorder="1" applyAlignment="1">
      <alignment horizontal="center" vertical="center"/>
    </xf>
    <xf numFmtId="0" fontId="24" fillId="0" borderId="2" xfId="1" applyFont="1" applyBorder="1" applyAlignment="1">
      <alignment horizontal="center" vertical="center"/>
    </xf>
    <xf numFmtId="0" fontId="24" fillId="0" borderId="3" xfId="1" applyFont="1" applyBorder="1" applyAlignment="1">
      <alignment horizontal="center" vertical="center"/>
    </xf>
    <xf numFmtId="0" fontId="24" fillId="0" borderId="4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24" fillId="0" borderId="19" xfId="1" applyFont="1" applyBorder="1">
      <alignment vertical="center"/>
    </xf>
    <xf numFmtId="0" fontId="24" fillId="0" borderId="21" xfId="1" applyFont="1" applyBorder="1" applyAlignment="1">
      <alignment horizontal="center" vertical="center"/>
    </xf>
    <xf numFmtId="0" fontId="24" fillId="0" borderId="21" xfId="1" applyFont="1" applyBorder="1">
      <alignment vertical="center"/>
    </xf>
    <xf numFmtId="0" fontId="24" fillId="0" borderId="22" xfId="1" applyFont="1" applyBorder="1" applyAlignment="1">
      <alignment horizontal="center" vertical="center"/>
    </xf>
    <xf numFmtId="0" fontId="1" fillId="0" borderId="19" xfId="1" applyFont="1" applyBorder="1" applyAlignment="1">
      <alignment horizontal="center" vertical="center"/>
    </xf>
    <xf numFmtId="0" fontId="1" fillId="0" borderId="23" xfId="1" applyFont="1" applyBorder="1" applyAlignment="1">
      <alignment horizontal="center" vertical="center"/>
    </xf>
    <xf numFmtId="0" fontId="24" fillId="0" borderId="20" xfId="1" applyFont="1" applyBorder="1" applyAlignment="1">
      <alignment horizontal="center" vertical="center"/>
    </xf>
    <xf numFmtId="0" fontId="21" fillId="0" borderId="14" xfId="2" applyFont="1" applyBorder="1" applyAlignment="1">
      <alignment horizontal="center" vertical="center"/>
    </xf>
    <xf numFmtId="0" fontId="21" fillId="0" borderId="4" xfId="2" applyFont="1" applyBorder="1" applyAlignment="1">
      <alignment horizontal="center" vertical="center"/>
    </xf>
    <xf numFmtId="0" fontId="21" fillId="0" borderId="2" xfId="7" applyFont="1" applyBorder="1" applyAlignment="1">
      <alignment horizontal="center" vertical="center" wrapText="1"/>
    </xf>
    <xf numFmtId="0" fontId="21" fillId="0" borderId="15" xfId="7" applyFont="1" applyBorder="1" applyAlignment="1">
      <alignment horizontal="center" vertical="center" wrapText="1"/>
    </xf>
    <xf numFmtId="0" fontId="1" fillId="0" borderId="23" xfId="2" applyFont="1" applyBorder="1" applyAlignment="1">
      <alignment horizontal="center" vertical="center"/>
    </xf>
    <xf numFmtId="0" fontId="24" fillId="0" borderId="19" xfId="1" applyFont="1" applyBorder="1" applyAlignment="1">
      <alignment horizontal="center" vertical="center"/>
    </xf>
    <xf numFmtId="178" fontId="1" fillId="0" borderId="0" xfId="1" applyNumberFormat="1" applyFont="1">
      <alignment vertical="center"/>
    </xf>
    <xf numFmtId="0" fontId="22" fillId="0" borderId="11" xfId="2" applyFont="1" applyBorder="1">
      <alignment vertical="center"/>
    </xf>
    <xf numFmtId="0" fontId="22" fillId="0" borderId="24" xfId="2" applyFont="1" applyBorder="1" applyAlignment="1">
      <alignment vertical="center" shrinkToFit="1"/>
    </xf>
    <xf numFmtId="0" fontId="22" fillId="0" borderId="25" xfId="2" applyFont="1" applyBorder="1" applyAlignment="1">
      <alignment horizontal="left" vertical="center" shrinkToFit="1"/>
    </xf>
    <xf numFmtId="0" fontId="7" fillId="10" borderId="26" xfId="2" applyFont="1" applyFill="1" applyBorder="1" applyAlignment="1">
      <alignment horizontal="center" vertical="center" shrinkToFit="1"/>
    </xf>
    <xf numFmtId="0" fontId="22" fillId="0" borderId="26" xfId="2" applyFont="1" applyBorder="1" applyAlignment="1">
      <alignment horizontal="center" vertical="center" shrinkToFit="1"/>
    </xf>
    <xf numFmtId="43" fontId="7" fillId="0" borderId="25" xfId="2" applyNumberFormat="1" applyFont="1" applyBorder="1" applyAlignment="1">
      <alignment vertical="center" shrinkToFit="1"/>
    </xf>
    <xf numFmtId="0" fontId="22" fillId="0" borderId="25" xfId="2" applyFont="1" applyBorder="1" applyAlignment="1">
      <alignment vertical="center" shrinkToFit="1"/>
    </xf>
    <xf numFmtId="1" fontId="22" fillId="0" borderId="26" xfId="2" applyNumberFormat="1" applyFont="1" applyBorder="1" applyAlignment="1">
      <alignment horizontal="center" vertical="center" shrinkToFit="1"/>
    </xf>
    <xf numFmtId="0" fontId="22" fillId="0" borderId="6" xfId="2" applyFont="1" applyBorder="1" applyAlignment="1">
      <alignment horizontal="left" vertical="center" shrinkToFit="1"/>
    </xf>
    <xf numFmtId="178" fontId="22" fillId="0" borderId="34" xfId="2" applyNumberFormat="1" applyFont="1" applyBorder="1" applyAlignment="1">
      <alignment horizontal="center" vertical="center" shrinkToFit="1"/>
    </xf>
    <xf numFmtId="43" fontId="22" fillId="0" borderId="6" xfId="2" applyNumberFormat="1" applyFont="1" applyBorder="1" applyAlignment="1">
      <alignment vertical="center" shrinkToFit="1"/>
    </xf>
    <xf numFmtId="0" fontId="22" fillId="0" borderId="6" xfId="2" applyFont="1" applyBorder="1" applyAlignment="1">
      <alignment vertical="center" shrinkToFit="1"/>
    </xf>
    <xf numFmtId="0" fontId="22" fillId="0" borderId="34" xfId="2" applyFont="1" applyBorder="1" applyAlignment="1">
      <alignment horizontal="center" vertical="center" shrinkToFit="1"/>
    </xf>
    <xf numFmtId="0" fontId="1" fillId="0" borderId="25" xfId="2" applyFont="1" applyBorder="1" applyAlignment="1">
      <alignment horizontal="center" vertical="center"/>
    </xf>
    <xf numFmtId="0" fontId="1" fillId="0" borderId="46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 shrinkToFit="1"/>
    </xf>
    <xf numFmtId="2" fontId="1" fillId="0" borderId="4" xfId="8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2" fontId="1" fillId="0" borderId="3" xfId="2" applyNumberFormat="1" applyFont="1" applyBorder="1" applyAlignment="1">
      <alignment horizontal="right" vertical="center"/>
    </xf>
    <xf numFmtId="1" fontId="1" fillId="4" borderId="14" xfId="2" applyNumberFormat="1" applyFont="1" applyFill="1" applyBorder="1" applyAlignment="1">
      <alignment horizontal="center" vertical="center"/>
    </xf>
    <xf numFmtId="1" fontId="1" fillId="0" borderId="2" xfId="2" applyNumberFormat="1" applyFont="1" applyBorder="1" applyAlignment="1">
      <alignment horizontal="center" vertical="center"/>
    </xf>
    <xf numFmtId="178" fontId="1" fillId="0" borderId="15" xfId="2" applyNumberFormat="1" applyFont="1" applyBorder="1" applyAlignment="1">
      <alignment horizontal="center" vertical="center"/>
    </xf>
    <xf numFmtId="0" fontId="1" fillId="4" borderId="4" xfId="2" applyFont="1" applyFill="1" applyBorder="1" applyAlignment="1">
      <alignment horizontal="center" vertical="center"/>
    </xf>
    <xf numFmtId="182" fontId="1" fillId="4" borderId="14" xfId="2" applyNumberFormat="1" applyFont="1" applyFill="1" applyBorder="1" applyAlignment="1">
      <alignment horizontal="center" vertical="center"/>
    </xf>
    <xf numFmtId="183" fontId="1" fillId="0" borderId="2" xfId="2" applyNumberFormat="1" applyFont="1" applyBorder="1" applyAlignment="1">
      <alignment horizontal="center" vertical="center"/>
    </xf>
    <xf numFmtId="179" fontId="1" fillId="0" borderId="2" xfId="6" applyNumberFormat="1" applyFont="1" applyBorder="1" applyAlignment="1">
      <alignment horizontal="center" vertical="center"/>
    </xf>
    <xf numFmtId="184" fontId="1" fillId="0" borderId="2" xfId="2" applyNumberFormat="1" applyFont="1" applyBorder="1" applyAlignment="1">
      <alignment horizontal="center" vertical="center"/>
    </xf>
    <xf numFmtId="184" fontId="1" fillId="0" borderId="2" xfId="2" applyNumberFormat="1" applyFont="1" applyBorder="1" applyAlignment="1">
      <alignment horizontal="center" vertical="center" wrapText="1"/>
    </xf>
    <xf numFmtId="20" fontId="1" fillId="0" borderId="2" xfId="2" applyNumberFormat="1" applyFont="1" applyBorder="1" applyAlignment="1">
      <alignment horizontal="center" vertical="center"/>
    </xf>
    <xf numFmtId="0" fontId="1" fillId="0" borderId="45" xfId="2" applyFont="1" applyBorder="1" applyAlignment="1">
      <alignment horizontal="center" vertical="center" shrinkToFit="1"/>
    </xf>
    <xf numFmtId="182" fontId="1" fillId="0" borderId="45" xfId="2" applyNumberFormat="1" applyFont="1" applyBorder="1" applyAlignment="1">
      <alignment horizontal="center" vertical="center"/>
    </xf>
    <xf numFmtId="20" fontId="1" fillId="0" borderId="15" xfId="2" applyNumberFormat="1" applyFont="1" applyBorder="1" applyAlignment="1">
      <alignment horizontal="center" vertical="center"/>
    </xf>
    <xf numFmtId="182" fontId="1" fillId="0" borderId="14" xfId="2" applyNumberFormat="1" applyFont="1" applyBorder="1" applyAlignment="1">
      <alignment horizontal="center" vertical="center"/>
    </xf>
    <xf numFmtId="1" fontId="1" fillId="4" borderId="4" xfId="2" applyNumberFormat="1" applyFont="1" applyFill="1" applyBorder="1" applyAlignment="1">
      <alignment horizontal="center" vertical="center"/>
    </xf>
    <xf numFmtId="180" fontId="1" fillId="0" borderId="16" xfId="2" applyNumberFormat="1" applyFont="1" applyBorder="1" applyAlignment="1">
      <alignment horizontal="center" vertical="center"/>
    </xf>
    <xf numFmtId="180" fontId="1" fillId="0" borderId="6" xfId="2" applyNumberFormat="1" applyFont="1" applyBorder="1" applyAlignment="1">
      <alignment horizontal="center" vertical="center"/>
    </xf>
    <xf numFmtId="2" fontId="1" fillId="0" borderId="34" xfId="2" applyNumberFormat="1" applyFont="1" applyBorder="1" applyAlignment="1">
      <alignment horizontal="right" vertical="center"/>
    </xf>
    <xf numFmtId="0" fontId="1" fillId="0" borderId="18" xfId="2" applyFont="1" applyBorder="1" applyAlignment="1">
      <alignment horizontal="center" vertical="center" wrapText="1"/>
    </xf>
    <xf numFmtId="182" fontId="1" fillId="4" borderId="16" xfId="2" applyNumberFormat="1" applyFont="1" applyFill="1" applyBorder="1" applyAlignment="1">
      <alignment horizontal="center" vertical="center"/>
    </xf>
    <xf numFmtId="183" fontId="1" fillId="0" borderId="6" xfId="2" applyNumberFormat="1" applyFont="1" applyBorder="1" applyAlignment="1">
      <alignment horizontal="center" vertical="center"/>
    </xf>
    <xf numFmtId="179" fontId="1" fillId="0" borderId="6" xfId="6" applyNumberFormat="1" applyFont="1" applyBorder="1" applyAlignment="1">
      <alignment horizontal="center" vertical="center"/>
    </xf>
    <xf numFmtId="20" fontId="1" fillId="0" borderId="6" xfId="2" applyNumberFormat="1" applyFont="1" applyBorder="1" applyAlignment="1">
      <alignment horizontal="center" vertical="center"/>
    </xf>
    <xf numFmtId="20" fontId="1" fillId="0" borderId="18" xfId="2" applyNumberFormat="1" applyFont="1" applyBorder="1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2" fontId="1" fillId="0" borderId="34" xfId="2" applyNumberFormat="1" applyFont="1" applyBorder="1" applyAlignment="1">
      <alignment horizontal="center" vertical="center"/>
    </xf>
    <xf numFmtId="184" fontId="1" fillId="0" borderId="6" xfId="2" applyNumberFormat="1" applyFont="1" applyBorder="1" applyAlignment="1">
      <alignment horizontal="center" vertical="center"/>
    </xf>
    <xf numFmtId="184" fontId="1" fillId="0" borderId="6" xfId="2" applyNumberFormat="1" applyFont="1" applyBorder="1" applyAlignment="1">
      <alignment horizontal="center" vertical="center" wrapText="1"/>
    </xf>
    <xf numFmtId="179" fontId="1" fillId="0" borderId="10" xfId="6" applyNumberFormat="1" applyFont="1" applyBorder="1" applyAlignment="1">
      <alignment horizontal="center" vertical="center"/>
    </xf>
    <xf numFmtId="0" fontId="1" fillId="0" borderId="58" xfId="2" applyFont="1" applyBorder="1" applyAlignment="1">
      <alignment horizontal="center" vertical="center" shrinkToFit="1"/>
    </xf>
    <xf numFmtId="0" fontId="1" fillId="0" borderId="59" xfId="2" applyFont="1" applyBorder="1">
      <alignment vertical="center"/>
    </xf>
    <xf numFmtId="2" fontId="1" fillId="0" borderId="22" xfId="2" applyNumberFormat="1" applyFont="1" applyBorder="1" applyAlignment="1">
      <alignment horizontal="center" vertical="center"/>
    </xf>
    <xf numFmtId="1" fontId="1" fillId="4" borderId="19" xfId="2" applyNumberFormat="1" applyFont="1" applyFill="1" applyBorder="1" applyAlignment="1">
      <alignment horizontal="center" vertical="center"/>
    </xf>
    <xf numFmtId="1" fontId="1" fillId="0" borderId="21" xfId="2" applyNumberFormat="1" applyFont="1" applyBorder="1" applyAlignment="1">
      <alignment horizontal="center" vertical="center"/>
    </xf>
    <xf numFmtId="178" fontId="1" fillId="0" borderId="20" xfId="2" applyNumberFormat="1" applyFont="1" applyBorder="1" applyAlignment="1">
      <alignment horizontal="center" vertical="center"/>
    </xf>
    <xf numFmtId="182" fontId="1" fillId="4" borderId="19" xfId="2" applyNumberFormat="1" applyFont="1" applyFill="1" applyBorder="1" applyAlignment="1">
      <alignment horizontal="center" vertical="center"/>
    </xf>
    <xf numFmtId="183" fontId="1" fillId="0" borderId="21" xfId="2" applyNumberFormat="1" applyFont="1" applyBorder="1" applyAlignment="1">
      <alignment horizontal="center" vertical="center"/>
    </xf>
    <xf numFmtId="179" fontId="1" fillId="0" borderId="21" xfId="6" applyNumberFormat="1" applyFont="1" applyBorder="1" applyAlignment="1">
      <alignment horizontal="center" vertical="center"/>
    </xf>
    <xf numFmtId="180" fontId="1" fillId="0" borderId="19" xfId="2" applyNumberFormat="1" applyFont="1" applyBorder="1" applyAlignment="1">
      <alignment horizontal="center" vertical="center" shrinkToFit="1"/>
    </xf>
    <xf numFmtId="180" fontId="1" fillId="0" borderId="21" xfId="2" applyNumberFormat="1" applyFont="1" applyBorder="1" applyAlignment="1">
      <alignment horizontal="center" vertical="center" shrinkToFit="1"/>
    </xf>
    <xf numFmtId="184" fontId="1" fillId="0" borderId="21" xfId="2" applyNumberFormat="1" applyFont="1" applyBorder="1" applyAlignment="1">
      <alignment horizontal="center" vertical="center" shrinkToFit="1"/>
    </xf>
    <xf numFmtId="0" fontId="1" fillId="0" borderId="0" xfId="2" applyFont="1" applyAlignment="1">
      <alignment vertical="center" shrinkToFit="1"/>
    </xf>
    <xf numFmtId="0" fontId="1" fillId="0" borderId="60" xfId="2" applyFont="1" applyBorder="1" applyAlignment="1">
      <alignment horizontal="center" vertical="center" shrinkToFit="1"/>
    </xf>
    <xf numFmtId="2" fontId="1" fillId="0" borderId="24" xfId="8" applyNumberFormat="1" applyFont="1" applyBorder="1" applyAlignment="1">
      <alignment horizontal="center" vertical="center"/>
    </xf>
    <xf numFmtId="2" fontId="1" fillId="0" borderId="26" xfId="2" applyNumberFormat="1" applyFont="1" applyBorder="1" applyAlignment="1">
      <alignment horizontal="right" vertical="center"/>
    </xf>
    <xf numFmtId="0" fontId="1" fillId="0" borderId="46" xfId="2" applyFont="1" applyBorder="1" applyAlignment="1">
      <alignment horizontal="center" vertical="center" wrapText="1"/>
    </xf>
    <xf numFmtId="1" fontId="1" fillId="4" borderId="45" xfId="2" applyNumberFormat="1" applyFont="1" applyFill="1" applyBorder="1" applyAlignment="1">
      <alignment horizontal="center" vertical="center"/>
    </xf>
    <xf numFmtId="1" fontId="1" fillId="0" borderId="25" xfId="2" applyNumberFormat="1" applyFont="1" applyBorder="1" applyAlignment="1">
      <alignment horizontal="center" vertical="center"/>
    </xf>
    <xf numFmtId="178" fontId="1" fillId="0" borderId="46" xfId="2" applyNumberFormat="1" applyFont="1" applyBorder="1" applyAlignment="1">
      <alignment horizontal="center" vertical="center"/>
    </xf>
    <xf numFmtId="1" fontId="1" fillId="4" borderId="24" xfId="2" applyNumberFormat="1" applyFont="1" applyFill="1" applyBorder="1" applyAlignment="1">
      <alignment horizontal="center" vertical="center"/>
    </xf>
    <xf numFmtId="182" fontId="1" fillId="4" borderId="45" xfId="2" applyNumberFormat="1" applyFont="1" applyFill="1" applyBorder="1" applyAlignment="1">
      <alignment horizontal="center" vertical="center"/>
    </xf>
    <xf numFmtId="183" fontId="1" fillId="0" borderId="25" xfId="2" applyNumberFormat="1" applyFont="1" applyBorder="1" applyAlignment="1">
      <alignment horizontal="center" vertical="center"/>
    </xf>
    <xf numFmtId="179" fontId="1" fillId="0" borderId="25" xfId="6" applyNumberFormat="1" applyFont="1" applyBorder="1" applyAlignment="1">
      <alignment horizontal="center" vertical="center"/>
    </xf>
    <xf numFmtId="180" fontId="1" fillId="0" borderId="45" xfId="2" applyNumberFormat="1" applyFont="1" applyBorder="1" applyAlignment="1">
      <alignment horizontal="center" vertical="center"/>
    </xf>
    <xf numFmtId="180" fontId="1" fillId="0" borderId="25" xfId="2" applyNumberFormat="1" applyFont="1" applyBorder="1" applyAlignment="1">
      <alignment horizontal="center" vertical="center"/>
    </xf>
    <xf numFmtId="184" fontId="1" fillId="0" borderId="25" xfId="2" applyNumberFormat="1" applyFont="1" applyBorder="1" applyAlignment="1">
      <alignment horizontal="center" vertical="center"/>
    </xf>
    <xf numFmtId="184" fontId="1" fillId="0" borderId="25" xfId="2" applyNumberFormat="1" applyFont="1" applyBorder="1" applyAlignment="1">
      <alignment horizontal="center" vertical="center" wrapText="1"/>
    </xf>
    <xf numFmtId="20" fontId="1" fillId="0" borderId="25" xfId="2" applyNumberFormat="1" applyFont="1" applyBorder="1" applyAlignment="1">
      <alignment horizontal="center" vertical="center"/>
    </xf>
    <xf numFmtId="20" fontId="1" fillId="0" borderId="46" xfId="2" applyNumberFormat="1" applyFont="1" applyBorder="1" applyAlignment="1">
      <alignment horizontal="center" vertical="center"/>
    </xf>
    <xf numFmtId="0" fontId="1" fillId="0" borderId="16" xfId="2" applyFont="1" applyBorder="1" applyAlignment="1">
      <alignment horizontal="center" vertical="center" shrinkToFit="1"/>
    </xf>
    <xf numFmtId="0" fontId="1" fillId="0" borderId="56" xfId="2" applyFont="1" applyBorder="1" applyAlignment="1">
      <alignment horizontal="left" vertical="center"/>
    </xf>
    <xf numFmtId="182" fontId="1" fillId="0" borderId="16" xfId="2" applyNumberFormat="1" applyFont="1" applyBorder="1" applyAlignment="1">
      <alignment horizontal="center" vertical="center"/>
    </xf>
    <xf numFmtId="184" fontId="1" fillId="0" borderId="21" xfId="2" applyNumberFormat="1" applyFont="1" applyBorder="1" applyAlignment="1">
      <alignment horizontal="center" vertical="center" wrapText="1"/>
    </xf>
    <xf numFmtId="178" fontId="1" fillId="0" borderId="21" xfId="2" applyNumberFormat="1" applyFont="1" applyBorder="1" applyAlignment="1">
      <alignment horizontal="center" vertical="center"/>
    </xf>
    <xf numFmtId="182" fontId="1" fillId="0" borderId="19" xfId="2" applyNumberFormat="1" applyFont="1" applyBorder="1" applyAlignment="1">
      <alignment horizontal="center" vertical="center"/>
    </xf>
    <xf numFmtId="180" fontId="1" fillId="0" borderId="46" xfId="2" applyNumberFormat="1" applyFont="1" applyBorder="1" applyAlignment="1">
      <alignment horizontal="center" vertical="center"/>
    </xf>
    <xf numFmtId="0" fontId="1" fillId="0" borderId="4" xfId="2" applyFont="1" applyBorder="1" applyAlignment="1">
      <alignment horizontal="left" vertical="center"/>
    </xf>
    <xf numFmtId="182" fontId="1" fillId="0" borderId="24" xfId="2" applyNumberFormat="1" applyFont="1" applyBorder="1" applyAlignment="1">
      <alignment horizontal="center" vertical="center"/>
    </xf>
    <xf numFmtId="182" fontId="1" fillId="0" borderId="4" xfId="2" applyNumberFormat="1" applyFont="1" applyBorder="1" applyAlignment="1">
      <alignment horizontal="center" vertical="center"/>
    </xf>
    <xf numFmtId="182" fontId="1" fillId="0" borderId="56" xfId="2" applyNumberFormat="1" applyFont="1" applyBorder="1" applyAlignment="1">
      <alignment horizontal="center" vertical="center"/>
    </xf>
    <xf numFmtId="182" fontId="1" fillId="0" borderId="23" xfId="2" applyNumberFormat="1" applyFont="1" applyBorder="1" applyAlignment="1">
      <alignment horizontal="center" vertical="center"/>
    </xf>
    <xf numFmtId="0" fontId="1" fillId="0" borderId="0" xfId="2" applyFont="1" applyAlignment="1">
      <alignment vertical="center" wrapText="1"/>
    </xf>
    <xf numFmtId="0" fontId="26" fillId="0" borderId="62" xfId="4" applyFont="1" applyBorder="1" applyAlignment="1">
      <alignment horizontal="center" vertical="center" shrinkToFit="1"/>
    </xf>
    <xf numFmtId="0" fontId="26" fillId="0" borderId="63" xfId="4" applyFont="1" applyBorder="1" applyAlignment="1">
      <alignment horizontal="center" vertical="center" shrinkToFit="1"/>
    </xf>
    <xf numFmtId="182" fontId="1" fillId="0" borderId="17" xfId="2" applyNumberFormat="1" applyFont="1" applyBorder="1" applyAlignment="1">
      <alignment horizontal="center" vertical="center"/>
    </xf>
    <xf numFmtId="1" fontId="1" fillId="0" borderId="19" xfId="2" applyNumberFormat="1" applyFont="1" applyBorder="1" applyAlignment="1">
      <alignment horizontal="center" vertical="center" shrinkToFit="1"/>
    </xf>
    <xf numFmtId="1" fontId="1" fillId="0" borderId="20" xfId="2" applyNumberFormat="1" applyFont="1" applyBorder="1" applyAlignment="1">
      <alignment horizontal="center" vertical="center" shrinkToFit="1"/>
    </xf>
    <xf numFmtId="178" fontId="1" fillId="0" borderId="25" xfId="2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left" vertical="center"/>
    </xf>
    <xf numFmtId="0" fontId="1" fillId="0" borderId="2" xfId="8" applyFont="1" applyBorder="1" applyAlignment="1">
      <alignment horizontal="center" vertical="center"/>
    </xf>
    <xf numFmtId="0" fontId="1" fillId="0" borderId="15" xfId="8" applyFont="1" applyBorder="1">
      <alignment vertical="center"/>
    </xf>
    <xf numFmtId="20" fontId="1" fillId="0" borderId="2" xfId="8" applyNumberFormat="1" applyFont="1" applyBorder="1" applyAlignment="1">
      <alignment horizontal="center" vertical="center"/>
    </xf>
    <xf numFmtId="20" fontId="1" fillId="0" borderId="15" xfId="8" applyNumberFormat="1" applyFont="1" applyBorder="1" applyAlignment="1">
      <alignment horizontal="center" vertical="center"/>
    </xf>
    <xf numFmtId="20" fontId="1" fillId="0" borderId="21" xfId="2" applyNumberFormat="1" applyFont="1" applyBorder="1" applyAlignment="1">
      <alignment horizontal="center" vertical="center"/>
    </xf>
    <xf numFmtId="20" fontId="1" fillId="0" borderId="20" xfId="2" applyNumberFormat="1" applyFont="1" applyBorder="1" applyAlignment="1">
      <alignment horizontal="center" vertical="center"/>
    </xf>
    <xf numFmtId="180" fontId="1" fillId="0" borderId="18" xfId="2" applyNumberFormat="1" applyFont="1" applyBorder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1" fillId="0" borderId="20" xfId="2" applyFont="1" applyBorder="1" applyAlignment="1">
      <alignment horizontal="center" vertical="center" shrinkToFit="1"/>
    </xf>
    <xf numFmtId="0" fontId="26" fillId="0" borderId="61" xfId="4" applyFont="1" applyBorder="1" applyAlignment="1">
      <alignment horizontal="center" vertical="center" wrapText="1"/>
    </xf>
    <xf numFmtId="182" fontId="29" fillId="0" borderId="2" xfId="4" applyNumberFormat="1" applyFont="1" applyBorder="1" applyAlignment="1">
      <alignment horizontal="center" vertical="center"/>
    </xf>
    <xf numFmtId="0" fontId="26" fillId="12" borderId="19" xfId="2" applyFont="1" applyFill="1" applyBorder="1" applyAlignment="1">
      <alignment horizontal="center" vertical="center"/>
    </xf>
    <xf numFmtId="0" fontId="26" fillId="12" borderId="20" xfId="2" applyFont="1" applyFill="1" applyBorder="1" applyAlignment="1">
      <alignment horizontal="center" vertical="center"/>
    </xf>
    <xf numFmtId="0" fontId="1" fillId="0" borderId="17" xfId="2" applyFont="1" applyBorder="1" applyAlignment="1">
      <alignment horizontal="center" vertical="center"/>
    </xf>
    <xf numFmtId="1" fontId="1" fillId="0" borderId="64" xfId="2" applyNumberFormat="1" applyFont="1" applyBorder="1" applyAlignment="1">
      <alignment horizontal="center" vertical="center"/>
    </xf>
    <xf numFmtId="1" fontId="1" fillId="0" borderId="15" xfId="2" applyNumberFormat="1" applyFont="1" applyBorder="1" applyAlignment="1">
      <alignment horizontal="center" vertical="center"/>
    </xf>
    <xf numFmtId="182" fontId="1" fillId="0" borderId="65" xfId="2" applyNumberFormat="1" applyFont="1" applyBorder="1" applyAlignment="1">
      <alignment horizontal="center" vertical="center"/>
    </xf>
    <xf numFmtId="179" fontId="1" fillId="0" borderId="66" xfId="6" applyNumberFormat="1" applyFont="1" applyBorder="1" applyAlignment="1">
      <alignment horizontal="center" vertical="center"/>
    </xf>
    <xf numFmtId="182" fontId="29" fillId="0" borderId="19" xfId="4" applyNumberFormat="1" applyFont="1" applyBorder="1" applyAlignment="1">
      <alignment horizontal="center" vertical="center" shrinkToFit="1"/>
    </xf>
    <xf numFmtId="182" fontId="29" fillId="0" borderId="20" xfId="4" applyNumberFormat="1" applyFont="1" applyBorder="1" applyAlignment="1">
      <alignment horizontal="center" vertical="center" shrinkToFit="1"/>
    </xf>
    <xf numFmtId="180" fontId="0" fillId="0" borderId="2" xfId="2" applyNumberFormat="1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 wrapText="1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0" fontId="1" fillId="0" borderId="16" xfId="2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" fillId="0" borderId="11" xfId="2" applyFont="1" applyBorder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9" fillId="6" borderId="11" xfId="1" applyFont="1" applyFill="1" applyBorder="1" applyAlignment="1">
      <alignment horizontal="center" vertical="center"/>
    </xf>
    <xf numFmtId="0" fontId="19" fillId="6" borderId="13" xfId="1" applyFont="1" applyFill="1" applyBorder="1" applyAlignment="1">
      <alignment horizontal="center" vertical="center"/>
    </xf>
    <xf numFmtId="0" fontId="19" fillId="6" borderId="12" xfId="1" applyFont="1" applyFill="1" applyBorder="1" applyAlignment="1">
      <alignment horizontal="center" vertical="center"/>
    </xf>
    <xf numFmtId="0" fontId="19" fillId="7" borderId="11" xfId="1" applyFont="1" applyFill="1" applyBorder="1" applyAlignment="1">
      <alignment horizontal="center" vertical="center"/>
    </xf>
    <xf numFmtId="0" fontId="19" fillId="7" borderId="13" xfId="1" applyFont="1" applyFill="1" applyBorder="1" applyAlignment="1">
      <alignment horizontal="center" vertical="center"/>
    </xf>
    <xf numFmtId="0" fontId="19" fillId="7" borderId="12" xfId="1" applyFont="1" applyFill="1" applyBorder="1" applyAlignment="1">
      <alignment horizontal="center" vertical="center"/>
    </xf>
    <xf numFmtId="0" fontId="22" fillId="0" borderId="14" xfId="2" applyFont="1" applyBorder="1" applyAlignment="1">
      <alignment horizontal="center" vertical="center" textRotation="255"/>
    </xf>
    <xf numFmtId="0" fontId="0" fillId="3" borderId="16" xfId="2" applyFont="1" applyFill="1" applyBorder="1" applyAlignment="1">
      <alignment horizontal="center" vertical="center" wrapText="1"/>
    </xf>
    <xf numFmtId="0" fontId="1" fillId="3" borderId="17" xfId="2" applyFont="1" applyFill="1" applyBorder="1" applyAlignment="1">
      <alignment horizontal="center" vertical="center"/>
    </xf>
    <xf numFmtId="179" fontId="16" fillId="0" borderId="3" xfId="6" applyNumberFormat="1" applyFont="1" applyFill="1" applyBorder="1" applyAlignment="1">
      <alignment horizontal="center" vertical="center"/>
    </xf>
    <xf numFmtId="179" fontId="16" fillId="0" borderId="4" xfId="6" applyNumberFormat="1" applyFont="1" applyFill="1" applyBorder="1" applyAlignment="1">
      <alignment horizontal="center" vertical="center"/>
    </xf>
    <xf numFmtId="0" fontId="19" fillId="4" borderId="11" xfId="1" applyFont="1" applyFill="1" applyBorder="1" applyAlignment="1">
      <alignment horizontal="center" vertical="center"/>
    </xf>
    <xf numFmtId="0" fontId="19" fillId="4" borderId="13" xfId="1" applyFont="1" applyFill="1" applyBorder="1" applyAlignment="1">
      <alignment horizontal="center" vertical="center"/>
    </xf>
    <xf numFmtId="0" fontId="19" fillId="5" borderId="11" xfId="1" applyFont="1" applyFill="1" applyBorder="1" applyAlignment="1">
      <alignment horizontal="center" vertical="center" shrinkToFit="1"/>
    </xf>
    <xf numFmtId="0" fontId="19" fillId="5" borderId="13" xfId="1" applyFont="1" applyFill="1" applyBorder="1" applyAlignment="1">
      <alignment horizontal="center" vertical="center" shrinkToFit="1"/>
    </xf>
    <xf numFmtId="0" fontId="19" fillId="5" borderId="12" xfId="1" applyFont="1" applyFill="1" applyBorder="1" applyAlignment="1">
      <alignment horizontal="center" vertical="center" shrinkToFit="1"/>
    </xf>
    <xf numFmtId="0" fontId="12" fillId="0" borderId="6" xfId="5" applyFont="1" applyBorder="1" applyAlignment="1">
      <alignment horizontal="center" vertical="center"/>
    </xf>
    <xf numFmtId="0" fontId="12" fillId="0" borderId="7" xfId="5" applyFont="1" applyBorder="1" applyAlignment="1">
      <alignment horizontal="center" vertical="center"/>
    </xf>
    <xf numFmtId="0" fontId="12" fillId="0" borderId="10" xfId="5" applyFont="1" applyBorder="1" applyAlignment="1">
      <alignment horizontal="center" vertical="center"/>
    </xf>
    <xf numFmtId="0" fontId="16" fillId="0" borderId="3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78" fontId="16" fillId="8" borderId="3" xfId="2" applyNumberFormat="1" applyFont="1" applyFill="1" applyBorder="1" applyAlignment="1">
      <alignment horizontal="center" vertical="center"/>
    </xf>
    <xf numFmtId="178" fontId="16" fillId="8" borderId="4" xfId="2" applyNumberFormat="1" applyFont="1" applyFill="1" applyBorder="1" applyAlignment="1">
      <alignment horizontal="center" vertical="center"/>
    </xf>
    <xf numFmtId="178" fontId="16" fillId="8" borderId="3" xfId="3" applyNumberFormat="1" applyFont="1" applyFill="1" applyBorder="1" applyAlignment="1">
      <alignment horizontal="center" vertical="center"/>
    </xf>
    <xf numFmtId="178" fontId="16" fillId="8" borderId="4" xfId="3" applyNumberFormat="1" applyFont="1" applyFill="1" applyBorder="1" applyAlignment="1">
      <alignment horizontal="center" vertical="center"/>
    </xf>
    <xf numFmtId="178" fontId="7" fillId="0" borderId="3" xfId="2" applyNumberFormat="1" applyFont="1" applyBorder="1" applyAlignment="1">
      <alignment horizontal="center" vertical="center"/>
    </xf>
    <xf numFmtId="178" fontId="7" fillId="0" borderId="4" xfId="2" applyNumberFormat="1" applyFont="1" applyBorder="1" applyAlignment="1">
      <alignment horizontal="center" vertical="center"/>
    </xf>
    <xf numFmtId="178" fontId="7" fillId="0" borderId="3" xfId="3" applyNumberFormat="1" applyFont="1" applyBorder="1" applyAlignment="1">
      <alignment horizontal="center" vertical="center"/>
    </xf>
    <xf numFmtId="178" fontId="7" fillId="0" borderId="4" xfId="3" applyNumberFormat="1" applyFont="1" applyBorder="1" applyAlignment="1">
      <alignment horizontal="center" vertical="center"/>
    </xf>
    <xf numFmtId="179" fontId="16" fillId="0" borderId="3" xfId="2" applyNumberFormat="1" applyFont="1" applyBorder="1" applyAlignment="1">
      <alignment horizontal="center" vertical="center"/>
    </xf>
    <xf numFmtId="179" fontId="16" fillId="0" borderId="4" xfId="2" applyNumberFormat="1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3" fillId="3" borderId="4" xfId="4" applyFont="1" applyFill="1" applyBorder="1" applyAlignment="1">
      <alignment horizontal="center" vertical="center"/>
    </xf>
    <xf numFmtId="0" fontId="13" fillId="3" borderId="2" xfId="4" applyFont="1" applyFill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1" fillId="0" borderId="4" xfId="2" applyFont="1" applyBorder="1" applyAlignment="1">
      <alignment horizontal="center" vertical="center"/>
    </xf>
    <xf numFmtId="176" fontId="1" fillId="4" borderId="3" xfId="3" applyNumberFormat="1" applyFont="1" applyFill="1" applyBorder="1" applyAlignment="1">
      <alignment horizontal="center" vertical="center"/>
    </xf>
    <xf numFmtId="176" fontId="1" fillId="4" borderId="4" xfId="3" applyNumberFormat="1" applyFont="1" applyFill="1" applyBorder="1" applyAlignment="1">
      <alignment horizontal="center" vertical="center"/>
    </xf>
    <xf numFmtId="176" fontId="0" fillId="5" borderId="3" xfId="3" applyNumberFormat="1" applyFont="1" applyFill="1" applyBorder="1" applyAlignment="1">
      <alignment horizontal="center" vertical="center"/>
    </xf>
    <xf numFmtId="176" fontId="1" fillId="5" borderId="4" xfId="3" applyNumberFormat="1" applyFont="1" applyFill="1" applyBorder="1" applyAlignment="1">
      <alignment horizontal="center" vertical="center"/>
    </xf>
    <xf numFmtId="176" fontId="0" fillId="6" borderId="3" xfId="3" applyNumberFormat="1" applyFont="1" applyFill="1" applyBorder="1" applyAlignment="1">
      <alignment horizontal="center" vertical="center"/>
    </xf>
    <xf numFmtId="176" fontId="1" fillId="6" borderId="4" xfId="3" applyNumberFormat="1" applyFont="1" applyFill="1" applyBorder="1" applyAlignment="1">
      <alignment horizontal="center" vertical="center"/>
    </xf>
    <xf numFmtId="176" fontId="0" fillId="7" borderId="3" xfId="3" applyNumberFormat="1" applyFont="1" applyFill="1" applyBorder="1" applyAlignment="1">
      <alignment horizontal="center" vertical="center"/>
    </xf>
    <xf numFmtId="176" fontId="1" fillId="7" borderId="4" xfId="3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  <xf numFmtId="176" fontId="7" fillId="0" borderId="3" xfId="3" applyNumberFormat="1" applyFont="1" applyBorder="1" applyAlignment="1">
      <alignment horizontal="center" vertical="center"/>
    </xf>
    <xf numFmtId="176" fontId="7" fillId="0" borderId="4" xfId="3" applyNumberFormat="1" applyFont="1" applyBorder="1" applyAlignment="1">
      <alignment horizontal="center" vertical="center"/>
    </xf>
    <xf numFmtId="177" fontId="7" fillId="0" borderId="3" xfId="3" applyNumberFormat="1" applyFont="1" applyBorder="1" applyAlignment="1">
      <alignment horizontal="center" vertical="center"/>
    </xf>
    <xf numFmtId="177" fontId="7" fillId="0" borderId="4" xfId="3" applyNumberFormat="1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" fillId="0" borderId="0" xfId="2" applyFont="1" applyAlignment="1">
      <alignment horizontal="left" vertical="center"/>
    </xf>
    <xf numFmtId="0" fontId="1" fillId="0" borderId="3" xfId="2" applyFont="1" applyBorder="1" applyAlignment="1">
      <alignment horizontal="left" vertical="center" shrinkToFit="1"/>
    </xf>
    <xf numFmtId="0" fontId="1" fillId="0" borderId="4" xfId="2" applyFont="1" applyBorder="1" applyAlignment="1">
      <alignment horizontal="left" vertical="center" shrinkToFit="1"/>
    </xf>
    <xf numFmtId="0" fontId="1" fillId="0" borderId="14" xfId="2" applyFont="1" applyBorder="1" applyAlignment="1">
      <alignment horizontal="center" vertical="center" shrinkToFit="1"/>
    </xf>
    <xf numFmtId="0" fontId="1" fillId="0" borderId="15" xfId="2" applyFont="1" applyBorder="1" applyAlignment="1">
      <alignment horizontal="center" vertical="center" shrinkToFit="1"/>
    </xf>
    <xf numFmtId="0" fontId="1" fillId="0" borderId="59" xfId="2" applyFont="1" applyBorder="1" applyAlignment="1">
      <alignment vertical="center" shrinkToFit="1"/>
    </xf>
    <xf numFmtId="0" fontId="1" fillId="0" borderId="19" xfId="2" applyFont="1" applyBorder="1" applyAlignment="1">
      <alignment horizontal="center" vertical="center" shrinkToFit="1"/>
    </xf>
    <xf numFmtId="0" fontId="1" fillId="0" borderId="20" xfId="2" applyFont="1" applyBorder="1" applyAlignment="1">
      <alignment horizontal="center" vertical="center" shrinkToFit="1"/>
    </xf>
    <xf numFmtId="179" fontId="1" fillId="0" borderId="47" xfId="6" applyNumberFormat="1" applyFont="1" applyBorder="1" applyAlignment="1">
      <alignment horizontal="center" vertical="center"/>
    </xf>
    <xf numFmtId="179" fontId="1" fillId="0" borderId="53" xfId="6" applyNumberFormat="1" applyFont="1" applyBorder="1" applyAlignment="1">
      <alignment horizontal="center" vertical="center"/>
    </xf>
    <xf numFmtId="179" fontId="1" fillId="0" borderId="51" xfId="6" applyNumberFormat="1" applyFont="1" applyBorder="1" applyAlignment="1">
      <alignment horizontal="center" vertical="center"/>
    </xf>
    <xf numFmtId="0" fontId="28" fillId="11" borderId="52" xfId="2" applyFont="1" applyFill="1" applyBorder="1" applyAlignment="1">
      <alignment horizontal="center" vertical="center" wrapText="1"/>
    </xf>
    <xf numFmtId="0" fontId="28" fillId="11" borderId="54" xfId="2" applyFont="1" applyFill="1" applyBorder="1" applyAlignment="1">
      <alignment horizontal="center" vertical="center" wrapText="1"/>
    </xf>
    <xf numFmtId="0" fontId="28" fillId="11" borderId="57" xfId="2" applyFont="1" applyFill="1" applyBorder="1" applyAlignment="1">
      <alignment horizontal="center" vertical="center" wrapText="1"/>
    </xf>
    <xf numFmtId="0" fontId="1" fillId="0" borderId="26" xfId="2" applyFont="1" applyBorder="1" applyAlignment="1">
      <alignment horizontal="left" vertical="center" shrinkToFit="1"/>
    </xf>
    <xf numFmtId="0" fontId="1" fillId="0" borderId="24" xfId="2" applyFont="1" applyBorder="1" applyAlignment="1">
      <alignment horizontal="left" vertical="center" shrinkToFit="1"/>
    </xf>
    <xf numFmtId="179" fontId="1" fillId="0" borderId="47" xfId="6" applyNumberFormat="1" applyFont="1" applyBorder="1" applyAlignment="1">
      <alignment horizontal="center" vertical="center" shrinkToFit="1"/>
    </xf>
    <xf numFmtId="179" fontId="1" fillId="0" borderId="53" xfId="6" applyNumberFormat="1" applyFont="1" applyBorder="1" applyAlignment="1">
      <alignment horizontal="center" vertical="center" shrinkToFit="1"/>
    </xf>
    <xf numFmtId="179" fontId="1" fillId="0" borderId="51" xfId="6" applyNumberFormat="1" applyFont="1" applyBorder="1" applyAlignment="1">
      <alignment horizontal="center" vertical="center" shrinkToFit="1"/>
    </xf>
    <xf numFmtId="0" fontId="1" fillId="0" borderId="45" xfId="2" applyFont="1" applyBorder="1" applyAlignment="1">
      <alignment horizontal="center" vertical="center" shrinkToFit="1"/>
    </xf>
    <xf numFmtId="0" fontId="1" fillId="0" borderId="46" xfId="2" applyFont="1" applyBorder="1" applyAlignment="1">
      <alignment horizontal="center" vertical="center" shrinkToFit="1"/>
    </xf>
    <xf numFmtId="0" fontId="26" fillId="4" borderId="52" xfId="2" applyFont="1" applyFill="1" applyBorder="1" applyAlignment="1">
      <alignment horizontal="center" vertical="center" wrapText="1"/>
    </xf>
    <xf numFmtId="0" fontId="26" fillId="4" borderId="54" xfId="2" applyFont="1" applyFill="1" applyBorder="1" applyAlignment="1">
      <alignment horizontal="center" vertical="center"/>
    </xf>
    <xf numFmtId="0" fontId="26" fillId="4" borderId="55" xfId="2" applyFont="1" applyFill="1" applyBorder="1" applyAlignment="1">
      <alignment horizontal="center" vertical="center"/>
    </xf>
    <xf numFmtId="0" fontId="26" fillId="4" borderId="57" xfId="2" applyFont="1" applyFill="1" applyBorder="1" applyAlignment="1">
      <alignment horizontal="center" vertical="center"/>
    </xf>
    <xf numFmtId="0" fontId="1" fillId="8" borderId="25" xfId="2" applyFont="1" applyFill="1" applyBorder="1" applyAlignment="1">
      <alignment horizontal="center" vertical="center"/>
    </xf>
    <xf numFmtId="0" fontId="1" fillId="8" borderId="21" xfId="2" applyFont="1" applyFill="1" applyBorder="1" applyAlignment="1">
      <alignment horizontal="center" vertical="center"/>
    </xf>
    <xf numFmtId="0" fontId="1" fillId="5" borderId="46" xfId="2" applyFont="1" applyFill="1" applyBorder="1" applyAlignment="1">
      <alignment horizontal="center" vertical="center" wrapText="1"/>
    </xf>
    <xf numFmtId="0" fontId="1" fillId="5" borderId="20" xfId="2" applyFont="1" applyFill="1" applyBorder="1" applyAlignment="1">
      <alignment horizontal="center" vertical="center" wrapText="1"/>
    </xf>
    <xf numFmtId="0" fontId="1" fillId="0" borderId="45" xfId="2" applyFont="1" applyBorder="1" applyAlignment="1">
      <alignment horizontal="center" vertical="center"/>
    </xf>
    <xf numFmtId="0" fontId="1" fillId="0" borderId="25" xfId="2" applyFont="1" applyBorder="1" applyAlignment="1">
      <alignment horizontal="center" vertical="center"/>
    </xf>
    <xf numFmtId="0" fontId="1" fillId="0" borderId="25" xfId="2" applyFont="1" applyBorder="1" applyAlignment="1">
      <alignment horizontal="center" vertical="center" wrapText="1"/>
    </xf>
    <xf numFmtId="0" fontId="1" fillId="0" borderId="21" xfId="2" applyFont="1" applyBorder="1" applyAlignment="1">
      <alignment horizontal="center" vertical="center" wrapText="1"/>
    </xf>
    <xf numFmtId="0" fontId="1" fillId="0" borderId="46" xfId="2" applyFont="1" applyBorder="1" applyAlignment="1">
      <alignment horizontal="center" vertical="center"/>
    </xf>
    <xf numFmtId="0" fontId="7" fillId="3" borderId="45" xfId="2" applyFont="1" applyFill="1" applyBorder="1" applyAlignment="1">
      <alignment horizontal="center" vertical="center" wrapText="1"/>
    </xf>
    <xf numFmtId="0" fontId="7" fillId="3" borderId="26" xfId="2" applyFont="1" applyFill="1" applyBorder="1" applyAlignment="1">
      <alignment horizontal="center" vertical="center"/>
    </xf>
    <xf numFmtId="0" fontId="7" fillId="3" borderId="19" xfId="2" applyFont="1" applyFill="1" applyBorder="1" applyAlignment="1">
      <alignment horizontal="center" vertical="center"/>
    </xf>
    <xf numFmtId="0" fontId="7" fillId="3" borderId="22" xfId="2" applyFont="1" applyFill="1" applyBorder="1" applyAlignment="1">
      <alignment horizontal="center" vertical="center"/>
    </xf>
    <xf numFmtId="0" fontId="1" fillId="7" borderId="45" xfId="2" applyFont="1" applyFill="1" applyBorder="1" applyAlignment="1">
      <alignment horizontal="center" vertical="center"/>
    </xf>
    <xf numFmtId="0" fontId="1" fillId="7" borderId="19" xfId="2" applyFont="1" applyFill="1" applyBorder="1" applyAlignment="1">
      <alignment horizontal="center" vertical="center"/>
    </xf>
    <xf numFmtId="0" fontId="1" fillId="7" borderId="25" xfId="2" applyFont="1" applyFill="1" applyBorder="1" applyAlignment="1">
      <alignment horizontal="center" vertical="center"/>
    </xf>
    <xf numFmtId="0" fontId="1" fillId="7" borderId="21" xfId="2" applyFont="1" applyFill="1" applyBorder="1" applyAlignment="1">
      <alignment horizontal="center" vertical="center"/>
    </xf>
    <xf numFmtId="0" fontId="1" fillId="6" borderId="46" xfId="2" applyFont="1" applyFill="1" applyBorder="1" applyAlignment="1">
      <alignment horizontal="center" vertical="center"/>
    </xf>
    <xf numFmtId="0" fontId="1" fillId="6" borderId="20" xfId="2" applyFont="1" applyFill="1" applyBorder="1" applyAlignment="1">
      <alignment horizontal="center" vertical="center"/>
    </xf>
    <xf numFmtId="0" fontId="1" fillId="4" borderId="45" xfId="2" applyFont="1" applyFill="1" applyBorder="1" applyAlignment="1">
      <alignment horizontal="center" vertical="center"/>
    </xf>
    <xf numFmtId="0" fontId="1" fillId="4" borderId="19" xfId="2" applyFont="1" applyFill="1" applyBorder="1" applyAlignment="1">
      <alignment horizontal="center" vertical="center"/>
    </xf>
    <xf numFmtId="0" fontId="1" fillId="6" borderId="44" xfId="2" applyFont="1" applyFill="1" applyBorder="1" applyAlignment="1">
      <alignment horizontal="center" vertical="center"/>
    </xf>
    <xf numFmtId="0" fontId="1" fillId="6" borderId="50" xfId="2" applyFont="1" applyFill="1" applyBorder="1" applyAlignment="1">
      <alignment horizontal="center" vertical="center"/>
    </xf>
    <xf numFmtId="0" fontId="1" fillId="8" borderId="44" xfId="2" applyFont="1" applyFill="1" applyBorder="1" applyAlignment="1">
      <alignment horizontal="center" vertical="center"/>
    </xf>
    <xf numFmtId="0" fontId="1" fillId="8" borderId="50" xfId="2" applyFont="1" applyFill="1" applyBorder="1" applyAlignment="1">
      <alignment horizontal="center" vertical="center"/>
    </xf>
    <xf numFmtId="0" fontId="1" fillId="5" borderId="47" xfId="2" applyFont="1" applyFill="1" applyBorder="1" applyAlignment="1">
      <alignment horizontal="center" vertical="center" wrapText="1" shrinkToFit="1"/>
    </xf>
    <xf numFmtId="0" fontId="1" fillId="5" borderId="51" xfId="2" applyFont="1" applyFill="1" applyBorder="1" applyAlignment="1">
      <alignment horizontal="center" vertical="center" shrinkToFit="1"/>
    </xf>
    <xf numFmtId="0" fontId="1" fillId="0" borderId="44" xfId="2" applyFont="1" applyBorder="1" applyAlignment="1">
      <alignment horizontal="center" vertical="center"/>
    </xf>
    <xf numFmtId="0" fontId="1" fillId="0" borderId="50" xfId="2" applyFont="1" applyBorder="1" applyAlignment="1">
      <alignment horizontal="center" vertical="center"/>
    </xf>
    <xf numFmtId="0" fontId="1" fillId="0" borderId="26" xfId="2" applyFont="1" applyBorder="1" applyAlignment="1">
      <alignment horizontal="center" vertical="center" wrapText="1"/>
    </xf>
    <xf numFmtId="0" fontId="1" fillId="0" borderId="22" xfId="2" applyFont="1" applyBorder="1" applyAlignment="1">
      <alignment horizontal="center" vertical="center" wrapText="1"/>
    </xf>
    <xf numFmtId="0" fontId="1" fillId="4" borderId="24" xfId="2" applyFont="1" applyFill="1" applyBorder="1" applyAlignment="1">
      <alignment horizontal="center" vertical="center"/>
    </xf>
    <xf numFmtId="0" fontId="1" fillId="4" borderId="23" xfId="2" applyFont="1" applyFill="1" applyBorder="1" applyAlignment="1">
      <alignment horizontal="center" vertical="center"/>
    </xf>
    <xf numFmtId="181" fontId="22" fillId="0" borderId="16" xfId="2" applyNumberFormat="1" applyFont="1" applyBorder="1" applyAlignment="1">
      <alignment horizontal="left" vertical="center"/>
    </xf>
    <xf numFmtId="181" fontId="22" fillId="0" borderId="6" xfId="2" applyNumberFormat="1" applyFont="1" applyBorder="1" applyAlignment="1">
      <alignment horizontal="left" vertical="center"/>
    </xf>
    <xf numFmtId="0" fontId="1" fillId="0" borderId="42" xfId="2" applyFont="1" applyBorder="1" applyAlignment="1">
      <alignment horizontal="center" vertical="center"/>
    </xf>
    <xf numFmtId="0" fontId="1" fillId="0" borderId="48" xfId="2" applyFont="1" applyBorder="1" applyAlignment="1">
      <alignment horizontal="center" vertical="center"/>
    </xf>
    <xf numFmtId="0" fontId="1" fillId="0" borderId="43" xfId="2" applyFont="1" applyBorder="1" applyAlignment="1">
      <alignment horizontal="center" vertical="center" shrinkToFit="1"/>
    </xf>
    <xf numFmtId="0" fontId="1" fillId="0" borderId="49" xfId="2" applyFont="1" applyBorder="1" applyAlignment="1">
      <alignment horizontal="center" vertical="center" shrinkToFit="1"/>
    </xf>
    <xf numFmtId="0" fontId="1" fillId="0" borderId="21" xfId="2" applyFont="1" applyBorder="1" applyAlignment="1">
      <alignment horizontal="center" vertical="center"/>
    </xf>
    <xf numFmtId="0" fontId="12" fillId="0" borderId="27" xfId="2" applyFont="1" applyBorder="1" applyAlignment="1">
      <alignment horizontal="center" vertical="center"/>
    </xf>
    <xf numFmtId="0" fontId="12" fillId="0" borderId="28" xfId="2" applyFont="1" applyBorder="1" applyAlignment="1">
      <alignment horizontal="center" vertical="center"/>
    </xf>
    <xf numFmtId="0" fontId="12" fillId="0" borderId="29" xfId="2" applyFont="1" applyBorder="1" applyAlignment="1">
      <alignment horizontal="center" vertical="center"/>
    </xf>
    <xf numFmtId="0" fontId="12" fillId="0" borderId="35" xfId="2" applyFont="1" applyBorder="1" applyAlignment="1">
      <alignment horizontal="center" vertical="center"/>
    </xf>
    <xf numFmtId="0" fontId="12" fillId="0" borderId="36" xfId="2" applyFont="1" applyBorder="1" applyAlignment="1">
      <alignment horizontal="center" vertical="center"/>
    </xf>
    <xf numFmtId="0" fontId="12" fillId="0" borderId="37" xfId="2" applyFont="1" applyBorder="1" applyAlignment="1">
      <alignment horizontal="center" vertical="center"/>
    </xf>
    <xf numFmtId="0" fontId="12" fillId="0" borderId="30" xfId="2" applyFont="1" applyBorder="1" applyAlignment="1">
      <alignment horizontal="center" vertical="center"/>
    </xf>
    <xf numFmtId="0" fontId="12" fillId="0" borderId="31" xfId="2" applyFont="1" applyBorder="1" applyAlignment="1">
      <alignment horizontal="center" vertical="center"/>
    </xf>
    <xf numFmtId="0" fontId="12" fillId="0" borderId="32" xfId="2" applyFont="1" applyBorder="1" applyAlignment="1">
      <alignment horizontal="center" vertical="center"/>
    </xf>
    <xf numFmtId="0" fontId="12" fillId="0" borderId="38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39" xfId="2" applyFont="1" applyBorder="1" applyAlignment="1">
      <alignment horizontal="center" vertical="center"/>
    </xf>
    <xf numFmtId="0" fontId="12" fillId="0" borderId="33" xfId="2" applyFont="1" applyBorder="1" applyAlignment="1">
      <alignment horizontal="center" vertical="center"/>
    </xf>
    <xf numFmtId="0" fontId="12" fillId="0" borderId="40" xfId="2" applyFont="1" applyBorder="1" applyAlignment="1">
      <alignment horizontal="center" vertical="center"/>
    </xf>
    <xf numFmtId="0" fontId="12" fillId="0" borderId="41" xfId="2" applyFont="1" applyBorder="1" applyAlignment="1">
      <alignment horizontal="center" vertical="center"/>
    </xf>
    <xf numFmtId="0" fontId="22" fillId="0" borderId="28" xfId="2" applyFont="1" applyBorder="1" applyAlignment="1">
      <alignment horizontal="center" vertical="center"/>
    </xf>
    <xf numFmtId="0" fontId="22" fillId="0" borderId="33" xfId="2" applyFont="1" applyBorder="1" applyAlignment="1">
      <alignment horizontal="center" vertical="center"/>
    </xf>
    <xf numFmtId="0" fontId="22" fillId="0" borderId="41" xfId="2" applyFont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2" fillId="0" borderId="40" xfId="2" applyFont="1" applyBorder="1" applyAlignment="1">
      <alignment horizontal="center" vertical="center"/>
    </xf>
    <xf numFmtId="179" fontId="1" fillId="0" borderId="46" xfId="6" applyNumberFormat="1" applyFont="1" applyBorder="1" applyAlignment="1">
      <alignment horizontal="center" vertical="center"/>
    </xf>
    <xf numFmtId="179" fontId="1" fillId="0" borderId="15" xfId="6" applyNumberFormat="1" applyFont="1" applyBorder="1" applyAlignment="1">
      <alignment horizontal="center" vertical="center"/>
    </xf>
    <xf numFmtId="179" fontId="1" fillId="0" borderId="20" xfId="6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left" vertical="center" shrinkToFit="1"/>
    </xf>
    <xf numFmtId="0" fontId="1" fillId="0" borderId="25" xfId="2" applyFont="1" applyBorder="1" applyAlignment="1">
      <alignment horizontal="left" vertical="center" shrinkToFit="1"/>
    </xf>
    <xf numFmtId="0" fontId="26" fillId="12" borderId="45" xfId="2" applyFont="1" applyFill="1" applyBorder="1" applyAlignment="1">
      <alignment horizontal="center" vertical="center" wrapText="1"/>
    </xf>
    <xf numFmtId="0" fontId="1" fillId="12" borderId="46" xfId="2" applyFont="1" applyFill="1" applyBorder="1" applyAlignment="1">
      <alignment horizontal="center" vertical="center"/>
    </xf>
    <xf numFmtId="179" fontId="1" fillId="0" borderId="64" xfId="6" applyNumberFormat="1" applyFont="1" applyBorder="1" applyAlignment="1">
      <alignment horizontal="center" vertical="center"/>
    </xf>
    <xf numFmtId="0" fontId="7" fillId="0" borderId="24" xfId="2" applyFont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/>
    </xf>
    <xf numFmtId="0" fontId="7" fillId="0" borderId="23" xfId="2" applyFont="1" applyBorder="1" applyAlignment="1">
      <alignment horizontal="center" vertical="center"/>
    </xf>
    <xf numFmtId="0" fontId="7" fillId="0" borderId="22" xfId="2" applyFont="1" applyBorder="1" applyAlignment="1">
      <alignment horizontal="center" vertical="center"/>
    </xf>
    <xf numFmtId="0" fontId="12" fillId="0" borderId="27" xfId="2" applyFont="1" applyBorder="1" applyAlignment="1">
      <alignment horizontal="center" vertical="center" wrapText="1"/>
    </xf>
    <xf numFmtId="0" fontId="12" fillId="0" borderId="28" xfId="2" applyFont="1" applyBorder="1" applyAlignment="1">
      <alignment horizontal="center" vertical="center" wrapText="1"/>
    </xf>
    <xf numFmtId="0" fontId="12" fillId="0" borderId="35" xfId="2" applyFont="1" applyBorder="1" applyAlignment="1">
      <alignment horizontal="center" vertical="center" wrapText="1"/>
    </xf>
    <xf numFmtId="0" fontId="12" fillId="0" borderId="36" xfId="2" applyFont="1" applyBorder="1" applyAlignment="1">
      <alignment horizontal="center" vertical="center" wrapText="1"/>
    </xf>
  </cellXfs>
  <cellStyles count="9">
    <cellStyle name="一般" xfId="0" builtinId="0"/>
    <cellStyle name="一般 2 17 2" xfId="5" xr:uid="{662F48AC-A1A5-4AA1-A92D-CE02F4C700C3}"/>
    <cellStyle name="一般 2 2 2" xfId="2" xr:uid="{43F96FCB-3879-4139-ADF4-FBC14938AA7B}"/>
    <cellStyle name="一般 2 4" xfId="8" xr:uid="{3760B261-7D7A-4A7A-9784-B0C4CC6D89B8}"/>
    <cellStyle name="一般 2 8" xfId="4" xr:uid="{52DE925B-3A59-4B1A-99E8-045A621A94BC}"/>
    <cellStyle name="一般 3" xfId="1" xr:uid="{30F16012-5E69-4490-A013-7AC762A0FE22}"/>
    <cellStyle name="一般 3 3" xfId="7" xr:uid="{DF43D444-DA1D-4CC4-8DEF-2CEB79A652CF}"/>
    <cellStyle name="千分位 2" xfId="3" xr:uid="{2952FEE4-85F8-4E8B-8553-B022C616DCE3}"/>
    <cellStyle name="百分比 2" xfId="6" xr:uid="{F407925A-4ED3-49F2-AE5D-7E454CB25D4B}"/>
  </cellStyles>
  <dxfs count="714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tyles" Target="style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theme" Target="theme/theme1.xml"/><Relationship Id="rId9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5CF02-BD85-4F94-888D-D35DE3716197}">
  <sheetPr>
    <tabColor theme="9" tint="0.59999389629810485"/>
  </sheetPr>
  <dimension ref="B1:AR42"/>
  <sheetViews>
    <sheetView tabSelected="1" zoomScale="70" zoomScaleNormal="70" workbookViewId="0">
      <selection activeCell="T14" sqref="T1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255</v>
      </c>
      <c r="D3" s="263"/>
      <c r="E3" s="3" t="s">
        <v>2</v>
      </c>
      <c r="F3" s="264">
        <f>'0331(18度C)'!D1+'0331(4度C)'!D1</f>
        <v>179182</v>
      </c>
      <c r="G3" s="265"/>
      <c r="H3" s="3" t="s">
        <v>3</v>
      </c>
      <c r="I3" s="266">
        <f>'0331(18度C)'!F1+'0331(4度C)'!F1</f>
        <v>5566321.9799999995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460.54537161078616</v>
      </c>
      <c r="F6" s="239" t="e">
        <f>AVERAGE(#REF!,D14:K14)</f>
        <v>#REF!</v>
      </c>
      <c r="G6" s="240">
        <f>AVERAGE(D14:K14)</f>
        <v>132.89205818388655</v>
      </c>
      <c r="H6" s="241"/>
      <c r="I6" s="240">
        <f>AVERAGE(L14:O14)</f>
        <v>93.173541434411007</v>
      </c>
      <c r="J6" s="241"/>
      <c r="K6" s="240">
        <f>AVERAGE(D32:O32)</f>
        <v>741.60584911930869</v>
      </c>
      <c r="L6" s="241"/>
      <c r="M6" s="240">
        <f>AVERAGE(P32:X32)</f>
        <v>712.4019607843137</v>
      </c>
      <c r="N6" s="241"/>
      <c r="O6" s="229">
        <f>'0331(4度C)'!Y2</f>
        <v>0</v>
      </c>
      <c r="P6" s="229">
        <f>'0331(4度C)'!Z2</f>
        <v>0</v>
      </c>
      <c r="Q6" s="229">
        <f>'0331(4度C)'!AC2</f>
        <v>0</v>
      </c>
      <c r="R6" s="229">
        <f>'0331(4度C)'!AD2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410.20374988511981</v>
      </c>
      <c r="F7" s="235" t="e">
        <f>AVERAGE(#REF!,D15:K15)</f>
        <v>#REF!</v>
      </c>
      <c r="G7" s="236">
        <f>AVERAGE(D15:K15)</f>
        <v>118.52637075995608</v>
      </c>
      <c r="H7" s="237"/>
      <c r="I7" s="236">
        <f>AVERAGE(L15:O15)</f>
        <v>82.460657676781537</v>
      </c>
      <c r="J7" s="237"/>
      <c r="K7" s="236">
        <f>AVERAGE(D33:O33)</f>
        <v>661.94081207175498</v>
      </c>
      <c r="L7" s="237"/>
      <c r="M7" s="236">
        <f>AVERAGE(P33:X33)</f>
        <v>633.01712043324301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0.88799654887792845</v>
      </c>
      <c r="F8" s="243" t="e">
        <f>AVERAGE(D16:K16,#REF!)</f>
        <v>#REF!</v>
      </c>
      <c r="G8" s="222">
        <f>AVERAGE(D16:K16)</f>
        <v>0.88651975856833687</v>
      </c>
      <c r="H8" s="223"/>
      <c r="I8" s="222">
        <f>AVERAGE(L16:O16)</f>
        <v>0.88577169032886716</v>
      </c>
      <c r="J8" s="223"/>
      <c r="K8" s="222">
        <f>AVERAGE(D34:O34)</f>
        <v>0.89180694625585666</v>
      </c>
      <c r="L8" s="223"/>
      <c r="M8" s="222">
        <f>AVERAGE(P34:X34)</f>
        <v>0.88637898637690604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82.191780821917817</v>
      </c>
      <c r="H14" s="28">
        <v>271.84615384615381</v>
      </c>
      <c r="I14" s="28" t="s">
        <v>42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102.56410256410257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75.48274869080538</v>
      </c>
      <c r="F15" s="35">
        <v>82.113691758228384</v>
      </c>
      <c r="G15" s="35">
        <v>71.376220262025129</v>
      </c>
      <c r="H15" s="35">
        <v>245.13282232876546</v>
      </c>
      <c r="I15" s="35" t="s">
        <v>42</v>
      </c>
      <c r="J15" s="35" t="s">
        <v>42</v>
      </c>
      <c r="K15" s="36" t="s">
        <v>42</v>
      </c>
      <c r="L15" s="34" t="s">
        <v>42</v>
      </c>
      <c r="M15" s="37">
        <v>80.31051386741008</v>
      </c>
      <c r="N15" s="35">
        <v>89.340429919067986</v>
      </c>
      <c r="O15" s="38">
        <v>77.731029243866558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H16" si="0">E15/E14</f>
        <v>0.8932125261745304</v>
      </c>
      <c r="F16" s="43">
        <f t="shared" si="0"/>
        <v>0.88272218640095523</v>
      </c>
      <c r="G16" s="43">
        <f t="shared" si="0"/>
        <v>0.86841067985463893</v>
      </c>
      <c r="H16" s="43">
        <f t="shared" si="0"/>
        <v>0.90173364184322335</v>
      </c>
      <c r="I16" s="43" t="s">
        <v>42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0.89233904297122313</v>
      </c>
      <c r="N16" s="43">
        <f t="shared" si="1"/>
        <v>0.87106919171091279</v>
      </c>
      <c r="O16" s="46">
        <f t="shared" si="1"/>
        <v>0.89390683630446544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0.25</v>
      </c>
      <c r="F17" s="48">
        <v>0.25</v>
      </c>
      <c r="G17" s="48">
        <v>0.2502199074074074</v>
      </c>
      <c r="H17" s="48">
        <v>0.25018518518518518</v>
      </c>
      <c r="I17" s="48" t="s">
        <v>42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0.58403935185185185</v>
      </c>
      <c r="F18" s="48">
        <v>0.56319444444444444</v>
      </c>
      <c r="G18" s="48">
        <v>0.60486111111111107</v>
      </c>
      <c r="H18" s="48">
        <v>0.53611111111111109</v>
      </c>
      <c r="I18" s="48" t="s">
        <v>42</v>
      </c>
      <c r="J18" s="48" t="s">
        <v>42</v>
      </c>
      <c r="K18" s="48" t="s">
        <v>42</v>
      </c>
      <c r="L18" s="47" t="s">
        <v>42</v>
      </c>
      <c r="M18" s="49">
        <v>0.81874999999999998</v>
      </c>
      <c r="N18" s="48">
        <v>0.79728009259259258</v>
      </c>
      <c r="O18" s="50">
        <v>0.84614583333333337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23.666666666666668</v>
      </c>
      <c r="F23" s="58">
        <v>21.75</v>
      </c>
      <c r="G23" s="58">
        <v>24.333333333333332</v>
      </c>
      <c r="H23" s="58">
        <v>10.4</v>
      </c>
      <c r="I23" s="58" t="s">
        <v>42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328.81355932203388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1005.8823529411765</v>
      </c>
      <c r="O32" s="28">
        <v>840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723.52941176470586</v>
      </c>
      <c r="W32" s="28">
        <v>979.41176470588243</v>
      </c>
      <c r="X32" s="31">
        <v>846.66666666666663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290.1565143146405</v>
      </c>
      <c r="H33" s="35">
        <v>390.10581383901712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990.45464826962268</v>
      </c>
      <c r="N33" s="35">
        <v>892.56791227108567</v>
      </c>
      <c r="O33" s="35">
        <v>746.41917166440885</v>
      </c>
      <c r="P33" s="34">
        <v>262.08130286664488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648.20865630771516</v>
      </c>
      <c r="W33" s="35">
        <v>871.2632164439741</v>
      </c>
      <c r="X33" s="38">
        <v>750.51530611463795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0.8824347600290614</v>
      </c>
      <c r="H34" s="43">
        <f>H33/H32</f>
        <v>0.90024418578234722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0.9004133166087479</v>
      </c>
      <c r="N34" s="43">
        <f>N33/N32</f>
        <v>0.8873482168776875</v>
      </c>
      <c r="O34" s="43">
        <f>O33/O32</f>
        <v>0.88859425198143915</v>
      </c>
      <c r="P34" s="42">
        <f>P33/P32</f>
        <v>0.87360434288881628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0.89589814286432179</v>
      </c>
      <c r="W34" s="43">
        <f>W33/W32</f>
        <v>0.88957805883168517</v>
      </c>
      <c r="X34" s="46">
        <f>X33/X32</f>
        <v>0.88643540092280082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0.35438657407407409</v>
      </c>
      <c r="N35" s="48">
        <v>0.25</v>
      </c>
      <c r="O35" s="48">
        <v>0.25</v>
      </c>
      <c r="P35" s="47">
        <v>0.70855324074074078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0.7085069444444444</v>
      </c>
      <c r="W35" s="48">
        <v>0.70833333333333337</v>
      </c>
      <c r="X35" s="50">
        <v>0.70833333333333337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0.44674768518518521</v>
      </c>
      <c r="H36" s="48">
        <v>0.33263888888888887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0.40555555555555556</v>
      </c>
      <c r="N36" s="48">
        <v>0.53541666666666665</v>
      </c>
      <c r="O36" s="48">
        <v>0.51944444444444449</v>
      </c>
      <c r="P36" s="47">
        <v>0.8994212962962963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0.8118981481481482</v>
      </c>
      <c r="W36" s="48">
        <v>1.1937500000000001</v>
      </c>
      <c r="X36" s="50">
        <v>1.1722222222222223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9.8333333333333339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3.4</v>
      </c>
      <c r="O37" s="58">
        <v>4</v>
      </c>
      <c r="P37" s="57">
        <v>12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4.25</v>
      </c>
      <c r="W37" s="58">
        <v>3.4</v>
      </c>
      <c r="X37" s="61">
        <v>4.0909090909090908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4:B16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32:B34"/>
    <mergeCell ref="B17:B18"/>
    <mergeCell ref="B19:B20"/>
    <mergeCell ref="B21:B22"/>
    <mergeCell ref="B23:C23"/>
    <mergeCell ref="B24:C24"/>
    <mergeCell ref="B25:C25"/>
    <mergeCell ref="B26:C26"/>
    <mergeCell ref="B29:C29"/>
    <mergeCell ref="D29:O29"/>
    <mergeCell ref="P29:X29"/>
    <mergeCell ref="B30:C31"/>
    <mergeCell ref="B35:B36"/>
    <mergeCell ref="B37:C37"/>
    <mergeCell ref="B38:C38"/>
    <mergeCell ref="B39:C39"/>
    <mergeCell ref="B40:C40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4038D-38D5-433C-963B-171742E0C3C9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R5" sqref="R5:R21"/>
      <selection pane="bottomLeft" activeCell="R5" sqref="R5:R2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118957</v>
      </c>
      <c r="E1" s="88" t="s">
        <v>3</v>
      </c>
      <c r="F1" s="89">
        <f>SUM(G5:G157)</f>
        <v>2313079.399999999</v>
      </c>
      <c r="G1" s="90" t="s">
        <v>84</v>
      </c>
      <c r="H1" s="91">
        <f>L21+L38+L55+L72+L89+L106+L123+L140+L157</f>
        <v>49.974242424242426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46112</v>
      </c>
      <c r="B2" s="332"/>
      <c r="C2" s="92" t="s">
        <v>40</v>
      </c>
      <c r="D2" s="93">
        <f>AVERAGE(N21,N38,N55,N72,N89,N106,N123,N140,N157)</f>
        <v>649.08583801019404</v>
      </c>
      <c r="E2" s="93" t="s">
        <v>91</v>
      </c>
      <c r="F2" s="94">
        <f>F1/D1</f>
        <v>19.444668241465394</v>
      </c>
      <c r="G2" s="95" t="s">
        <v>92</v>
      </c>
      <c r="H2" s="96">
        <f>COUNT(H5:H157)</f>
        <v>10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224</v>
      </c>
      <c r="D5" s="288"/>
      <c r="E5" s="147">
        <v>17.87</v>
      </c>
      <c r="F5" s="97">
        <v>1372</v>
      </c>
      <c r="G5" s="148">
        <f t="shared" ref="G5:G10" si="0">E5*F5</f>
        <v>24517.640000000003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2258.4362139917685</v>
      </c>
      <c r="N5" s="152">
        <f t="shared" ref="N5:N10" si="2">M5/L5</f>
        <v>376.40603566529472</v>
      </c>
      <c r="O5" s="154">
        <f t="shared" ref="O5:O10" si="3">L5-I5</f>
        <v>0</v>
      </c>
      <c r="P5" s="155">
        <f t="shared" ref="P5:P10" si="4">N5-K5</f>
        <v>-40.260631001371962</v>
      </c>
      <c r="Q5" s="156">
        <f t="shared" ref="Q5:Q10" si="5">N5/K5</f>
        <v>0.9033744855967073</v>
      </c>
      <c r="R5" s="289">
        <f>Q21</f>
        <v>0.8824347600290614</v>
      </c>
      <c r="S5" s="157">
        <v>0.25</v>
      </c>
      <c r="T5" s="158">
        <v>0.27531250000000002</v>
      </c>
      <c r="U5" s="159"/>
      <c r="V5" s="160">
        <v>36.450000000000024</v>
      </c>
      <c r="W5" s="161"/>
      <c r="X5" s="162"/>
      <c r="Y5" s="292"/>
      <c r="Z5" s="293"/>
      <c r="AA5" s="115">
        <f t="shared" ref="AA5:AA10" si="6">M5-J5</f>
        <v>-241.56378600823155</v>
      </c>
      <c r="AB5" s="156">
        <f t="shared" ref="AB5:AB10" si="7">M5/J5</f>
        <v>0.90337448559670741</v>
      </c>
      <c r="AC5" s="281">
        <f>AB21</f>
        <v>0.8824347600290614</v>
      </c>
    </row>
    <row r="6" spans="1:29" ht="15.75" customHeight="1">
      <c r="A6" s="285"/>
      <c r="B6" s="100" t="s">
        <v>114</v>
      </c>
      <c r="C6" s="274" t="s">
        <v>240</v>
      </c>
      <c r="D6" s="275"/>
      <c r="E6" s="101">
        <v>19.7</v>
      </c>
      <c r="F6" s="102">
        <v>2787</v>
      </c>
      <c r="G6" s="103">
        <f t="shared" si="0"/>
        <v>54903.9</v>
      </c>
      <c r="H6" s="26"/>
      <c r="I6" s="104">
        <v>6</v>
      </c>
      <c r="J6" s="105">
        <v>2500</v>
      </c>
      <c r="K6" s="106">
        <f t="shared" ref="K6:K23" si="8">J6/I6</f>
        <v>416.66666666666669</v>
      </c>
      <c r="L6" s="107">
        <v>6</v>
      </c>
      <c r="M6" s="105">
        <f t="shared" si="1"/>
        <v>2257.6957695769574</v>
      </c>
      <c r="N6" s="106">
        <f t="shared" si="2"/>
        <v>376.28262826282622</v>
      </c>
      <c r="O6" s="108">
        <f t="shared" si="3"/>
        <v>0</v>
      </c>
      <c r="P6" s="109">
        <f t="shared" si="4"/>
        <v>-40.384038403840464</v>
      </c>
      <c r="Q6" s="110">
        <f t="shared" si="5"/>
        <v>0.90307830783078291</v>
      </c>
      <c r="R6" s="290"/>
      <c r="S6" s="47">
        <v>0.27847222222222223</v>
      </c>
      <c r="T6" s="48">
        <v>0.32990740740740743</v>
      </c>
      <c r="U6" s="111">
        <v>4.5499999999999918</v>
      </c>
      <c r="V6" s="112">
        <v>74.066666666666677</v>
      </c>
      <c r="W6" s="113"/>
      <c r="X6" s="116"/>
      <c r="Y6" s="276"/>
      <c r="Z6" s="277"/>
      <c r="AA6" s="117">
        <f t="shared" si="6"/>
        <v>-242.30423042304255</v>
      </c>
      <c r="AB6" s="110">
        <f t="shared" si="7"/>
        <v>0.90307830783078302</v>
      </c>
      <c r="AC6" s="282"/>
    </row>
    <row r="7" spans="1:29" ht="15.75" customHeight="1">
      <c r="A7" s="285"/>
      <c r="B7" s="100" t="s">
        <v>114</v>
      </c>
      <c r="C7" s="274" t="s">
        <v>115</v>
      </c>
      <c r="D7" s="275"/>
      <c r="E7" s="101">
        <v>29.85</v>
      </c>
      <c r="F7" s="102">
        <v>2188</v>
      </c>
      <c r="G7" s="103">
        <f t="shared" si="0"/>
        <v>65311.8</v>
      </c>
      <c r="H7" s="26"/>
      <c r="I7" s="104">
        <v>12</v>
      </c>
      <c r="J7" s="105">
        <v>3600</v>
      </c>
      <c r="K7" s="106">
        <f t="shared" si="8"/>
        <v>300</v>
      </c>
      <c r="L7" s="107">
        <v>12</v>
      </c>
      <c r="M7" s="105">
        <f t="shared" si="1"/>
        <v>3146.9436675988813</v>
      </c>
      <c r="N7" s="106">
        <f t="shared" si="2"/>
        <v>262.24530563324009</v>
      </c>
      <c r="O7" s="108">
        <f t="shared" si="3"/>
        <v>0</v>
      </c>
      <c r="P7" s="109">
        <f t="shared" si="4"/>
        <v>-37.754694366759907</v>
      </c>
      <c r="Q7" s="110">
        <f t="shared" si="5"/>
        <v>0.87415101877746693</v>
      </c>
      <c r="R7" s="290"/>
      <c r="S7" s="47">
        <v>0.33353009259259259</v>
      </c>
      <c r="T7" s="48">
        <v>0.36249999999999999</v>
      </c>
      <c r="U7" s="111">
        <v>5.2166666666666295</v>
      </c>
      <c r="V7" s="112">
        <v>41.716666666666661</v>
      </c>
      <c r="W7" s="113"/>
      <c r="X7" s="116"/>
      <c r="Y7" s="276"/>
      <c r="Z7" s="277"/>
      <c r="AA7" s="117">
        <f t="shared" si="6"/>
        <v>-453.05633240111865</v>
      </c>
      <c r="AB7" s="110">
        <f t="shared" si="7"/>
        <v>0.87415101877746704</v>
      </c>
      <c r="AC7" s="282"/>
    </row>
    <row r="8" spans="1:29" ht="15.75" customHeight="1">
      <c r="A8" s="285"/>
      <c r="B8" s="100" t="s">
        <v>114</v>
      </c>
      <c r="C8" s="274" t="s">
        <v>116</v>
      </c>
      <c r="D8" s="275"/>
      <c r="E8" s="101">
        <v>29.52</v>
      </c>
      <c r="F8" s="102">
        <v>1977</v>
      </c>
      <c r="G8" s="103">
        <f t="shared" si="0"/>
        <v>58361.04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3147.8107032286644</v>
      </c>
      <c r="N8" s="106">
        <f t="shared" si="2"/>
        <v>262.31755860238871</v>
      </c>
      <c r="O8" s="108">
        <f t="shared" si="3"/>
        <v>0</v>
      </c>
      <c r="P8" s="109">
        <f t="shared" si="4"/>
        <v>-37.682441397611285</v>
      </c>
      <c r="Q8" s="110">
        <f t="shared" si="5"/>
        <v>0.87439186200796237</v>
      </c>
      <c r="R8" s="290"/>
      <c r="S8" s="47">
        <v>0.3668865740740741</v>
      </c>
      <c r="T8" s="48">
        <v>0.39305555555555555</v>
      </c>
      <c r="U8" s="111">
        <v>6.3166666666667215</v>
      </c>
      <c r="V8" s="112">
        <v>37.68333333333328</v>
      </c>
      <c r="W8" s="113"/>
      <c r="X8" s="116"/>
      <c r="Y8" s="276"/>
      <c r="Z8" s="277"/>
      <c r="AA8" s="117">
        <f t="shared" si="6"/>
        <v>-452.18929677133565</v>
      </c>
      <c r="AB8" s="110">
        <f t="shared" si="7"/>
        <v>0.87439186200796237</v>
      </c>
      <c r="AC8" s="282"/>
    </row>
    <row r="9" spans="1:29" ht="15.75" customHeight="1">
      <c r="A9" s="285"/>
      <c r="B9" s="100" t="s">
        <v>114</v>
      </c>
      <c r="C9" s="274" t="s">
        <v>119</v>
      </c>
      <c r="D9" s="275"/>
      <c r="E9" s="101">
        <v>25.64</v>
      </c>
      <c r="F9" s="102">
        <v>1564</v>
      </c>
      <c r="G9" s="103">
        <f t="shared" si="0"/>
        <v>40100.959999999999</v>
      </c>
      <c r="H9" s="13"/>
      <c r="I9" s="104">
        <v>11</v>
      </c>
      <c r="J9" s="105">
        <v>3600</v>
      </c>
      <c r="K9" s="106">
        <f t="shared" si="8"/>
        <v>327.27272727272725</v>
      </c>
      <c r="L9" s="107">
        <v>11</v>
      </c>
      <c r="M9" s="105">
        <f t="shared" si="1"/>
        <v>3182.8151498021452</v>
      </c>
      <c r="N9" s="106">
        <f t="shared" si="2"/>
        <v>289.34683180019505</v>
      </c>
      <c r="O9" s="108">
        <f t="shared" si="3"/>
        <v>0</v>
      </c>
      <c r="P9" s="109">
        <f t="shared" si="4"/>
        <v>-37.925895472532204</v>
      </c>
      <c r="Q9" s="110">
        <f t="shared" si="5"/>
        <v>0.88411531938948495</v>
      </c>
      <c r="R9" s="290"/>
      <c r="S9" s="47">
        <v>0.39652777777777776</v>
      </c>
      <c r="T9" s="48">
        <v>0.41700231481481481</v>
      </c>
      <c r="U9" s="111">
        <v>4.9999999999999822</v>
      </c>
      <c r="V9" s="112">
        <v>29.483333333333359</v>
      </c>
      <c r="W9" s="113"/>
      <c r="X9" s="116"/>
      <c r="Y9" s="276"/>
      <c r="Z9" s="277"/>
      <c r="AA9" s="117">
        <f t="shared" si="6"/>
        <v>-417.18485019785476</v>
      </c>
      <c r="AB9" s="110">
        <f t="shared" si="7"/>
        <v>0.88411531938948484</v>
      </c>
      <c r="AC9" s="282"/>
    </row>
    <row r="10" spans="1:29" ht="15.75" customHeight="1">
      <c r="A10" s="285"/>
      <c r="B10" s="100" t="s">
        <v>120</v>
      </c>
      <c r="C10" s="274" t="s">
        <v>121</v>
      </c>
      <c r="D10" s="275"/>
      <c r="E10" s="101">
        <v>28.57</v>
      </c>
      <c r="F10" s="102">
        <v>1996</v>
      </c>
      <c r="G10" s="121">
        <f t="shared" si="0"/>
        <v>57025.72</v>
      </c>
      <c r="H10" s="122"/>
      <c r="I10" s="104">
        <v>12</v>
      </c>
      <c r="J10" s="105">
        <v>3600</v>
      </c>
      <c r="K10" s="106">
        <f t="shared" si="8"/>
        <v>300</v>
      </c>
      <c r="L10" s="107">
        <v>12</v>
      </c>
      <c r="M10" s="105">
        <f t="shared" si="1"/>
        <v>3125.5328403653743</v>
      </c>
      <c r="N10" s="106">
        <f t="shared" si="2"/>
        <v>260.46107003044784</v>
      </c>
      <c r="O10" s="108">
        <f t="shared" si="3"/>
        <v>0</v>
      </c>
      <c r="P10" s="109">
        <f t="shared" si="4"/>
        <v>-39.538929969552157</v>
      </c>
      <c r="Q10" s="110">
        <f t="shared" si="5"/>
        <v>0.86820356676815946</v>
      </c>
      <c r="R10" s="290"/>
      <c r="S10" s="47">
        <v>0.4201388888888889</v>
      </c>
      <c r="T10" s="48">
        <v>0.44674768518518521</v>
      </c>
      <c r="U10" s="111">
        <v>4.5166666666666799</v>
      </c>
      <c r="V10" s="112">
        <v>38.316666666666691</v>
      </c>
      <c r="W10" s="113"/>
      <c r="X10" s="116"/>
      <c r="Y10" s="276"/>
      <c r="Z10" s="277"/>
      <c r="AA10" s="117">
        <f t="shared" si="6"/>
        <v>-474.46715963462566</v>
      </c>
      <c r="AB10" s="110">
        <f t="shared" si="7"/>
        <v>0.86820356676815957</v>
      </c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9">AVERAGE(I5:I20)</f>
        <v>9.8333333333333339</v>
      </c>
      <c r="J21" s="137">
        <f t="shared" si="9"/>
        <v>3233.3333333333335</v>
      </c>
      <c r="K21" s="138">
        <f t="shared" ref="K21" si="10">J21/I21</f>
        <v>328.81355932203388</v>
      </c>
      <c r="L21" s="136">
        <f t="shared" ref="L21:M21" si="11">AVERAGE(L5:L20)</f>
        <v>9.8333333333333339</v>
      </c>
      <c r="M21" s="137">
        <f t="shared" si="11"/>
        <v>2853.2057240939653</v>
      </c>
      <c r="N21" s="138">
        <f>M21/L21</f>
        <v>290.1565143146405</v>
      </c>
      <c r="O21" s="139">
        <f>L21-I21</f>
        <v>0</v>
      </c>
      <c r="P21" s="140">
        <f>N21-K21</f>
        <v>-38.657045007393378</v>
      </c>
      <c r="Q21" s="141">
        <f>N21/K21</f>
        <v>0.8824347600290614</v>
      </c>
      <c r="R21" s="291"/>
      <c r="S21" s="142">
        <f>S5</f>
        <v>0.25</v>
      </c>
      <c r="T21" s="143">
        <f>INDEX(T5:T20,COUNTA(T5:T20))</f>
        <v>0.44674768518518521</v>
      </c>
      <c r="U21" s="144"/>
      <c r="V21" s="166"/>
      <c r="W21" s="167"/>
      <c r="X21" s="138"/>
      <c r="Y21" s="279"/>
      <c r="Z21" s="280"/>
      <c r="AA21" s="168">
        <f>M21-J21</f>
        <v>-380.12760923936821</v>
      </c>
      <c r="AB21" s="141">
        <f>M21/J21</f>
        <v>0.8824347600290614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978</v>
      </c>
      <c r="G22" s="148">
        <f t="shared" ref="G22:G23" si="12">E22*F22</f>
        <v>13721.34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2340.9574468085157</v>
      </c>
      <c r="N22" s="152">
        <f>M22/L22</f>
        <v>390.15957446808596</v>
      </c>
      <c r="O22" s="154">
        <f>L22-I22</f>
        <v>0</v>
      </c>
      <c r="P22" s="155">
        <f>N22-K22</f>
        <v>-43.173758865247351</v>
      </c>
      <c r="Q22" s="156">
        <f>N22/K22</f>
        <v>0.9003682487725061</v>
      </c>
      <c r="R22" s="289">
        <f>Q38</f>
        <v>0.90024418578234722</v>
      </c>
      <c r="S22" s="157">
        <v>0.29166666666666669</v>
      </c>
      <c r="T22" s="158">
        <v>0.30907407407407406</v>
      </c>
      <c r="U22" s="159"/>
      <c r="V22" s="160">
        <v>25.066666666666613</v>
      </c>
      <c r="W22" s="158"/>
      <c r="X22" s="169"/>
      <c r="Y22" s="292"/>
      <c r="Z22" s="293"/>
      <c r="AA22" s="115">
        <f>M22-J22</f>
        <v>-259.04255319148433</v>
      </c>
      <c r="AB22" s="156">
        <f>M22/J22</f>
        <v>0.90036824877250599</v>
      </c>
      <c r="AC22" s="281">
        <f>AB38</f>
        <v>0.90024418578234711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1124</v>
      </c>
      <c r="G23" s="103">
        <f t="shared" si="12"/>
        <v>16286.76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2340.3123192596895</v>
      </c>
      <c r="N23" s="106">
        <f>M23/L23</f>
        <v>390.05205320994827</v>
      </c>
      <c r="O23" s="108">
        <f>L23-I23</f>
        <v>0</v>
      </c>
      <c r="P23" s="109">
        <f>N23-K23</f>
        <v>-43.281280123385045</v>
      </c>
      <c r="Q23" s="110">
        <f>N23/K23</f>
        <v>0.90012012279218834</v>
      </c>
      <c r="R23" s="290"/>
      <c r="S23" s="47">
        <v>0.31262731481481482</v>
      </c>
      <c r="T23" s="48">
        <v>0.33263888888888887</v>
      </c>
      <c r="U23" s="111">
        <v>5.1166666666666938</v>
      </c>
      <c r="V23" s="112">
        <v>28.816666666666642</v>
      </c>
      <c r="W23" s="113"/>
      <c r="X23" s="13"/>
      <c r="Y23" s="276"/>
      <c r="Z23" s="277"/>
      <c r="AA23" s="117">
        <f>M23-J23</f>
        <v>-259.6876807403105</v>
      </c>
      <c r="AB23" s="110">
        <f>M23/J23</f>
        <v>0.90012012279218823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2340.6348830341026</v>
      </c>
      <c r="N38" s="138">
        <f>M38/L38</f>
        <v>390.10581383901712</v>
      </c>
      <c r="O38" s="139">
        <f>L38-I38</f>
        <v>0</v>
      </c>
      <c r="P38" s="140">
        <f>N38-K38</f>
        <v>-43.227519494316198</v>
      </c>
      <c r="Q38" s="141">
        <f>N38/K38</f>
        <v>0.90024418578234722</v>
      </c>
      <c r="R38" s="291"/>
      <c r="S38" s="142">
        <f>S22</f>
        <v>0.29166666666666669</v>
      </c>
      <c r="T38" s="143">
        <f>INDEX(T22:T37,COUNTA(T22:T37))</f>
        <v>0.33263888888888887</v>
      </c>
      <c r="U38" s="144"/>
      <c r="V38" s="166"/>
      <c r="W38" s="167"/>
      <c r="X38" s="138"/>
      <c r="Y38" s="279"/>
      <c r="Z38" s="280"/>
      <c r="AA38" s="168">
        <f>M38-J38</f>
        <v>-259.36511696589741</v>
      </c>
      <c r="AB38" s="141">
        <f>M38/J38</f>
        <v>0.90024418578234711</v>
      </c>
      <c r="AC38" s="283"/>
    </row>
    <row r="39" spans="1:29" ht="15.75" customHeight="1">
      <c r="A39" s="284" t="s">
        <v>125</v>
      </c>
      <c r="B39" s="114" t="s">
        <v>120</v>
      </c>
      <c r="C39" s="287" t="s">
        <v>204</v>
      </c>
      <c r="D39" s="288"/>
      <c r="E39" s="147">
        <v>18.53</v>
      </c>
      <c r="F39" s="97">
        <v>3649</v>
      </c>
      <c r="G39" s="148">
        <f t="shared" ref="G39" si="16">E39*F39</f>
        <v>67615.97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2971.3639448088679</v>
      </c>
      <c r="N39" s="152">
        <f>M39/L39</f>
        <v>990.45464826962268</v>
      </c>
      <c r="O39" s="154">
        <f>L39-I39</f>
        <v>0</v>
      </c>
      <c r="P39" s="155">
        <f>N39-K39</f>
        <v>-109.54535173037732</v>
      </c>
      <c r="Q39" s="156">
        <f>N39/K39</f>
        <v>0.9004133166087479</v>
      </c>
      <c r="R39" s="289">
        <f>Q55</f>
        <v>0.9004133166087479</v>
      </c>
      <c r="S39" s="157">
        <v>0.35438657407407409</v>
      </c>
      <c r="T39" s="158">
        <v>0.40555555555555556</v>
      </c>
      <c r="U39" s="159"/>
      <c r="V39" s="160">
        <v>73.683333333333309</v>
      </c>
      <c r="W39" s="161"/>
      <c r="X39" s="162"/>
      <c r="Y39" s="292"/>
      <c r="Z39" s="293"/>
      <c r="AA39" s="115">
        <f>M39-J39</f>
        <v>-328.63605519113207</v>
      </c>
      <c r="AB39" s="156">
        <f>M39/J39</f>
        <v>0.9004133166087479</v>
      </c>
      <c r="AC39" s="281">
        <f>AB55</f>
        <v>0.9004133166087479</v>
      </c>
    </row>
    <row r="40" spans="1:29" ht="15.75" customHeight="1">
      <c r="A40" s="285"/>
      <c r="B40" s="100"/>
      <c r="C40" s="274"/>
      <c r="D40" s="275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0"/>
      <c r="S40" s="47"/>
      <c r="T40" s="48"/>
      <c r="U40" s="111"/>
      <c r="V40" s="112"/>
      <c r="W40" s="113"/>
      <c r="X40" s="116"/>
      <c r="Y40" s="276"/>
      <c r="Z40" s="277"/>
      <c r="AA40" s="117"/>
      <c r="AB40" s="110"/>
      <c r="AC40" s="282"/>
    </row>
    <row r="41" spans="1:29" ht="15.75" customHeight="1">
      <c r="A41" s="285"/>
      <c r="B41" s="100"/>
      <c r="C41" s="274"/>
      <c r="D41" s="275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0"/>
      <c r="S41" s="47"/>
      <c r="T41" s="48"/>
      <c r="U41" s="111"/>
      <c r="V41" s="112"/>
      <c r="W41" s="113"/>
      <c r="X41" s="116"/>
      <c r="Y41" s="276"/>
      <c r="Z41" s="277"/>
      <c r="AA41" s="117"/>
      <c r="AB41" s="110"/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99"/>
      <c r="G55" s="135"/>
      <c r="H55" s="69"/>
      <c r="I55" s="136">
        <f t="shared" ref="I55:J55" si="17">AVERAGE(I39:I54)</f>
        <v>3</v>
      </c>
      <c r="J55" s="137">
        <f t="shared" si="17"/>
        <v>3300</v>
      </c>
      <c r="K55" s="138">
        <f t="shared" ref="K55" si="18">J55/I55</f>
        <v>1100</v>
      </c>
      <c r="L55" s="136">
        <f t="shared" ref="L55:M55" si="19">AVERAGE(L39:L54)</f>
        <v>3</v>
      </c>
      <c r="M55" s="137">
        <f t="shared" si="19"/>
        <v>2971.3639448088679</v>
      </c>
      <c r="N55" s="138">
        <f t="shared" ref="N55:N60" si="20">M55/L55</f>
        <v>990.45464826962268</v>
      </c>
      <c r="O55" s="139">
        <f t="shared" ref="O55:O60" si="21">L55-I55</f>
        <v>0</v>
      </c>
      <c r="P55" s="140">
        <f t="shared" ref="P55:P60" si="22">N55-K55</f>
        <v>-109.54535173037732</v>
      </c>
      <c r="Q55" s="141">
        <f t="shared" ref="Q55:Q60" si="23">N55/K55</f>
        <v>0.9004133166087479</v>
      </c>
      <c r="R55" s="291"/>
      <c r="S55" s="142">
        <f>S39</f>
        <v>0.35438657407407409</v>
      </c>
      <c r="T55" s="143">
        <f>INDEX(T39:T54,COUNTA(T39:T54))</f>
        <v>0.40555555555555556</v>
      </c>
      <c r="U55" s="144"/>
      <c r="V55" s="166"/>
      <c r="W55" s="99"/>
      <c r="X55" s="69"/>
      <c r="Y55" s="279"/>
      <c r="Z55" s="280"/>
      <c r="AA55" s="168">
        <f t="shared" ref="AA55:AA60" si="24">M55-J55</f>
        <v>-328.63605519113207</v>
      </c>
      <c r="AB55" s="141">
        <f t="shared" ref="AB55:AB60" si="25">M55/J55</f>
        <v>0.9004133166087479</v>
      </c>
      <c r="AC55" s="283"/>
    </row>
    <row r="56" spans="1:29" ht="15.75" customHeight="1">
      <c r="A56" s="294" t="s">
        <v>71</v>
      </c>
      <c r="B56" s="114" t="s">
        <v>120</v>
      </c>
      <c r="C56" s="287" t="s">
        <v>130</v>
      </c>
      <c r="D56" s="288"/>
      <c r="E56" s="147">
        <v>18.18</v>
      </c>
      <c r="F56" s="97">
        <v>1350</v>
      </c>
      <c r="G56" s="148">
        <f t="shared" ref="G56:G60" si="26">E56*F56</f>
        <v>24543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3178.5480706344069</v>
      </c>
      <c r="N56" s="152">
        <f t="shared" si="20"/>
        <v>1059.5160235448022</v>
      </c>
      <c r="O56" s="154">
        <f t="shared" si="21"/>
        <v>0</v>
      </c>
      <c r="P56" s="155">
        <f t="shared" si="22"/>
        <v>-140.48397645519776</v>
      </c>
      <c r="Q56" s="156">
        <f t="shared" si="23"/>
        <v>0.88293001962066853</v>
      </c>
      <c r="R56" s="289">
        <f>Q72</f>
        <v>0.8873482168776875</v>
      </c>
      <c r="S56" s="157">
        <v>0.25</v>
      </c>
      <c r="T56" s="158">
        <v>0.26769675925925923</v>
      </c>
      <c r="U56" s="159"/>
      <c r="V56" s="160">
        <v>25.483333333333292</v>
      </c>
      <c r="W56" s="161"/>
      <c r="X56" s="162"/>
      <c r="Y56" s="292"/>
      <c r="Z56" s="293"/>
      <c r="AA56" s="115">
        <f t="shared" si="24"/>
        <v>-421.45192936559306</v>
      </c>
      <c r="AB56" s="156">
        <f t="shared" si="25"/>
        <v>0.88293001962066864</v>
      </c>
      <c r="AC56" s="281">
        <f>AB72</f>
        <v>0.8873482168776875</v>
      </c>
    </row>
    <row r="57" spans="1:29" ht="15.75" customHeight="1">
      <c r="A57" s="295"/>
      <c r="B57" s="100" t="s">
        <v>120</v>
      </c>
      <c r="C57" s="274" t="s">
        <v>132</v>
      </c>
      <c r="D57" s="275"/>
      <c r="E57" s="101">
        <v>18.18</v>
      </c>
      <c r="F57" s="102">
        <v>2534</v>
      </c>
      <c r="G57" s="103">
        <f t="shared" si="26"/>
        <v>46068.12</v>
      </c>
      <c r="H57" s="26"/>
      <c r="I57" s="104">
        <v>3</v>
      </c>
      <c r="J57" s="105">
        <v>3600</v>
      </c>
      <c r="K57" s="106">
        <f t="shared" ref="K57:K95" si="27">J57/I57</f>
        <v>1200</v>
      </c>
      <c r="L57" s="107">
        <v>3</v>
      </c>
      <c r="M57" s="105">
        <f>F57/V57*60</f>
        <v>3175.2175426383556</v>
      </c>
      <c r="N57" s="106">
        <f t="shared" si="20"/>
        <v>1058.4058475461186</v>
      </c>
      <c r="O57" s="108">
        <f t="shared" si="21"/>
        <v>0</v>
      </c>
      <c r="P57" s="109">
        <f t="shared" si="22"/>
        <v>-141.59415245388141</v>
      </c>
      <c r="Q57" s="110">
        <f t="shared" si="23"/>
        <v>0.88200487295509877</v>
      </c>
      <c r="R57" s="290"/>
      <c r="S57" s="47">
        <v>0.27785879629629628</v>
      </c>
      <c r="T57" s="48">
        <v>0.31111111111111112</v>
      </c>
      <c r="U57" s="111">
        <v>14.633333333333356</v>
      </c>
      <c r="V57" s="112">
        <v>47.883333333333354</v>
      </c>
      <c r="W57" s="113"/>
      <c r="X57" s="116"/>
      <c r="Y57" s="276"/>
      <c r="Z57" s="277"/>
      <c r="AA57" s="117">
        <f t="shared" si="24"/>
        <v>-424.78245736164445</v>
      </c>
      <c r="AB57" s="110">
        <f t="shared" si="25"/>
        <v>0.88200487295509877</v>
      </c>
      <c r="AC57" s="282"/>
    </row>
    <row r="58" spans="1:29" ht="15.75" customHeight="1">
      <c r="A58" s="295"/>
      <c r="B58" s="100" t="s">
        <v>120</v>
      </c>
      <c r="C58" s="274" t="s">
        <v>127</v>
      </c>
      <c r="D58" s="275"/>
      <c r="E58" s="101">
        <v>22.28</v>
      </c>
      <c r="F58" s="102">
        <v>1297</v>
      </c>
      <c r="G58" s="103">
        <f t="shared" si="26"/>
        <v>28897.16</v>
      </c>
      <c r="H58" s="26"/>
      <c r="I58" s="104">
        <v>5</v>
      </c>
      <c r="J58" s="105">
        <v>3300</v>
      </c>
      <c r="K58" s="106">
        <f t="shared" si="27"/>
        <v>660</v>
      </c>
      <c r="L58" s="107">
        <v>5</v>
      </c>
      <c r="M58" s="105">
        <f>F58/V58*60</f>
        <v>2947.7272727272757</v>
      </c>
      <c r="N58" s="106">
        <f t="shared" si="20"/>
        <v>589.54545454545519</v>
      </c>
      <c r="O58" s="108">
        <f t="shared" si="21"/>
        <v>0</v>
      </c>
      <c r="P58" s="109">
        <f t="shared" si="22"/>
        <v>-70.454545454544814</v>
      </c>
      <c r="Q58" s="110">
        <f t="shared" si="23"/>
        <v>0.89325068870523516</v>
      </c>
      <c r="R58" s="290"/>
      <c r="S58" s="47">
        <v>0.32222222222222224</v>
      </c>
      <c r="T58" s="48">
        <v>0.34055555555555556</v>
      </c>
      <c r="U58" s="111">
        <v>16.000000000000021</v>
      </c>
      <c r="V58" s="112">
        <v>26.39999999999997</v>
      </c>
      <c r="W58" s="113"/>
      <c r="X58" s="116"/>
      <c r="Y58" s="276"/>
      <c r="Z58" s="277"/>
      <c r="AA58" s="117">
        <f t="shared" si="24"/>
        <v>-352.2727272727243</v>
      </c>
      <c r="AB58" s="110">
        <f t="shared" si="25"/>
        <v>0.89325068870523505</v>
      </c>
      <c r="AC58" s="282"/>
    </row>
    <row r="59" spans="1:29" ht="15.75" customHeight="1">
      <c r="A59" s="295"/>
      <c r="B59" s="100" t="s">
        <v>120</v>
      </c>
      <c r="C59" s="274" t="s">
        <v>131</v>
      </c>
      <c r="D59" s="275"/>
      <c r="E59" s="101">
        <v>14.03</v>
      </c>
      <c r="F59" s="102">
        <v>5201</v>
      </c>
      <c r="G59" s="103">
        <f t="shared" si="26"/>
        <v>72970.03</v>
      </c>
      <c r="H59" s="26"/>
      <c r="I59" s="104">
        <v>3</v>
      </c>
      <c r="J59" s="105">
        <v>3000</v>
      </c>
      <c r="K59" s="106">
        <f t="shared" si="27"/>
        <v>1000</v>
      </c>
      <c r="L59" s="107">
        <v>3</v>
      </c>
      <c r="M59" s="105">
        <f>F59/V59*60</f>
        <v>2699.0918264379407</v>
      </c>
      <c r="N59" s="106">
        <f t="shared" si="20"/>
        <v>899.69727547931359</v>
      </c>
      <c r="O59" s="108">
        <f t="shared" si="21"/>
        <v>0</v>
      </c>
      <c r="P59" s="109">
        <f t="shared" si="22"/>
        <v>-100.30272452068641</v>
      </c>
      <c r="Q59" s="110">
        <f t="shared" si="23"/>
        <v>0.89969727547931355</v>
      </c>
      <c r="R59" s="290"/>
      <c r="S59" s="47">
        <v>0.35096064814814815</v>
      </c>
      <c r="T59" s="48">
        <v>0.43125000000000002</v>
      </c>
      <c r="U59" s="111">
        <v>14.983333333333331</v>
      </c>
      <c r="V59" s="112">
        <v>115.6166666666667</v>
      </c>
      <c r="W59" s="113"/>
      <c r="X59" s="116"/>
      <c r="Y59" s="276"/>
      <c r="Z59" s="277"/>
      <c r="AA59" s="117">
        <f t="shared" si="24"/>
        <v>-300.90817356205935</v>
      </c>
      <c r="AB59" s="110">
        <f t="shared" si="25"/>
        <v>0.89969727547931355</v>
      </c>
      <c r="AC59" s="282"/>
    </row>
    <row r="60" spans="1:29" ht="15.75" customHeight="1">
      <c r="A60" s="296"/>
      <c r="B60" s="100" t="s">
        <v>120</v>
      </c>
      <c r="C60" s="274" t="s">
        <v>133</v>
      </c>
      <c r="D60" s="275"/>
      <c r="E60" s="101">
        <v>14.28</v>
      </c>
      <c r="F60" s="102">
        <v>7135</v>
      </c>
      <c r="G60" s="103">
        <f t="shared" si="26"/>
        <v>101887.79999999999</v>
      </c>
      <c r="H60" s="13"/>
      <c r="I60" s="104">
        <v>3</v>
      </c>
      <c r="J60" s="105">
        <v>3600</v>
      </c>
      <c r="K60" s="106">
        <f t="shared" si="27"/>
        <v>1200</v>
      </c>
      <c r="L60" s="107">
        <v>3</v>
      </c>
      <c r="M60" s="105">
        <f>F60/V60*60</f>
        <v>3173.069796170475</v>
      </c>
      <c r="N60" s="106">
        <f t="shared" si="20"/>
        <v>1057.689932056825</v>
      </c>
      <c r="O60" s="108">
        <f t="shared" si="21"/>
        <v>0</v>
      </c>
      <c r="P60" s="109">
        <f t="shared" si="22"/>
        <v>-142.310067943175</v>
      </c>
      <c r="Q60" s="110">
        <f t="shared" si="23"/>
        <v>0.88140827671402089</v>
      </c>
      <c r="R60" s="290"/>
      <c r="S60" s="47">
        <v>0.44172453703703701</v>
      </c>
      <c r="T60" s="48">
        <v>0.53541666666666665</v>
      </c>
      <c r="U60" s="111">
        <v>15.083333333333266</v>
      </c>
      <c r="V60" s="112">
        <v>134.91666666666669</v>
      </c>
      <c r="W60" s="113"/>
      <c r="X60" s="116"/>
      <c r="Y60" s="276"/>
      <c r="Z60" s="277"/>
      <c r="AA60" s="117">
        <f t="shared" si="24"/>
        <v>-426.930203829525</v>
      </c>
      <c r="AB60" s="110">
        <f t="shared" si="25"/>
        <v>0.88140827671402089</v>
      </c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26"/>
      <c r="X66" s="127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26"/>
      <c r="X67" s="127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26"/>
      <c r="X68" s="127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26"/>
      <c r="X69" s="127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26"/>
      <c r="X70" s="127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28">AVERAGE(I56:I71)</f>
        <v>3.4</v>
      </c>
      <c r="J72" s="137">
        <f t="shared" si="28"/>
        <v>3420</v>
      </c>
      <c r="K72" s="138">
        <f t="shared" ref="K72" si="29">J72/I72</f>
        <v>1005.8823529411765</v>
      </c>
      <c r="L72" s="136">
        <f t="shared" ref="L72:M72" si="30">AVERAGE(L56:L71)</f>
        <v>3.4</v>
      </c>
      <c r="M72" s="137">
        <f t="shared" si="30"/>
        <v>3034.7309017216912</v>
      </c>
      <c r="N72" s="138">
        <f t="shared" ref="N72:N77" si="31">M72/L72</f>
        <v>892.56791227108567</v>
      </c>
      <c r="O72" s="139">
        <f t="shared" ref="O72:O77" si="32">L72-I72</f>
        <v>0</v>
      </c>
      <c r="P72" s="140">
        <f t="shared" ref="P72:P77" si="33">N72-K72</f>
        <v>-113.31444067009079</v>
      </c>
      <c r="Q72" s="141">
        <f t="shared" ref="Q72:Q77" si="34">N72/K72</f>
        <v>0.8873482168776875</v>
      </c>
      <c r="R72" s="291"/>
      <c r="S72" s="142">
        <f>S56</f>
        <v>0.25</v>
      </c>
      <c r="T72" s="143">
        <f>INDEX(T56:T71,COUNTA(T56:T71))</f>
        <v>0.53541666666666665</v>
      </c>
      <c r="U72" s="144"/>
      <c r="V72" s="166"/>
      <c r="W72" s="99"/>
      <c r="X72" s="69"/>
      <c r="Y72" s="279"/>
      <c r="Z72" s="280"/>
      <c r="AA72" s="168">
        <f t="shared" ref="AA72:AA77" si="35">M72-J72</f>
        <v>-385.26909827830877</v>
      </c>
      <c r="AB72" s="141">
        <f t="shared" ref="AB72:AB77" si="36">M72/J72</f>
        <v>0.8873482168776875</v>
      </c>
      <c r="AC72" s="283"/>
    </row>
    <row r="73" spans="1:29" ht="15.75" customHeight="1">
      <c r="A73" s="284" t="s">
        <v>78</v>
      </c>
      <c r="B73" s="114" t="s">
        <v>120</v>
      </c>
      <c r="C73" s="287" t="s">
        <v>134</v>
      </c>
      <c r="D73" s="288"/>
      <c r="E73" s="147">
        <v>25.03</v>
      </c>
      <c r="F73" s="97">
        <v>1670</v>
      </c>
      <c r="G73" s="148">
        <f t="shared" ref="G73:G77" si="37">E73*F73</f>
        <v>41800.1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2941.2915851272019</v>
      </c>
      <c r="N73" s="152">
        <f t="shared" si="31"/>
        <v>735.32289628180047</v>
      </c>
      <c r="O73" s="154">
        <f t="shared" si="32"/>
        <v>0</v>
      </c>
      <c r="P73" s="155">
        <f t="shared" si="33"/>
        <v>-89.677103718199533</v>
      </c>
      <c r="Q73" s="156">
        <f t="shared" si="34"/>
        <v>0.89130048034157627</v>
      </c>
      <c r="R73" s="289">
        <f>Q89</f>
        <v>0.88859425198143915</v>
      </c>
      <c r="S73" s="157">
        <v>0.25</v>
      </c>
      <c r="T73" s="158">
        <v>0.2736574074074074</v>
      </c>
      <c r="U73" s="159"/>
      <c r="V73" s="160">
        <v>34.066666666666663</v>
      </c>
      <c r="W73" s="158"/>
      <c r="X73" s="169"/>
      <c r="Y73" s="292"/>
      <c r="Z73" s="293"/>
      <c r="AA73" s="115">
        <f t="shared" si="35"/>
        <v>-358.70841487279813</v>
      </c>
      <c r="AB73" s="156">
        <f t="shared" si="36"/>
        <v>0.89130048034157627</v>
      </c>
      <c r="AC73" s="281">
        <f>AB89</f>
        <v>0.88859425198143915</v>
      </c>
    </row>
    <row r="74" spans="1:29" ht="15.75" customHeight="1">
      <c r="A74" s="285"/>
      <c r="B74" s="100" t="s">
        <v>120</v>
      </c>
      <c r="C74" s="274" t="s">
        <v>135</v>
      </c>
      <c r="D74" s="275"/>
      <c r="E74" s="101">
        <v>24.82</v>
      </c>
      <c r="F74" s="102">
        <v>2040</v>
      </c>
      <c r="G74" s="103">
        <f t="shared" si="37"/>
        <v>50632.800000000003</v>
      </c>
      <c r="H74" s="26"/>
      <c r="I74" s="104">
        <v>4</v>
      </c>
      <c r="J74" s="105">
        <v>3300</v>
      </c>
      <c r="K74" s="106">
        <f t="shared" si="27"/>
        <v>825</v>
      </c>
      <c r="L74" s="107">
        <v>4</v>
      </c>
      <c r="M74" s="105">
        <f>F74/V74*60</f>
        <v>2941.1293552262732</v>
      </c>
      <c r="N74" s="106">
        <f t="shared" si="31"/>
        <v>735.2823388065683</v>
      </c>
      <c r="O74" s="108">
        <f t="shared" si="32"/>
        <v>0</v>
      </c>
      <c r="P74" s="109">
        <f t="shared" si="33"/>
        <v>-89.717661193431695</v>
      </c>
      <c r="Q74" s="110">
        <f t="shared" si="34"/>
        <v>0.89125131976553729</v>
      </c>
      <c r="R74" s="290"/>
      <c r="S74" s="47">
        <v>0.28429398148148149</v>
      </c>
      <c r="T74" s="48">
        <v>0.31319444444444444</v>
      </c>
      <c r="U74" s="111">
        <v>15.31666666666669</v>
      </c>
      <c r="V74" s="112">
        <v>41.616666666666646</v>
      </c>
      <c r="W74" s="113"/>
      <c r="X74" s="13"/>
      <c r="Y74" s="276"/>
      <c r="Z74" s="277"/>
      <c r="AA74" s="117">
        <f t="shared" si="35"/>
        <v>-358.87064477372678</v>
      </c>
      <c r="AB74" s="110">
        <f t="shared" si="36"/>
        <v>0.89125131976553729</v>
      </c>
      <c r="AC74" s="282"/>
    </row>
    <row r="75" spans="1:29" ht="15.75" customHeight="1">
      <c r="A75" s="285"/>
      <c r="B75" s="100" t="s">
        <v>120</v>
      </c>
      <c r="C75" s="274" t="s">
        <v>128</v>
      </c>
      <c r="D75" s="275"/>
      <c r="E75" s="101">
        <v>17.89</v>
      </c>
      <c r="F75" s="102">
        <v>3399</v>
      </c>
      <c r="G75" s="103">
        <f t="shared" si="37"/>
        <v>60808.11</v>
      </c>
      <c r="H75" s="26"/>
      <c r="I75" s="104">
        <v>4</v>
      </c>
      <c r="J75" s="105">
        <v>3600</v>
      </c>
      <c r="K75" s="106">
        <f t="shared" si="27"/>
        <v>900</v>
      </c>
      <c r="L75" s="107">
        <v>4</v>
      </c>
      <c r="M75" s="105">
        <f>F75/V75*60</f>
        <v>3172.5175006481741</v>
      </c>
      <c r="N75" s="106">
        <f t="shared" si="31"/>
        <v>793.12937516204352</v>
      </c>
      <c r="O75" s="108">
        <f t="shared" si="32"/>
        <v>0</v>
      </c>
      <c r="P75" s="109">
        <f t="shared" si="33"/>
        <v>-106.87062483795648</v>
      </c>
      <c r="Q75" s="110">
        <f t="shared" si="34"/>
        <v>0.88125486129115949</v>
      </c>
      <c r="R75" s="290"/>
      <c r="S75" s="47">
        <v>0.32430555555555557</v>
      </c>
      <c r="T75" s="48">
        <v>0.36894675925925924</v>
      </c>
      <c r="U75" s="111">
        <v>16.000000000000021</v>
      </c>
      <c r="V75" s="112">
        <v>64.283333333333289</v>
      </c>
      <c r="W75" s="113"/>
      <c r="X75" s="13"/>
      <c r="Y75" s="276"/>
      <c r="Z75" s="277"/>
      <c r="AA75" s="117">
        <f t="shared" si="35"/>
        <v>-427.48249935182594</v>
      </c>
      <c r="AB75" s="110">
        <f t="shared" si="36"/>
        <v>0.88125486129115949</v>
      </c>
      <c r="AC75" s="282"/>
    </row>
    <row r="76" spans="1:29" ht="15.75" customHeight="1">
      <c r="A76" s="285"/>
      <c r="B76" s="100" t="s">
        <v>120</v>
      </c>
      <c r="C76" s="274" t="s">
        <v>136</v>
      </c>
      <c r="D76" s="275"/>
      <c r="E76" s="101">
        <v>30</v>
      </c>
      <c r="F76" s="102">
        <v>3388</v>
      </c>
      <c r="G76" s="103">
        <f t="shared" si="37"/>
        <v>101640</v>
      </c>
      <c r="H76" s="26"/>
      <c r="I76" s="104">
        <v>3</v>
      </c>
      <c r="J76" s="105">
        <v>3000</v>
      </c>
      <c r="K76" s="106">
        <f t="shared" si="27"/>
        <v>1000</v>
      </c>
      <c r="L76" s="107">
        <v>3</v>
      </c>
      <c r="M76" s="105">
        <f>F76/V76*60</f>
        <v>2700.1992472880233</v>
      </c>
      <c r="N76" s="106">
        <f t="shared" si="31"/>
        <v>900.06641576267441</v>
      </c>
      <c r="O76" s="108">
        <f t="shared" si="32"/>
        <v>0</v>
      </c>
      <c r="P76" s="109">
        <f t="shared" si="33"/>
        <v>-99.93358423732559</v>
      </c>
      <c r="Q76" s="110">
        <f t="shared" si="34"/>
        <v>0.90006641576267443</v>
      </c>
      <c r="R76" s="290"/>
      <c r="S76" s="47">
        <v>0.37916666666666665</v>
      </c>
      <c r="T76" s="48">
        <v>0.43144675925925924</v>
      </c>
      <c r="U76" s="111">
        <v>14.716666666666676</v>
      </c>
      <c r="V76" s="112">
        <v>75.283333333333331</v>
      </c>
      <c r="W76" s="113"/>
      <c r="X76" s="116"/>
      <c r="Y76" s="276"/>
      <c r="Z76" s="277"/>
      <c r="AA76" s="117">
        <f t="shared" si="35"/>
        <v>-299.80075271197666</v>
      </c>
      <c r="AB76" s="110">
        <f t="shared" si="36"/>
        <v>0.90006641576267443</v>
      </c>
      <c r="AC76" s="282"/>
    </row>
    <row r="77" spans="1:29" ht="15.75" customHeight="1">
      <c r="A77" s="285"/>
      <c r="B77" s="100" t="s">
        <v>120</v>
      </c>
      <c r="C77" s="274" t="s">
        <v>129</v>
      </c>
      <c r="D77" s="275"/>
      <c r="E77" s="101">
        <v>16.66</v>
      </c>
      <c r="F77" s="102">
        <v>5904</v>
      </c>
      <c r="G77" s="103">
        <f t="shared" si="37"/>
        <v>98360.639999999999</v>
      </c>
      <c r="H77" s="13"/>
      <c r="I77" s="104">
        <v>5</v>
      </c>
      <c r="J77" s="105">
        <v>3600</v>
      </c>
      <c r="K77" s="106">
        <f t="shared" si="27"/>
        <v>720</v>
      </c>
      <c r="L77" s="107">
        <v>5</v>
      </c>
      <c r="M77" s="105">
        <f>F77/V77*60</f>
        <v>3173.2457449985045</v>
      </c>
      <c r="N77" s="106">
        <f t="shared" si="31"/>
        <v>634.64914899970086</v>
      </c>
      <c r="O77" s="108">
        <f t="shared" si="32"/>
        <v>0</v>
      </c>
      <c r="P77" s="109">
        <f t="shared" si="33"/>
        <v>-85.350851000299144</v>
      </c>
      <c r="Q77" s="110">
        <f t="shared" si="34"/>
        <v>0.88145715138847336</v>
      </c>
      <c r="R77" s="290"/>
      <c r="S77" s="47">
        <v>0.44192129629629628</v>
      </c>
      <c r="T77" s="48">
        <v>0.51944444444444449</v>
      </c>
      <c r="U77" s="111">
        <v>15.083333333333346</v>
      </c>
      <c r="V77" s="112">
        <v>111.63333333333341</v>
      </c>
      <c r="W77" s="113"/>
      <c r="X77" s="116"/>
      <c r="Y77" s="276"/>
      <c r="Z77" s="277"/>
      <c r="AA77" s="117">
        <f t="shared" si="35"/>
        <v>-426.75425500149549</v>
      </c>
      <c r="AB77" s="110">
        <f t="shared" si="36"/>
        <v>0.88145715138847347</v>
      </c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50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26"/>
      <c r="X81" s="127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26"/>
      <c r="X82" s="127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38">AVERAGE(I73:I88)</f>
        <v>4</v>
      </c>
      <c r="J89" s="137">
        <f t="shared" si="38"/>
        <v>3360</v>
      </c>
      <c r="K89" s="138">
        <f t="shared" ref="K89" si="39">J89/I89</f>
        <v>840</v>
      </c>
      <c r="L89" s="136">
        <f t="shared" ref="L89:M89" si="40">AVERAGE(L73:L88)</f>
        <v>4</v>
      </c>
      <c r="M89" s="137">
        <f t="shared" si="40"/>
        <v>2985.6766866576354</v>
      </c>
      <c r="N89" s="138">
        <f t="shared" ref="N89:N95" si="41">M89/L89</f>
        <v>746.41917166440885</v>
      </c>
      <c r="O89" s="139">
        <f t="shared" ref="O89:O95" si="42">L89-I89</f>
        <v>0</v>
      </c>
      <c r="P89" s="140">
        <f t="shared" ref="P89:P95" si="43">N89-K89</f>
        <v>-93.58082833559115</v>
      </c>
      <c r="Q89" s="141">
        <f t="shared" ref="Q89:Q95" si="44">N89/K89</f>
        <v>0.88859425198143915</v>
      </c>
      <c r="R89" s="291"/>
      <c r="S89" s="142">
        <f>S73</f>
        <v>0.25</v>
      </c>
      <c r="T89" s="143">
        <f>INDEX(T73:T88,COUNTA(T73:T88))</f>
        <v>0.51944444444444449</v>
      </c>
      <c r="U89" s="144"/>
      <c r="V89" s="166"/>
      <c r="W89" s="167"/>
      <c r="X89" s="138"/>
      <c r="Y89" s="279"/>
      <c r="Z89" s="280"/>
      <c r="AA89" s="168">
        <f t="shared" ref="AA89:AA95" si="45">M89-J89</f>
        <v>-374.3233133423646</v>
      </c>
      <c r="AB89" s="141">
        <f t="shared" ref="AB89:AB95" si="46">M89/J89</f>
        <v>0.88859425198143915</v>
      </c>
      <c r="AC89" s="283"/>
    </row>
    <row r="90" spans="1:29" ht="15.75" customHeight="1">
      <c r="A90" s="294" t="s">
        <v>137</v>
      </c>
      <c r="B90" s="114" t="s">
        <v>114</v>
      </c>
      <c r="C90" s="287" t="s">
        <v>138</v>
      </c>
      <c r="D90" s="288"/>
      <c r="E90" s="147">
        <v>25.64</v>
      </c>
      <c r="F90" s="97">
        <v>1469</v>
      </c>
      <c r="G90" s="148">
        <f t="shared" ref="G90:G95" si="47">E90*F90</f>
        <v>37665.160000000003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 t="shared" ref="M90:M95" si="48">F90/V90*60</f>
        <v>3183.8651414810465</v>
      </c>
      <c r="N90" s="152">
        <f t="shared" si="41"/>
        <v>289.44228558918604</v>
      </c>
      <c r="O90" s="154">
        <f t="shared" si="42"/>
        <v>0</v>
      </c>
      <c r="P90" s="155">
        <f t="shared" si="43"/>
        <v>-37.83044168354121</v>
      </c>
      <c r="Q90" s="156">
        <f t="shared" si="44"/>
        <v>0.88440698374473514</v>
      </c>
      <c r="R90" s="289">
        <f>Q106</f>
        <v>0.87360434288881628</v>
      </c>
      <c r="S90" s="157">
        <v>0.70855324074074078</v>
      </c>
      <c r="T90" s="158">
        <v>0.72777777777777775</v>
      </c>
      <c r="U90" s="159"/>
      <c r="V90" s="160">
        <v>27.683333333333238</v>
      </c>
      <c r="W90" s="158"/>
      <c r="X90" s="169"/>
      <c r="Y90" s="292"/>
      <c r="Z90" s="293"/>
      <c r="AA90" s="115">
        <f t="shared" si="45"/>
        <v>-416.13485851895348</v>
      </c>
      <c r="AB90" s="156">
        <f t="shared" si="46"/>
        <v>0.88440698374473514</v>
      </c>
      <c r="AC90" s="281">
        <f>AB106</f>
        <v>0.87360434288881617</v>
      </c>
    </row>
    <row r="91" spans="1:29" ht="15.75" customHeight="1">
      <c r="A91" s="295"/>
      <c r="B91" s="100" t="s">
        <v>114</v>
      </c>
      <c r="C91" s="274" t="s">
        <v>139</v>
      </c>
      <c r="D91" s="275"/>
      <c r="E91" s="101">
        <v>29.52</v>
      </c>
      <c r="F91" s="102">
        <v>1974</v>
      </c>
      <c r="G91" s="103">
        <f t="shared" si="47"/>
        <v>58272.479999999996</v>
      </c>
      <c r="H91" s="26"/>
      <c r="I91" s="104">
        <v>12</v>
      </c>
      <c r="J91" s="105">
        <v>3600</v>
      </c>
      <c r="K91" s="106">
        <f t="shared" si="27"/>
        <v>300</v>
      </c>
      <c r="L91" s="107">
        <v>12</v>
      </c>
      <c r="M91" s="105">
        <f t="shared" si="48"/>
        <v>3147.2099202834352</v>
      </c>
      <c r="N91" s="106">
        <f t="shared" si="41"/>
        <v>262.26749335695291</v>
      </c>
      <c r="O91" s="108">
        <f t="shared" si="42"/>
        <v>0</v>
      </c>
      <c r="P91" s="109">
        <f t="shared" si="43"/>
        <v>-37.732506643047088</v>
      </c>
      <c r="Q91" s="110">
        <f t="shared" si="44"/>
        <v>0.87422497785650966</v>
      </c>
      <c r="R91" s="290"/>
      <c r="S91" s="47">
        <v>0.73150462962962959</v>
      </c>
      <c r="T91" s="48">
        <v>0.75763888888888886</v>
      </c>
      <c r="U91" s="111">
        <v>5.3666666666666529</v>
      </c>
      <c r="V91" s="112">
        <v>37.633333333333354</v>
      </c>
      <c r="W91" s="113"/>
      <c r="X91" s="13"/>
      <c r="Y91" s="276"/>
      <c r="Z91" s="277"/>
      <c r="AA91" s="117">
        <f t="shared" si="45"/>
        <v>-452.79007971656483</v>
      </c>
      <c r="AB91" s="110">
        <f t="shared" si="46"/>
        <v>0.87422497785650977</v>
      </c>
      <c r="AC91" s="282"/>
    </row>
    <row r="92" spans="1:29" ht="15.75" customHeight="1">
      <c r="A92" s="295"/>
      <c r="B92" s="100" t="s">
        <v>114</v>
      </c>
      <c r="C92" s="274" t="s">
        <v>140</v>
      </c>
      <c r="D92" s="275"/>
      <c r="E92" s="101">
        <v>29.85</v>
      </c>
      <c r="F92" s="102">
        <v>2089</v>
      </c>
      <c r="G92" s="103">
        <f t="shared" si="47"/>
        <v>62356.65</v>
      </c>
      <c r="H92" s="26"/>
      <c r="I92" s="104">
        <v>12</v>
      </c>
      <c r="J92" s="105">
        <v>3600</v>
      </c>
      <c r="K92" s="106">
        <f t="shared" si="27"/>
        <v>300</v>
      </c>
      <c r="L92" s="107">
        <v>12</v>
      </c>
      <c r="M92" s="105">
        <f t="shared" si="48"/>
        <v>3145.2948557089089</v>
      </c>
      <c r="N92" s="106">
        <f t="shared" si="41"/>
        <v>262.1079046424091</v>
      </c>
      <c r="O92" s="108">
        <f t="shared" si="42"/>
        <v>0</v>
      </c>
      <c r="P92" s="109">
        <f t="shared" si="43"/>
        <v>-37.892095357590904</v>
      </c>
      <c r="Q92" s="110">
        <f t="shared" si="44"/>
        <v>0.87369301547469702</v>
      </c>
      <c r="R92" s="290"/>
      <c r="S92" s="47">
        <v>0.76121527777777775</v>
      </c>
      <c r="T92" s="48">
        <v>0.78888888888888886</v>
      </c>
      <c r="U92" s="111">
        <v>5.1500000000000057</v>
      </c>
      <c r="V92" s="112">
        <v>39.849999999999994</v>
      </c>
      <c r="W92" s="113"/>
      <c r="X92" s="13"/>
      <c r="Y92" s="276"/>
      <c r="Z92" s="277"/>
      <c r="AA92" s="117">
        <f t="shared" si="45"/>
        <v>-454.70514429109107</v>
      </c>
      <c r="AB92" s="110">
        <f t="shared" si="46"/>
        <v>0.87369301547469691</v>
      </c>
      <c r="AC92" s="282"/>
    </row>
    <row r="93" spans="1:29" ht="15.75" customHeight="1">
      <c r="A93" s="295"/>
      <c r="B93" s="100" t="s">
        <v>120</v>
      </c>
      <c r="C93" s="274" t="s">
        <v>141</v>
      </c>
      <c r="D93" s="275"/>
      <c r="E93" s="101">
        <v>28.57</v>
      </c>
      <c r="F93" s="102">
        <v>1550</v>
      </c>
      <c r="G93" s="103">
        <f t="shared" si="47"/>
        <v>44283.5</v>
      </c>
      <c r="H93" s="26"/>
      <c r="I93" s="104">
        <v>12</v>
      </c>
      <c r="J93" s="105">
        <v>3600</v>
      </c>
      <c r="K93" s="106">
        <f t="shared" si="27"/>
        <v>300</v>
      </c>
      <c r="L93" s="107">
        <v>12</v>
      </c>
      <c r="M93" s="105">
        <f t="shared" si="48"/>
        <v>3124.3001119820869</v>
      </c>
      <c r="N93" s="106">
        <f t="shared" si="41"/>
        <v>260.35834266517389</v>
      </c>
      <c r="O93" s="108">
        <f t="shared" si="42"/>
        <v>0</v>
      </c>
      <c r="P93" s="109">
        <f t="shared" si="43"/>
        <v>-39.641657334826107</v>
      </c>
      <c r="Q93" s="110">
        <f t="shared" si="44"/>
        <v>0.86786114221724631</v>
      </c>
      <c r="R93" s="290"/>
      <c r="S93" s="47">
        <v>0.79252314814814817</v>
      </c>
      <c r="T93" s="48">
        <v>0.81319444444444444</v>
      </c>
      <c r="U93" s="111">
        <v>5.2333333333334053</v>
      </c>
      <c r="V93" s="112">
        <v>29.76666666666663</v>
      </c>
      <c r="W93" s="113"/>
      <c r="X93" s="116"/>
      <c r="Y93" s="276"/>
      <c r="Z93" s="277"/>
      <c r="AA93" s="117">
        <f t="shared" si="45"/>
        <v>-475.69988801791305</v>
      </c>
      <c r="AB93" s="110">
        <f t="shared" si="46"/>
        <v>0.86786114221724642</v>
      </c>
      <c r="AC93" s="282"/>
    </row>
    <row r="94" spans="1:29" ht="15.75" customHeight="1">
      <c r="A94" s="296"/>
      <c r="B94" s="100" t="s">
        <v>120</v>
      </c>
      <c r="C94" s="274" t="s">
        <v>238</v>
      </c>
      <c r="D94" s="275"/>
      <c r="E94" s="101">
        <v>20.170000000000002</v>
      </c>
      <c r="F94" s="102">
        <v>1254</v>
      </c>
      <c r="G94" s="103">
        <f t="shared" si="47"/>
        <v>25293.180000000004</v>
      </c>
      <c r="H94" s="13"/>
      <c r="I94" s="104">
        <v>12</v>
      </c>
      <c r="J94" s="105">
        <v>3600</v>
      </c>
      <c r="K94" s="106">
        <f t="shared" si="27"/>
        <v>300</v>
      </c>
      <c r="L94" s="107">
        <v>12</v>
      </c>
      <c r="M94" s="105">
        <f t="shared" si="48"/>
        <v>3250.1079913606995</v>
      </c>
      <c r="N94" s="106">
        <f t="shared" si="41"/>
        <v>270.84233261339165</v>
      </c>
      <c r="O94" s="108">
        <f t="shared" si="42"/>
        <v>0</v>
      </c>
      <c r="P94" s="109">
        <f t="shared" si="43"/>
        <v>-29.157667386608352</v>
      </c>
      <c r="Q94" s="110">
        <f t="shared" si="44"/>
        <v>0.90280777537797219</v>
      </c>
      <c r="R94" s="290"/>
      <c r="S94" s="47">
        <v>0.81666666666666665</v>
      </c>
      <c r="T94" s="48">
        <v>0.8327430555555555</v>
      </c>
      <c r="U94" s="111">
        <v>4.9999999999999822</v>
      </c>
      <c r="V94" s="112">
        <v>23.149999999999942</v>
      </c>
      <c r="W94" s="113"/>
      <c r="X94" s="116"/>
      <c r="Y94" s="276"/>
      <c r="Z94" s="277"/>
      <c r="AA94" s="117">
        <f t="shared" si="45"/>
        <v>-349.89200863930046</v>
      </c>
      <c r="AB94" s="110">
        <f t="shared" si="46"/>
        <v>0.90280777537797208</v>
      </c>
      <c r="AC94" s="282"/>
    </row>
    <row r="95" spans="1:29" ht="15.75" customHeight="1">
      <c r="A95" s="296"/>
      <c r="B95" s="100" t="s">
        <v>120</v>
      </c>
      <c r="C95" s="274" t="s">
        <v>254</v>
      </c>
      <c r="D95" s="275"/>
      <c r="E95" s="101">
        <v>20.420000000000002</v>
      </c>
      <c r="F95" s="102">
        <v>4537</v>
      </c>
      <c r="G95" s="121">
        <f t="shared" si="47"/>
        <v>92645.540000000008</v>
      </c>
      <c r="H95" s="122"/>
      <c r="I95" s="104">
        <v>13</v>
      </c>
      <c r="J95" s="105">
        <v>3600</v>
      </c>
      <c r="K95" s="106">
        <f t="shared" si="27"/>
        <v>276.92307692307691</v>
      </c>
      <c r="L95" s="107">
        <v>13</v>
      </c>
      <c r="M95" s="105">
        <f t="shared" si="48"/>
        <v>3019.0757855822558</v>
      </c>
      <c r="N95" s="106">
        <f t="shared" si="41"/>
        <v>232.23659889094276</v>
      </c>
      <c r="O95" s="108">
        <f t="shared" si="42"/>
        <v>0</v>
      </c>
      <c r="P95" s="109">
        <f t="shared" si="43"/>
        <v>-44.686478032134147</v>
      </c>
      <c r="Q95" s="110">
        <f t="shared" si="44"/>
        <v>0.83863216266173779</v>
      </c>
      <c r="R95" s="290"/>
      <c r="S95" s="47">
        <v>0.83680555555555558</v>
      </c>
      <c r="T95" s="48">
        <v>0.8994212962962963</v>
      </c>
      <c r="U95" s="111">
        <v>5.8500000000001151</v>
      </c>
      <c r="V95" s="112">
        <v>90.166666666666643</v>
      </c>
      <c r="W95" s="113"/>
      <c r="X95" s="50"/>
      <c r="Y95" s="276"/>
      <c r="Z95" s="277"/>
      <c r="AA95" s="117">
        <f t="shared" si="45"/>
        <v>-580.92421441774422</v>
      </c>
      <c r="AB95" s="110">
        <f t="shared" si="46"/>
        <v>0.83863216266173768</v>
      </c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49">AVERAGE(I90:I105)</f>
        <v>12</v>
      </c>
      <c r="J106" s="137">
        <f t="shared" si="49"/>
        <v>3600</v>
      </c>
      <c r="K106" s="138">
        <f t="shared" ref="K106" si="50">J106/I106</f>
        <v>300</v>
      </c>
      <c r="L106" s="136">
        <f t="shared" ref="L106:M106" si="51">AVERAGE(L90:L105)</f>
        <v>12</v>
      </c>
      <c r="M106" s="137">
        <f t="shared" si="51"/>
        <v>3144.9756343997383</v>
      </c>
      <c r="N106" s="138">
        <f>M106/L106</f>
        <v>262.08130286664488</v>
      </c>
      <c r="O106" s="139">
        <f>L106-I106</f>
        <v>0</v>
      </c>
      <c r="P106" s="140">
        <f>N106-K106</f>
        <v>-37.918697133355124</v>
      </c>
      <c r="Q106" s="141">
        <f>N106/K106</f>
        <v>0.87360434288881628</v>
      </c>
      <c r="R106" s="291"/>
      <c r="S106" s="142">
        <f>S90</f>
        <v>0.70855324074074078</v>
      </c>
      <c r="T106" s="143">
        <f>INDEX(T90:T105,COUNTA(T90:T105))</f>
        <v>0.8994212962962963</v>
      </c>
      <c r="U106" s="144"/>
      <c r="V106" s="166"/>
      <c r="W106" s="167"/>
      <c r="X106" s="138"/>
      <c r="Y106" s="279"/>
      <c r="Z106" s="280"/>
      <c r="AA106" s="168">
        <f>M106-J106</f>
        <v>-455.02436560026172</v>
      </c>
      <c r="AB106" s="141">
        <f>M106/J106</f>
        <v>0.87360434288881617</v>
      </c>
      <c r="AC106" s="283"/>
    </row>
    <row r="107" spans="1:29" ht="15.75" customHeight="1">
      <c r="A107" s="284" t="s">
        <v>147</v>
      </c>
      <c r="B107" s="114" t="s">
        <v>120</v>
      </c>
      <c r="C107" s="287" t="s">
        <v>144</v>
      </c>
      <c r="D107" s="288"/>
      <c r="E107" s="147">
        <v>18.18</v>
      </c>
      <c r="F107" s="97">
        <v>879</v>
      </c>
      <c r="G107" s="148">
        <f t="shared" ref="G107:G110" si="52">E107*F107</f>
        <v>15980.22</v>
      </c>
      <c r="H107" s="149"/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>F107/V107*60</f>
        <v>2971.2676056337932</v>
      </c>
      <c r="N107" s="152">
        <f>M107/L107</f>
        <v>742.8169014084483</v>
      </c>
      <c r="O107" s="154">
        <f>L107-I107</f>
        <v>0</v>
      </c>
      <c r="P107" s="155">
        <f>N107-K107</f>
        <v>-82.183098591551698</v>
      </c>
      <c r="Q107" s="156">
        <f>N107/K107</f>
        <v>0.90038412291933123</v>
      </c>
      <c r="R107" s="289">
        <f>Q123</f>
        <v>0.89589814286432179</v>
      </c>
      <c r="S107" s="157">
        <v>0.7085069444444444</v>
      </c>
      <c r="T107" s="158">
        <v>0.72083333333333333</v>
      </c>
      <c r="U107" s="159"/>
      <c r="V107" s="160">
        <v>17.750000000000057</v>
      </c>
      <c r="W107" s="161"/>
      <c r="X107" s="162"/>
      <c r="Y107" s="292"/>
      <c r="Z107" s="293"/>
      <c r="AA107" s="115">
        <f>M107-J107</f>
        <v>-328.73239436620679</v>
      </c>
      <c r="AB107" s="156">
        <f>M107/J107</f>
        <v>0.90038412291933123</v>
      </c>
      <c r="AC107" s="281">
        <f>AB123</f>
        <v>0.89589814286432179</v>
      </c>
    </row>
    <row r="108" spans="1:29" ht="15.75" customHeight="1">
      <c r="A108" s="285"/>
      <c r="B108" s="100" t="s">
        <v>120</v>
      </c>
      <c r="C108" s="274" t="s">
        <v>219</v>
      </c>
      <c r="D108" s="275"/>
      <c r="E108" s="101">
        <v>22.21</v>
      </c>
      <c r="F108" s="102">
        <v>1937</v>
      </c>
      <c r="G108" s="103">
        <f t="shared" si="52"/>
        <v>43020.770000000004</v>
      </c>
      <c r="H108" s="26"/>
      <c r="I108" s="104">
        <v>4</v>
      </c>
      <c r="J108" s="105">
        <v>3000</v>
      </c>
      <c r="K108" s="106">
        <f t="shared" ref="K108:K151" si="53">J108/I108</f>
        <v>750</v>
      </c>
      <c r="L108" s="107">
        <v>4</v>
      </c>
      <c r="M108" s="105">
        <f>F108/V108*60</f>
        <v>2683.0319353597538</v>
      </c>
      <c r="N108" s="106">
        <f>M108/L108</f>
        <v>670.75798383993845</v>
      </c>
      <c r="O108" s="108">
        <f>L108-I108</f>
        <v>0</v>
      </c>
      <c r="P108" s="109">
        <f>N108-K108</f>
        <v>-79.242016160061553</v>
      </c>
      <c r="Q108" s="110">
        <f>N108/K108</f>
        <v>0.89434397845325131</v>
      </c>
      <c r="R108" s="290"/>
      <c r="S108" s="47">
        <v>0.72430555555555554</v>
      </c>
      <c r="T108" s="48">
        <v>0.75438657407407406</v>
      </c>
      <c r="U108" s="111">
        <v>4.9999999999999822</v>
      </c>
      <c r="V108" s="112">
        <v>43.31666666666667</v>
      </c>
      <c r="W108" s="113"/>
      <c r="X108" s="116"/>
      <c r="Y108" s="276"/>
      <c r="Z108" s="277"/>
      <c r="AA108" s="117">
        <f>M108-J108</f>
        <v>-316.96806464024621</v>
      </c>
      <c r="AB108" s="110">
        <f>M108/J108</f>
        <v>0.89434397845325131</v>
      </c>
      <c r="AC108" s="282"/>
    </row>
    <row r="109" spans="1:29" ht="15.75" customHeight="1">
      <c r="A109" s="285"/>
      <c r="B109" s="100" t="s">
        <v>120</v>
      </c>
      <c r="C109" s="274" t="s">
        <v>202</v>
      </c>
      <c r="D109" s="275"/>
      <c r="E109" s="101">
        <v>22.48</v>
      </c>
      <c r="F109" s="102">
        <v>1190</v>
      </c>
      <c r="G109" s="103">
        <f t="shared" si="52"/>
        <v>26751.200000000001</v>
      </c>
      <c r="H109" s="26"/>
      <c r="I109" s="104">
        <v>5</v>
      </c>
      <c r="J109" s="105">
        <v>3000</v>
      </c>
      <c r="K109" s="106">
        <f t="shared" si="53"/>
        <v>600</v>
      </c>
      <c r="L109" s="107">
        <v>5</v>
      </c>
      <c r="M109" s="105">
        <f>F109/V109*60</f>
        <v>2682.5297432686339</v>
      </c>
      <c r="N109" s="106">
        <f>M109/L109</f>
        <v>536.50594865372682</v>
      </c>
      <c r="O109" s="108">
        <f>L109-I109</f>
        <v>0</v>
      </c>
      <c r="P109" s="109">
        <f>N109-K109</f>
        <v>-63.494051346273181</v>
      </c>
      <c r="Q109" s="110">
        <f>N109/K109</f>
        <v>0.89417658108954468</v>
      </c>
      <c r="R109" s="290"/>
      <c r="S109" s="47">
        <v>0.75859953703703709</v>
      </c>
      <c r="T109" s="48">
        <v>0.77708333333333335</v>
      </c>
      <c r="U109" s="111">
        <v>6.0666666666667624</v>
      </c>
      <c r="V109" s="112">
        <v>26.616666666666617</v>
      </c>
      <c r="W109" s="113"/>
      <c r="X109" s="116"/>
      <c r="Y109" s="276"/>
      <c r="Z109" s="277"/>
      <c r="AA109" s="117">
        <f>M109-J109</f>
        <v>-317.47025673136613</v>
      </c>
      <c r="AB109" s="110">
        <f>M109/J109</f>
        <v>0.89417658108954468</v>
      </c>
      <c r="AC109" s="282"/>
    </row>
    <row r="110" spans="1:29" ht="15.75" customHeight="1">
      <c r="A110" s="285"/>
      <c r="B110" s="100" t="s">
        <v>120</v>
      </c>
      <c r="C110" s="274" t="s">
        <v>146</v>
      </c>
      <c r="D110" s="275"/>
      <c r="E110" s="101">
        <v>24.54</v>
      </c>
      <c r="F110" s="102">
        <v>2018</v>
      </c>
      <c r="G110" s="103">
        <f t="shared" si="52"/>
        <v>49521.72</v>
      </c>
      <c r="H110" s="26"/>
      <c r="I110" s="104">
        <v>4</v>
      </c>
      <c r="J110" s="105">
        <v>3000</v>
      </c>
      <c r="K110" s="106">
        <f t="shared" si="53"/>
        <v>750</v>
      </c>
      <c r="L110" s="107">
        <v>4</v>
      </c>
      <c r="M110" s="105">
        <f>F110/V110*60</f>
        <v>2682.7178729689763</v>
      </c>
      <c r="N110" s="106">
        <f>M110/L110</f>
        <v>670.67946824224407</v>
      </c>
      <c r="O110" s="108">
        <f>L110-I110</f>
        <v>0</v>
      </c>
      <c r="P110" s="109">
        <f>N110-K110</f>
        <v>-79.32053175775593</v>
      </c>
      <c r="Q110" s="110">
        <f>N110/K110</f>
        <v>0.89423929098965871</v>
      </c>
      <c r="R110" s="290"/>
      <c r="S110" s="47">
        <v>0.78055555555555556</v>
      </c>
      <c r="T110" s="48">
        <v>0.8118981481481482</v>
      </c>
      <c r="U110" s="111">
        <v>4.9999999999999822</v>
      </c>
      <c r="V110" s="112">
        <v>45.133333333333411</v>
      </c>
      <c r="W110" s="113"/>
      <c r="X110" s="116"/>
      <c r="Y110" s="276"/>
      <c r="Z110" s="277"/>
      <c r="AA110" s="117">
        <f>M110-J110</f>
        <v>-317.28212703102372</v>
      </c>
      <c r="AB110" s="110">
        <f>M110/J110</f>
        <v>0.89423929098965871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99"/>
      <c r="G123" s="135"/>
      <c r="H123" s="69"/>
      <c r="I123" s="136">
        <f t="shared" ref="I123:J123" si="54">AVERAGE(I107:I122)</f>
        <v>4.25</v>
      </c>
      <c r="J123" s="137">
        <f t="shared" si="54"/>
        <v>3075</v>
      </c>
      <c r="K123" s="138">
        <f t="shared" ref="K123" si="55">J123/I123</f>
        <v>723.52941176470586</v>
      </c>
      <c r="L123" s="136">
        <f t="shared" ref="L123:M123" si="56">AVERAGE(L107:L122)</f>
        <v>4.25</v>
      </c>
      <c r="M123" s="137">
        <f t="shared" si="56"/>
        <v>2754.8867893077895</v>
      </c>
      <c r="N123" s="138">
        <f t="shared" ref="N123:N133" si="57">M123/L123</f>
        <v>648.20865630771516</v>
      </c>
      <c r="O123" s="139">
        <f t="shared" ref="O123:O133" si="58">L123-I123</f>
        <v>0</v>
      </c>
      <c r="P123" s="140">
        <f t="shared" ref="P123:P133" si="59">N123-K123</f>
        <v>-75.320755456990696</v>
      </c>
      <c r="Q123" s="141">
        <f t="shared" ref="Q123:Q133" si="60">N123/K123</f>
        <v>0.89589814286432179</v>
      </c>
      <c r="R123" s="291"/>
      <c r="S123" s="142">
        <f>S107</f>
        <v>0.7085069444444444</v>
      </c>
      <c r="T123" s="143">
        <f>INDEX(T107:T122,COUNTA(T107:T122))</f>
        <v>0.8118981481481482</v>
      </c>
      <c r="U123" s="144"/>
      <c r="V123" s="166"/>
      <c r="W123" s="99"/>
      <c r="X123" s="69"/>
      <c r="Y123" s="279"/>
      <c r="Z123" s="280"/>
      <c r="AA123" s="168">
        <f t="shared" ref="AA123:AA133" si="61">M123-J123</f>
        <v>-320.11321069221049</v>
      </c>
      <c r="AB123" s="141">
        <f t="shared" ref="AB123:AB133" si="62">M123/J123</f>
        <v>0.89589814286432179</v>
      </c>
      <c r="AC123" s="283"/>
    </row>
    <row r="124" spans="1:29" ht="15.75" customHeight="1">
      <c r="A124" s="294" t="s">
        <v>150</v>
      </c>
      <c r="B124" s="114" t="s">
        <v>120</v>
      </c>
      <c r="C124" s="287" t="s">
        <v>152</v>
      </c>
      <c r="D124" s="288"/>
      <c r="E124" s="147">
        <v>18.18</v>
      </c>
      <c r="F124" s="97">
        <v>691</v>
      </c>
      <c r="G124" s="148">
        <f t="shared" ref="G124:G133" si="63">E124*F124</f>
        <v>12562.38</v>
      </c>
      <c r="H124" s="149">
        <v>2</v>
      </c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3" si="64">F124/V124*60</f>
        <v>2700.9771986970682</v>
      </c>
      <c r="N124" s="152">
        <f t="shared" si="57"/>
        <v>675.24429967426704</v>
      </c>
      <c r="O124" s="154">
        <f t="shared" si="58"/>
        <v>0</v>
      </c>
      <c r="P124" s="155">
        <f t="shared" si="59"/>
        <v>-74.75570032573296</v>
      </c>
      <c r="Q124" s="156">
        <f t="shared" si="60"/>
        <v>0.90032573289902273</v>
      </c>
      <c r="R124" s="289">
        <f>Q140</f>
        <v>0.88957805883168517</v>
      </c>
      <c r="S124" s="157">
        <v>0.70833333333333337</v>
      </c>
      <c r="T124" s="158">
        <v>0.71899305555555559</v>
      </c>
      <c r="U124" s="159"/>
      <c r="V124" s="160">
        <v>15.350000000000001</v>
      </c>
      <c r="W124" s="161"/>
      <c r="X124" s="162"/>
      <c r="Y124" s="292"/>
      <c r="Z124" s="293"/>
      <c r="AA124" s="115">
        <f t="shared" si="61"/>
        <v>-299.02280130293184</v>
      </c>
      <c r="AB124" s="156">
        <f t="shared" si="62"/>
        <v>0.90032573289902273</v>
      </c>
      <c r="AC124" s="281">
        <f>AB140</f>
        <v>0.88957805883168528</v>
      </c>
    </row>
    <row r="125" spans="1:29" ht="15.75" customHeight="1">
      <c r="A125" s="295"/>
      <c r="B125" s="100" t="s">
        <v>120</v>
      </c>
      <c r="C125" s="274" t="s">
        <v>151</v>
      </c>
      <c r="D125" s="275"/>
      <c r="E125" s="101">
        <v>14.03</v>
      </c>
      <c r="F125" s="102">
        <v>2296</v>
      </c>
      <c r="G125" s="103">
        <f t="shared" si="63"/>
        <v>32212.879999999997</v>
      </c>
      <c r="H125" s="26">
        <v>2</v>
      </c>
      <c r="I125" s="104">
        <v>3</v>
      </c>
      <c r="J125" s="105">
        <v>3000</v>
      </c>
      <c r="K125" s="106">
        <f t="shared" si="53"/>
        <v>1000</v>
      </c>
      <c r="L125" s="107">
        <v>3</v>
      </c>
      <c r="M125" s="105">
        <f t="shared" si="64"/>
        <v>2699.4121489222707</v>
      </c>
      <c r="N125" s="106">
        <f t="shared" si="57"/>
        <v>899.80404964075694</v>
      </c>
      <c r="O125" s="108">
        <f t="shared" si="58"/>
        <v>0</v>
      </c>
      <c r="P125" s="109">
        <f t="shared" si="59"/>
        <v>-100.19595035924306</v>
      </c>
      <c r="Q125" s="110">
        <f t="shared" si="60"/>
        <v>0.899804049640757</v>
      </c>
      <c r="R125" s="290"/>
      <c r="S125" s="47">
        <v>0.72916666666666663</v>
      </c>
      <c r="T125" s="48">
        <v>0.76460648148148147</v>
      </c>
      <c r="U125" s="111">
        <v>14.649999999999892</v>
      </c>
      <c r="V125" s="112">
        <v>51.033333333333374</v>
      </c>
      <c r="W125" s="113"/>
      <c r="X125" s="116"/>
      <c r="Y125" s="276"/>
      <c r="Z125" s="277"/>
      <c r="AA125" s="117">
        <f t="shared" si="61"/>
        <v>-300.58785107772928</v>
      </c>
      <c r="AB125" s="110">
        <f t="shared" si="62"/>
        <v>0.89980404964075689</v>
      </c>
      <c r="AC125" s="282"/>
    </row>
    <row r="126" spans="1:29" ht="15.75" customHeight="1">
      <c r="A126" s="295"/>
      <c r="B126" s="100" t="s">
        <v>120</v>
      </c>
      <c r="C126" s="274" t="s">
        <v>156</v>
      </c>
      <c r="D126" s="275"/>
      <c r="E126" s="101">
        <v>18.18</v>
      </c>
      <c r="F126" s="102">
        <v>1383</v>
      </c>
      <c r="G126" s="103">
        <f t="shared" si="63"/>
        <v>25142.94</v>
      </c>
      <c r="H126" s="26"/>
      <c r="I126" s="104">
        <v>3</v>
      </c>
      <c r="J126" s="105">
        <v>3600</v>
      </c>
      <c r="K126" s="106">
        <f t="shared" si="53"/>
        <v>1200</v>
      </c>
      <c r="L126" s="107">
        <v>3</v>
      </c>
      <c r="M126" s="105">
        <f t="shared" si="64"/>
        <v>3175.2551020407991</v>
      </c>
      <c r="N126" s="106">
        <f t="shared" si="57"/>
        <v>1058.4183673469331</v>
      </c>
      <c r="O126" s="108">
        <f t="shared" si="58"/>
        <v>0</v>
      </c>
      <c r="P126" s="109">
        <f t="shared" si="59"/>
        <v>-141.58163265306689</v>
      </c>
      <c r="Q126" s="110">
        <f t="shared" si="60"/>
        <v>0.88201530612244428</v>
      </c>
      <c r="R126" s="290"/>
      <c r="S126" s="47">
        <v>0.77499999999999991</v>
      </c>
      <c r="T126" s="48">
        <v>0.79314814814814816</v>
      </c>
      <c r="U126" s="111">
        <v>14.966666666666555</v>
      </c>
      <c r="V126" s="112">
        <v>26.133333333333475</v>
      </c>
      <c r="W126" s="113"/>
      <c r="X126" s="116"/>
      <c r="Y126" s="276"/>
      <c r="Z126" s="277"/>
      <c r="AA126" s="117">
        <f t="shared" si="61"/>
        <v>-424.7448979592009</v>
      </c>
      <c r="AB126" s="110">
        <f t="shared" si="62"/>
        <v>0.88201530612244416</v>
      </c>
      <c r="AC126" s="282"/>
    </row>
    <row r="127" spans="1:29" ht="15.75" customHeight="1">
      <c r="A127" s="295"/>
      <c r="B127" s="100" t="s">
        <v>120</v>
      </c>
      <c r="C127" s="274" t="s">
        <v>143</v>
      </c>
      <c r="D127" s="275"/>
      <c r="E127" s="101">
        <v>16.7</v>
      </c>
      <c r="F127" s="102">
        <v>476</v>
      </c>
      <c r="G127" s="103">
        <f t="shared" si="63"/>
        <v>7949.2</v>
      </c>
      <c r="H127" s="26">
        <v>2</v>
      </c>
      <c r="I127" s="104">
        <v>3</v>
      </c>
      <c r="J127" s="105">
        <v>3600</v>
      </c>
      <c r="K127" s="106">
        <f t="shared" si="53"/>
        <v>1200</v>
      </c>
      <c r="L127" s="107">
        <v>3</v>
      </c>
      <c r="M127" s="105">
        <f t="shared" si="64"/>
        <v>3179.2207792207723</v>
      </c>
      <c r="N127" s="106">
        <f t="shared" si="57"/>
        <v>1059.7402597402574</v>
      </c>
      <c r="O127" s="108">
        <f t="shared" si="58"/>
        <v>0</v>
      </c>
      <c r="P127" s="109">
        <f t="shared" si="59"/>
        <v>-140.25974025974256</v>
      </c>
      <c r="Q127" s="110">
        <f t="shared" si="60"/>
        <v>0.88311688311688119</v>
      </c>
      <c r="R127" s="290"/>
      <c r="S127" s="47">
        <v>0.80348379629629629</v>
      </c>
      <c r="T127" s="48">
        <v>0.80972222222222223</v>
      </c>
      <c r="U127" s="111">
        <v>14.883333333333315</v>
      </c>
      <c r="V127" s="112">
        <v>8.983333333333352</v>
      </c>
      <c r="W127" s="113"/>
      <c r="X127" s="116"/>
      <c r="Y127" s="276"/>
      <c r="Z127" s="277"/>
      <c r="AA127" s="117">
        <f t="shared" si="61"/>
        <v>-420.77922077922767</v>
      </c>
      <c r="AB127" s="110">
        <f t="shared" si="62"/>
        <v>0.88311688311688119</v>
      </c>
      <c r="AC127" s="282"/>
    </row>
    <row r="128" spans="1:29" ht="15.75" customHeight="1">
      <c r="A128" s="296"/>
      <c r="B128" s="100" t="s">
        <v>120</v>
      </c>
      <c r="C128" s="274" t="s">
        <v>153</v>
      </c>
      <c r="D128" s="275"/>
      <c r="E128" s="101">
        <v>14.28</v>
      </c>
      <c r="F128" s="102">
        <v>2909</v>
      </c>
      <c r="G128" s="103">
        <f t="shared" si="63"/>
        <v>41540.519999999997</v>
      </c>
      <c r="H128" s="13">
        <v>2</v>
      </c>
      <c r="I128" s="104">
        <v>3</v>
      </c>
      <c r="J128" s="105">
        <v>3600</v>
      </c>
      <c r="K128" s="106">
        <f t="shared" si="53"/>
        <v>1200</v>
      </c>
      <c r="L128" s="107">
        <v>3</v>
      </c>
      <c r="M128" s="105">
        <f t="shared" si="64"/>
        <v>3175.3790175864219</v>
      </c>
      <c r="N128" s="106">
        <f t="shared" si="57"/>
        <v>1058.4596725288072</v>
      </c>
      <c r="O128" s="108">
        <f t="shared" si="58"/>
        <v>0</v>
      </c>
      <c r="P128" s="109">
        <f t="shared" si="59"/>
        <v>-141.54032747119277</v>
      </c>
      <c r="Q128" s="110">
        <f t="shared" si="60"/>
        <v>0.88204972710733931</v>
      </c>
      <c r="R128" s="290"/>
      <c r="S128" s="47">
        <v>0.82085648148148149</v>
      </c>
      <c r="T128" s="48">
        <v>0.85902777777777772</v>
      </c>
      <c r="U128" s="111">
        <v>16.033333333333335</v>
      </c>
      <c r="V128" s="112">
        <v>54.966666666666569</v>
      </c>
      <c r="W128" s="113">
        <v>0.85902777777777772</v>
      </c>
      <c r="X128" s="116">
        <v>0.91111111111111109</v>
      </c>
      <c r="Y128" s="276"/>
      <c r="Z128" s="277"/>
      <c r="AA128" s="117">
        <f t="shared" si="61"/>
        <v>-424.62098241357808</v>
      </c>
      <c r="AB128" s="110">
        <f t="shared" si="62"/>
        <v>0.88204972710733942</v>
      </c>
      <c r="AC128" s="282"/>
    </row>
    <row r="129" spans="1:29" ht="15.75" customHeight="1">
      <c r="A129" s="296"/>
      <c r="B129" s="100" t="s">
        <v>120</v>
      </c>
      <c r="C129" s="274" t="s">
        <v>152</v>
      </c>
      <c r="D129" s="275"/>
      <c r="E129" s="101">
        <v>18.18</v>
      </c>
      <c r="F129" s="102">
        <v>1276</v>
      </c>
      <c r="G129" s="121">
        <f t="shared" si="63"/>
        <v>23197.68</v>
      </c>
      <c r="H129" s="122"/>
      <c r="I129" s="104">
        <v>4</v>
      </c>
      <c r="J129" s="105">
        <v>3000</v>
      </c>
      <c r="K129" s="106">
        <f t="shared" si="53"/>
        <v>750</v>
      </c>
      <c r="L129" s="107">
        <v>4</v>
      </c>
      <c r="M129" s="105">
        <f t="shared" si="64"/>
        <v>2700.5291005291051</v>
      </c>
      <c r="N129" s="106">
        <f t="shared" si="57"/>
        <v>675.13227513227628</v>
      </c>
      <c r="O129" s="108">
        <f t="shared" si="58"/>
        <v>0</v>
      </c>
      <c r="P129" s="109">
        <f t="shared" si="59"/>
        <v>-74.867724867723723</v>
      </c>
      <c r="Q129" s="110">
        <f t="shared" si="60"/>
        <v>0.90017636684303504</v>
      </c>
      <c r="R129" s="290"/>
      <c r="S129" s="47">
        <v>0.91111111111111109</v>
      </c>
      <c r="T129" s="48">
        <v>0.93079861111111106</v>
      </c>
      <c r="U129" s="111">
        <v>75.000000000000057</v>
      </c>
      <c r="V129" s="112">
        <v>28.349999999999955</v>
      </c>
      <c r="W129" s="113"/>
      <c r="X129" s="116"/>
      <c r="Y129" s="276"/>
      <c r="Z129" s="277"/>
      <c r="AA129" s="117">
        <f t="shared" si="61"/>
        <v>-299.47089947089489</v>
      </c>
      <c r="AB129" s="110">
        <f t="shared" si="62"/>
        <v>0.90017636684303504</v>
      </c>
      <c r="AC129" s="282"/>
    </row>
    <row r="130" spans="1:29" ht="15.75" customHeight="1">
      <c r="A130" s="296"/>
      <c r="B130" s="100" t="s">
        <v>120</v>
      </c>
      <c r="C130" s="274" t="s">
        <v>143</v>
      </c>
      <c r="D130" s="275"/>
      <c r="E130" s="101">
        <v>16.7</v>
      </c>
      <c r="F130" s="102">
        <v>1035</v>
      </c>
      <c r="G130" s="121">
        <f t="shared" si="63"/>
        <v>17284.5</v>
      </c>
      <c r="H130" s="62"/>
      <c r="I130" s="104">
        <v>3</v>
      </c>
      <c r="J130" s="105">
        <v>3600</v>
      </c>
      <c r="K130" s="106">
        <f t="shared" si="53"/>
        <v>1200</v>
      </c>
      <c r="L130" s="107">
        <v>3</v>
      </c>
      <c r="M130" s="105">
        <f t="shared" si="64"/>
        <v>3176.470588235291</v>
      </c>
      <c r="N130" s="106">
        <f t="shared" si="57"/>
        <v>1058.8235294117637</v>
      </c>
      <c r="O130" s="123">
        <f t="shared" si="58"/>
        <v>0</v>
      </c>
      <c r="P130" s="124">
        <f t="shared" si="59"/>
        <v>-141.17647058823627</v>
      </c>
      <c r="Q130" s="125">
        <f t="shared" si="60"/>
        <v>0.88235294117646978</v>
      </c>
      <c r="R130" s="290"/>
      <c r="S130" s="47">
        <v>0.94128472222222226</v>
      </c>
      <c r="T130" s="48">
        <v>0.95486111111111116</v>
      </c>
      <c r="U130" s="111">
        <v>15.100000000000122</v>
      </c>
      <c r="V130" s="112">
        <v>19.550000000000018</v>
      </c>
      <c r="W130" s="113"/>
      <c r="X130" s="116"/>
      <c r="Y130" s="276"/>
      <c r="Z130" s="277"/>
      <c r="AA130" s="117">
        <f t="shared" si="61"/>
        <v>-423.52941176470904</v>
      </c>
      <c r="AB130" s="110">
        <f t="shared" si="62"/>
        <v>0.88235294117646967</v>
      </c>
      <c r="AC130" s="282"/>
    </row>
    <row r="131" spans="1:29" ht="15.75" customHeight="1">
      <c r="A131" s="296"/>
      <c r="B131" s="100" t="s">
        <v>120</v>
      </c>
      <c r="C131" s="274" t="s">
        <v>145</v>
      </c>
      <c r="D131" s="275"/>
      <c r="E131" s="101">
        <v>22.28</v>
      </c>
      <c r="F131" s="102">
        <v>1361</v>
      </c>
      <c r="G131" s="121">
        <f t="shared" si="63"/>
        <v>30323.08</v>
      </c>
      <c r="H131" s="62"/>
      <c r="I131" s="104">
        <v>5</v>
      </c>
      <c r="J131" s="105">
        <v>3300</v>
      </c>
      <c r="K131" s="106">
        <f t="shared" si="53"/>
        <v>660</v>
      </c>
      <c r="L131" s="118">
        <v>5</v>
      </c>
      <c r="M131" s="105">
        <f t="shared" si="64"/>
        <v>2940.9363745498058</v>
      </c>
      <c r="N131" s="106">
        <f t="shared" si="57"/>
        <v>588.18727490996116</v>
      </c>
      <c r="O131" s="123">
        <f t="shared" si="58"/>
        <v>0</v>
      </c>
      <c r="P131" s="124">
        <f t="shared" si="59"/>
        <v>-71.812725090038839</v>
      </c>
      <c r="Q131" s="125">
        <f t="shared" si="60"/>
        <v>0.89119284077266847</v>
      </c>
      <c r="R131" s="290"/>
      <c r="S131" s="47">
        <v>0.96543981481481478</v>
      </c>
      <c r="T131" s="48">
        <v>0.98472222222222228</v>
      </c>
      <c r="U131" s="111">
        <v>15.23333333333321</v>
      </c>
      <c r="V131" s="112">
        <v>27.766666666666797</v>
      </c>
      <c r="W131" s="113"/>
      <c r="X131" s="116"/>
      <c r="Y131" s="276"/>
      <c r="Z131" s="277"/>
      <c r="AA131" s="117">
        <f t="shared" si="61"/>
        <v>-359.06362545019419</v>
      </c>
      <c r="AB131" s="110">
        <f t="shared" si="62"/>
        <v>0.89119284077266847</v>
      </c>
      <c r="AC131" s="282"/>
    </row>
    <row r="132" spans="1:29" ht="15.75" customHeight="1">
      <c r="A132" s="296"/>
      <c r="B132" s="100" t="s">
        <v>120</v>
      </c>
      <c r="C132" s="274" t="s">
        <v>151</v>
      </c>
      <c r="D132" s="275"/>
      <c r="E132" s="101">
        <v>14.03</v>
      </c>
      <c r="F132" s="102">
        <v>5780</v>
      </c>
      <c r="G132" s="121">
        <f t="shared" si="63"/>
        <v>81093.399999999994</v>
      </c>
      <c r="H132" s="62"/>
      <c r="I132" s="104">
        <v>3</v>
      </c>
      <c r="J132" s="105">
        <v>3000</v>
      </c>
      <c r="K132" s="106">
        <f t="shared" si="53"/>
        <v>1000</v>
      </c>
      <c r="L132" s="118">
        <v>3</v>
      </c>
      <c r="M132" s="105">
        <f t="shared" si="64"/>
        <v>2699.5329527763388</v>
      </c>
      <c r="N132" s="106">
        <f t="shared" si="57"/>
        <v>899.84431759211293</v>
      </c>
      <c r="O132" s="123">
        <f t="shared" si="58"/>
        <v>0</v>
      </c>
      <c r="P132" s="124">
        <f t="shared" si="59"/>
        <v>-100.15568240788707</v>
      </c>
      <c r="Q132" s="125">
        <f t="shared" si="60"/>
        <v>0.89984431759211292</v>
      </c>
      <c r="R132" s="290"/>
      <c r="S132" s="47">
        <v>0.99513888888888891</v>
      </c>
      <c r="T132" s="48">
        <v>1.0843518518518518</v>
      </c>
      <c r="U132" s="111">
        <v>14.999999999999947</v>
      </c>
      <c r="V132" s="112">
        <v>128.46666666666655</v>
      </c>
      <c r="W132" s="113"/>
      <c r="X132" s="116"/>
      <c r="Y132" s="276"/>
      <c r="Z132" s="277"/>
      <c r="AA132" s="117">
        <f t="shared" si="61"/>
        <v>-300.46704722366121</v>
      </c>
      <c r="AB132" s="110">
        <f t="shared" si="62"/>
        <v>0.89984431759211292</v>
      </c>
      <c r="AC132" s="282"/>
    </row>
    <row r="133" spans="1:29" ht="15.75" customHeight="1">
      <c r="A133" s="296"/>
      <c r="B133" s="100" t="s">
        <v>120</v>
      </c>
      <c r="C133" s="274" t="s">
        <v>153</v>
      </c>
      <c r="D133" s="275"/>
      <c r="E133" s="101">
        <v>14.28</v>
      </c>
      <c r="F133" s="102">
        <v>7565</v>
      </c>
      <c r="G133" s="121">
        <f t="shared" si="63"/>
        <v>108028.2</v>
      </c>
      <c r="H133" s="62"/>
      <c r="I133" s="104">
        <v>3</v>
      </c>
      <c r="J133" s="105">
        <v>3600</v>
      </c>
      <c r="K133" s="106">
        <f t="shared" si="53"/>
        <v>1200</v>
      </c>
      <c r="L133" s="118">
        <v>3</v>
      </c>
      <c r="M133" s="105">
        <f t="shared" si="64"/>
        <v>3175.2360965372477</v>
      </c>
      <c r="N133" s="106">
        <f t="shared" si="57"/>
        <v>1058.4120321790826</v>
      </c>
      <c r="O133" s="123">
        <f t="shared" si="58"/>
        <v>0</v>
      </c>
      <c r="P133" s="124">
        <f t="shared" si="59"/>
        <v>-141.58796782091736</v>
      </c>
      <c r="Q133" s="125">
        <f t="shared" si="60"/>
        <v>0.88201002681590224</v>
      </c>
      <c r="R133" s="290"/>
      <c r="S133" s="47">
        <v>1.0944791666666667</v>
      </c>
      <c r="T133" s="48">
        <v>1.1937500000000001</v>
      </c>
      <c r="U133" s="111">
        <v>14.583333333333428</v>
      </c>
      <c r="V133" s="112">
        <v>142.95000000000013</v>
      </c>
      <c r="W133" s="113"/>
      <c r="X133" s="116"/>
      <c r="Y133" s="276"/>
      <c r="Z133" s="277"/>
      <c r="AA133" s="117">
        <f t="shared" si="61"/>
        <v>-424.7639034627523</v>
      </c>
      <c r="AB133" s="110">
        <f t="shared" si="62"/>
        <v>0.88201002681590213</v>
      </c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26"/>
      <c r="X134" s="127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26"/>
      <c r="X135" s="127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26"/>
      <c r="X136" s="127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26"/>
      <c r="X137" s="127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26"/>
      <c r="X138" s="127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65">AVERAGE(I124:I139)</f>
        <v>3.4</v>
      </c>
      <c r="J140" s="137">
        <f t="shared" si="65"/>
        <v>3330</v>
      </c>
      <c r="K140" s="138">
        <f t="shared" ref="K140" si="66">J140/I140</f>
        <v>979.41176470588243</v>
      </c>
      <c r="L140" s="136">
        <f t="shared" ref="L140:M140" si="67">AVERAGE(L124:L139)</f>
        <v>3.4</v>
      </c>
      <c r="M140" s="137">
        <f t="shared" si="67"/>
        <v>2962.2949359095119</v>
      </c>
      <c r="N140" s="138">
        <f t="shared" ref="N140:N151" si="68">M140/L140</f>
        <v>871.2632164439741</v>
      </c>
      <c r="O140" s="139">
        <f t="shared" ref="O140:O151" si="69">L140-I140</f>
        <v>0</v>
      </c>
      <c r="P140" s="140">
        <f t="shared" ref="P140:P151" si="70">N140-K140</f>
        <v>-108.14854826190833</v>
      </c>
      <c r="Q140" s="141">
        <f t="shared" ref="Q140:Q151" si="71">N140/K140</f>
        <v>0.88957805883168517</v>
      </c>
      <c r="R140" s="291"/>
      <c r="S140" s="142">
        <f>S124</f>
        <v>0.70833333333333337</v>
      </c>
      <c r="T140" s="143">
        <f>INDEX(T124:T139,COUNTA(T124:T139))</f>
        <v>1.1937500000000001</v>
      </c>
      <c r="U140" s="144"/>
      <c r="V140" s="166"/>
      <c r="W140" s="99"/>
      <c r="X140" s="69"/>
      <c r="Y140" s="279"/>
      <c r="Z140" s="280"/>
      <c r="AA140" s="168">
        <f t="shared" ref="AA140:AA151" si="72">M140-J140</f>
        <v>-367.70506409048812</v>
      </c>
      <c r="AB140" s="141">
        <f t="shared" ref="AB140:AB151" si="73">M140/J140</f>
        <v>0.88957805883168528</v>
      </c>
      <c r="AC140" s="283"/>
    </row>
    <row r="141" spans="1:29" ht="15.75" customHeight="1">
      <c r="A141" s="284" t="s">
        <v>154</v>
      </c>
      <c r="B141" s="114" t="s">
        <v>120</v>
      </c>
      <c r="C141" s="287" t="s">
        <v>145</v>
      </c>
      <c r="D141" s="288"/>
      <c r="E141" s="147">
        <v>22.28</v>
      </c>
      <c r="F141" s="97">
        <v>497</v>
      </c>
      <c r="G141" s="148">
        <f t="shared" ref="G141:G151" si="74">E141*F141</f>
        <v>11073.16</v>
      </c>
      <c r="H141" s="149">
        <v>2</v>
      </c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1" si="75">F141/V141*60</f>
        <v>2942.7631578947721</v>
      </c>
      <c r="N141" s="152">
        <f t="shared" si="68"/>
        <v>588.55263157895445</v>
      </c>
      <c r="O141" s="154">
        <f t="shared" si="69"/>
        <v>0</v>
      </c>
      <c r="P141" s="155">
        <f t="shared" si="70"/>
        <v>-71.447368421045553</v>
      </c>
      <c r="Q141" s="156">
        <f t="shared" si="71"/>
        <v>0.89174641148326428</v>
      </c>
      <c r="R141" s="289">
        <f>Q157</f>
        <v>0.88643540092280082</v>
      </c>
      <c r="S141" s="157">
        <v>0.70833333333333337</v>
      </c>
      <c r="T141" s="158">
        <v>0.71537037037037032</v>
      </c>
      <c r="U141" s="159"/>
      <c r="V141" s="160">
        <v>10.133333333333212</v>
      </c>
      <c r="W141" s="158"/>
      <c r="X141" s="169"/>
      <c r="Y141" s="292"/>
      <c r="Z141" s="293"/>
      <c r="AA141" s="171">
        <f t="shared" si="72"/>
        <v>-357.23684210522788</v>
      </c>
      <c r="AB141" s="156">
        <f t="shared" si="73"/>
        <v>0.89174641148326428</v>
      </c>
      <c r="AC141" s="281">
        <f>AB157</f>
        <v>0.88643540092280071</v>
      </c>
    </row>
    <row r="142" spans="1:29" ht="15.75" customHeight="1">
      <c r="A142" s="285"/>
      <c r="B142" s="100" t="s">
        <v>120</v>
      </c>
      <c r="C142" s="274" t="s">
        <v>155</v>
      </c>
      <c r="D142" s="275"/>
      <c r="E142" s="101">
        <v>18.18</v>
      </c>
      <c r="F142" s="102">
        <v>1059</v>
      </c>
      <c r="G142" s="103">
        <f t="shared" si="74"/>
        <v>19252.62</v>
      </c>
      <c r="H142" s="26">
        <v>2</v>
      </c>
      <c r="I142" s="104">
        <v>3</v>
      </c>
      <c r="J142" s="105">
        <v>3600</v>
      </c>
      <c r="K142" s="106">
        <f t="shared" si="53"/>
        <v>1200</v>
      </c>
      <c r="L142" s="107">
        <v>3</v>
      </c>
      <c r="M142" s="105">
        <f t="shared" si="75"/>
        <v>3177.0000000000114</v>
      </c>
      <c r="N142" s="106">
        <f t="shared" si="68"/>
        <v>1059.0000000000039</v>
      </c>
      <c r="O142" s="108">
        <f t="shared" si="69"/>
        <v>0</v>
      </c>
      <c r="P142" s="109">
        <f t="shared" si="70"/>
        <v>-140.99999999999613</v>
      </c>
      <c r="Q142" s="110">
        <f t="shared" si="71"/>
        <v>0.88250000000000317</v>
      </c>
      <c r="R142" s="290"/>
      <c r="S142" s="47">
        <v>0.72569444444444442</v>
      </c>
      <c r="T142" s="48">
        <v>0.73958333333333326</v>
      </c>
      <c r="U142" s="111">
        <v>14.866666666666699</v>
      </c>
      <c r="V142" s="112">
        <v>19.999999999999929</v>
      </c>
      <c r="W142" s="113"/>
      <c r="X142" s="13"/>
      <c r="Y142" s="276"/>
      <c r="Z142" s="277"/>
      <c r="AA142" s="172">
        <f t="shared" si="72"/>
        <v>-422.99999999998863</v>
      </c>
      <c r="AB142" s="110">
        <f t="shared" si="73"/>
        <v>0.88250000000000317</v>
      </c>
      <c r="AC142" s="282"/>
    </row>
    <row r="143" spans="1:29" ht="15.75" customHeight="1">
      <c r="A143" s="285"/>
      <c r="B143" s="100" t="s">
        <v>120</v>
      </c>
      <c r="C143" s="274" t="s">
        <v>157</v>
      </c>
      <c r="D143" s="275"/>
      <c r="E143" s="101">
        <v>24.82</v>
      </c>
      <c r="F143" s="102">
        <v>885</v>
      </c>
      <c r="G143" s="103">
        <f t="shared" si="74"/>
        <v>21965.7</v>
      </c>
      <c r="H143" s="26">
        <v>2</v>
      </c>
      <c r="I143" s="104">
        <v>4</v>
      </c>
      <c r="J143" s="105">
        <v>3300</v>
      </c>
      <c r="K143" s="106">
        <f t="shared" si="53"/>
        <v>825</v>
      </c>
      <c r="L143" s="107">
        <v>4</v>
      </c>
      <c r="M143" s="105">
        <f t="shared" si="75"/>
        <v>2944.5471349352797</v>
      </c>
      <c r="N143" s="106">
        <f t="shared" si="68"/>
        <v>736.13678373381993</v>
      </c>
      <c r="O143" s="108">
        <f t="shared" si="69"/>
        <v>0</v>
      </c>
      <c r="P143" s="109">
        <f t="shared" si="70"/>
        <v>-88.863216266180075</v>
      </c>
      <c r="Q143" s="110">
        <f t="shared" si="71"/>
        <v>0.89228701058644844</v>
      </c>
      <c r="R143" s="290"/>
      <c r="S143" s="47">
        <v>0.74999999999999989</v>
      </c>
      <c r="T143" s="48">
        <v>0.76252314814814814</v>
      </c>
      <c r="U143" s="111">
        <v>14.999999999999947</v>
      </c>
      <c r="V143" s="112">
        <v>18.033333333333488</v>
      </c>
      <c r="W143" s="113"/>
      <c r="X143" s="13"/>
      <c r="Y143" s="276"/>
      <c r="Z143" s="277"/>
      <c r="AA143" s="172">
        <f t="shared" si="72"/>
        <v>-355.4528650647203</v>
      </c>
      <c r="AB143" s="110">
        <f t="shared" si="73"/>
        <v>0.89228701058644844</v>
      </c>
      <c r="AC143" s="282"/>
    </row>
    <row r="144" spans="1:29" ht="15.75" customHeight="1">
      <c r="A144" s="285"/>
      <c r="B144" s="100" t="s">
        <v>120</v>
      </c>
      <c r="C144" s="274" t="s">
        <v>158</v>
      </c>
      <c r="D144" s="275"/>
      <c r="E144" s="101">
        <v>25.03</v>
      </c>
      <c r="F144" s="102">
        <v>713</v>
      </c>
      <c r="G144" s="103">
        <f t="shared" si="74"/>
        <v>17846.39</v>
      </c>
      <c r="H144" s="26">
        <v>2</v>
      </c>
      <c r="I144" s="104">
        <v>4</v>
      </c>
      <c r="J144" s="105">
        <v>3300</v>
      </c>
      <c r="K144" s="106">
        <f t="shared" si="53"/>
        <v>825</v>
      </c>
      <c r="L144" s="107">
        <v>4</v>
      </c>
      <c r="M144" s="105">
        <f t="shared" si="75"/>
        <v>2943.5779816513909</v>
      </c>
      <c r="N144" s="106">
        <f t="shared" si="68"/>
        <v>735.89449541284773</v>
      </c>
      <c r="O144" s="108">
        <f t="shared" si="69"/>
        <v>0</v>
      </c>
      <c r="P144" s="109">
        <f t="shared" si="70"/>
        <v>-89.105504587152268</v>
      </c>
      <c r="Q144" s="110">
        <f t="shared" si="71"/>
        <v>0.89199332777314877</v>
      </c>
      <c r="R144" s="290"/>
      <c r="S144" s="47">
        <v>0.77324074074074078</v>
      </c>
      <c r="T144" s="48">
        <v>0.78333333333333333</v>
      </c>
      <c r="U144" s="111">
        <v>15.433333333333401</v>
      </c>
      <c r="V144" s="112">
        <v>14.53333333333326</v>
      </c>
      <c r="W144" s="113"/>
      <c r="X144" s="13"/>
      <c r="Y144" s="276"/>
      <c r="Z144" s="277"/>
      <c r="AA144" s="172">
        <f t="shared" si="72"/>
        <v>-356.42201834860907</v>
      </c>
      <c r="AB144" s="110">
        <f t="shared" si="73"/>
        <v>0.89199332777314877</v>
      </c>
      <c r="AC144" s="282"/>
    </row>
    <row r="145" spans="1:29" ht="15.75" customHeight="1">
      <c r="A145" s="285"/>
      <c r="B145" s="100" t="s">
        <v>120</v>
      </c>
      <c r="C145" s="274" t="s">
        <v>148</v>
      </c>
      <c r="D145" s="275"/>
      <c r="E145" s="101">
        <v>17.89</v>
      </c>
      <c r="F145" s="102">
        <v>1644</v>
      </c>
      <c r="G145" s="103">
        <f t="shared" si="74"/>
        <v>29411.16</v>
      </c>
      <c r="H145" s="13">
        <v>2</v>
      </c>
      <c r="I145" s="104">
        <v>4</v>
      </c>
      <c r="J145" s="105">
        <v>3600</v>
      </c>
      <c r="K145" s="106">
        <f t="shared" si="53"/>
        <v>900</v>
      </c>
      <c r="L145" s="107">
        <v>4</v>
      </c>
      <c r="M145" s="105">
        <f t="shared" si="75"/>
        <v>3176.8115942028926</v>
      </c>
      <c r="N145" s="106">
        <f t="shared" si="68"/>
        <v>794.20289855072315</v>
      </c>
      <c r="O145" s="108">
        <f t="shared" si="69"/>
        <v>0</v>
      </c>
      <c r="P145" s="109">
        <f t="shared" si="70"/>
        <v>-105.79710144927685</v>
      </c>
      <c r="Q145" s="110">
        <f t="shared" si="71"/>
        <v>0.88244766505635908</v>
      </c>
      <c r="R145" s="290"/>
      <c r="S145" s="47">
        <v>0.79374999999999996</v>
      </c>
      <c r="T145" s="48">
        <v>0.8153125</v>
      </c>
      <c r="U145" s="111">
        <v>14.999999999999947</v>
      </c>
      <c r="V145" s="112">
        <v>31.050000000000058</v>
      </c>
      <c r="W145" s="113"/>
      <c r="X145" s="116"/>
      <c r="Y145" s="276"/>
      <c r="Z145" s="277"/>
      <c r="AA145" s="172">
        <f t="shared" si="72"/>
        <v>-423.18840579710741</v>
      </c>
      <c r="AB145" s="110">
        <f t="shared" si="73"/>
        <v>0.88244766505635908</v>
      </c>
      <c r="AC145" s="282"/>
    </row>
    <row r="146" spans="1:29" ht="15.75" customHeight="1">
      <c r="A146" s="285"/>
      <c r="B146" s="100" t="s">
        <v>120</v>
      </c>
      <c r="C146" s="274" t="s">
        <v>149</v>
      </c>
      <c r="D146" s="275"/>
      <c r="E146" s="101">
        <v>16.66</v>
      </c>
      <c r="F146" s="102">
        <v>2498</v>
      </c>
      <c r="G146" s="121">
        <f t="shared" si="74"/>
        <v>41616.68</v>
      </c>
      <c r="H146" s="122">
        <v>2</v>
      </c>
      <c r="I146" s="104">
        <v>5</v>
      </c>
      <c r="J146" s="105">
        <v>3600</v>
      </c>
      <c r="K146" s="106">
        <f t="shared" si="53"/>
        <v>720</v>
      </c>
      <c r="L146" s="107">
        <v>5</v>
      </c>
      <c r="M146" s="105">
        <f t="shared" si="75"/>
        <v>3173.1827805222242</v>
      </c>
      <c r="N146" s="106">
        <f t="shared" si="68"/>
        <v>634.63655610444482</v>
      </c>
      <c r="O146" s="108">
        <f t="shared" si="69"/>
        <v>0</v>
      </c>
      <c r="P146" s="109">
        <f t="shared" si="70"/>
        <v>-85.363443895555179</v>
      </c>
      <c r="Q146" s="110">
        <f t="shared" si="71"/>
        <v>0.88143966125617335</v>
      </c>
      <c r="R146" s="290"/>
      <c r="S146" s="47">
        <v>0.8256944444444444</v>
      </c>
      <c r="T146" s="48">
        <v>0.85849537037037038</v>
      </c>
      <c r="U146" s="111">
        <v>14.949999999999939</v>
      </c>
      <c r="V146" s="112">
        <v>47.23333333333342</v>
      </c>
      <c r="W146" s="113">
        <v>0.85849537037037038</v>
      </c>
      <c r="X146" s="116">
        <v>0.91111111111111109</v>
      </c>
      <c r="Y146" s="276"/>
      <c r="Z146" s="277"/>
      <c r="AA146" s="172">
        <f t="shared" si="72"/>
        <v>-426.81721947777578</v>
      </c>
      <c r="AB146" s="110">
        <f t="shared" si="73"/>
        <v>0.88143966125617335</v>
      </c>
      <c r="AC146" s="282"/>
    </row>
    <row r="147" spans="1:29" ht="15.75" customHeight="1">
      <c r="A147" s="285"/>
      <c r="B147" s="100" t="s">
        <v>120</v>
      </c>
      <c r="C147" s="274" t="s">
        <v>155</v>
      </c>
      <c r="D147" s="275"/>
      <c r="E147" s="101">
        <v>18.18</v>
      </c>
      <c r="F147" s="102">
        <v>2668</v>
      </c>
      <c r="G147" s="121">
        <f t="shared" si="74"/>
        <v>48504.24</v>
      </c>
      <c r="H147" s="62"/>
      <c r="I147" s="104">
        <v>3</v>
      </c>
      <c r="J147" s="105">
        <v>3600</v>
      </c>
      <c r="K147" s="106">
        <f t="shared" si="53"/>
        <v>1200</v>
      </c>
      <c r="L147" s="107">
        <v>3</v>
      </c>
      <c r="M147" s="105">
        <f t="shared" si="75"/>
        <v>3177.2411511743244</v>
      </c>
      <c r="N147" s="106">
        <f t="shared" si="68"/>
        <v>1059.0803837247747</v>
      </c>
      <c r="O147" s="123">
        <f t="shared" si="69"/>
        <v>0</v>
      </c>
      <c r="P147" s="124">
        <f t="shared" si="70"/>
        <v>-140.91961627522528</v>
      </c>
      <c r="Q147" s="125">
        <f t="shared" si="71"/>
        <v>0.88256698643731224</v>
      </c>
      <c r="R147" s="290"/>
      <c r="S147" s="47">
        <v>0.91111111111111109</v>
      </c>
      <c r="T147" s="48">
        <v>0.94609953703703709</v>
      </c>
      <c r="U147" s="111">
        <v>75.766666666666623</v>
      </c>
      <c r="V147" s="112">
        <v>50.383333333333425</v>
      </c>
      <c r="W147" s="113"/>
      <c r="X147" s="116"/>
      <c r="Y147" s="276"/>
      <c r="Z147" s="277"/>
      <c r="AA147" s="172">
        <f t="shared" si="72"/>
        <v>-422.75884882567561</v>
      </c>
      <c r="AB147" s="110">
        <f t="shared" si="73"/>
        <v>0.88256698643731235</v>
      </c>
      <c r="AC147" s="282"/>
    </row>
    <row r="148" spans="1:29" ht="15.75" customHeight="1">
      <c r="A148" s="285"/>
      <c r="B148" s="100" t="s">
        <v>120</v>
      </c>
      <c r="C148" s="274" t="s">
        <v>157</v>
      </c>
      <c r="D148" s="275"/>
      <c r="E148" s="101">
        <v>24.82</v>
      </c>
      <c r="F148" s="102">
        <v>1983</v>
      </c>
      <c r="G148" s="121">
        <f t="shared" si="74"/>
        <v>49218.06</v>
      </c>
      <c r="H148" s="62"/>
      <c r="I148" s="104">
        <v>4</v>
      </c>
      <c r="J148" s="105">
        <v>3300</v>
      </c>
      <c r="K148" s="106">
        <f t="shared" si="53"/>
        <v>825</v>
      </c>
      <c r="L148" s="118">
        <v>4</v>
      </c>
      <c r="M148" s="105">
        <f t="shared" si="75"/>
        <v>2945.0495049505007</v>
      </c>
      <c r="N148" s="106">
        <f t="shared" si="68"/>
        <v>736.26237623762518</v>
      </c>
      <c r="O148" s="123">
        <f t="shared" si="69"/>
        <v>0</v>
      </c>
      <c r="P148" s="124">
        <f t="shared" si="70"/>
        <v>-88.737623762374824</v>
      </c>
      <c r="Q148" s="125">
        <f t="shared" si="71"/>
        <v>0.89243924392439411</v>
      </c>
      <c r="R148" s="290"/>
      <c r="S148" s="47">
        <v>0.95625000000000004</v>
      </c>
      <c r="T148" s="48">
        <v>0.98430555555555554</v>
      </c>
      <c r="U148" s="111">
        <v>14.61666666666666</v>
      </c>
      <c r="V148" s="112">
        <v>40.39999999999992</v>
      </c>
      <c r="W148" s="113"/>
      <c r="X148" s="116"/>
      <c r="Y148" s="276"/>
      <c r="Z148" s="277"/>
      <c r="AA148" s="172">
        <f t="shared" si="72"/>
        <v>-354.9504950494993</v>
      </c>
      <c r="AB148" s="110">
        <f t="shared" si="73"/>
        <v>0.89243924392439411</v>
      </c>
      <c r="AC148" s="282"/>
    </row>
    <row r="149" spans="1:29" ht="15.75" customHeight="1">
      <c r="A149" s="285"/>
      <c r="B149" s="100" t="s">
        <v>120</v>
      </c>
      <c r="C149" s="274" t="s">
        <v>158</v>
      </c>
      <c r="D149" s="275"/>
      <c r="E149" s="101">
        <v>25.03</v>
      </c>
      <c r="F149" s="102">
        <v>1444</v>
      </c>
      <c r="G149" s="121">
        <f t="shared" si="74"/>
        <v>36143.32</v>
      </c>
      <c r="H149" s="62"/>
      <c r="I149" s="104">
        <v>4</v>
      </c>
      <c r="J149" s="105">
        <v>3300</v>
      </c>
      <c r="K149" s="106">
        <f t="shared" si="53"/>
        <v>825</v>
      </c>
      <c r="L149" s="118">
        <v>4</v>
      </c>
      <c r="M149" s="105">
        <f t="shared" si="75"/>
        <v>2943.6013590033958</v>
      </c>
      <c r="N149" s="106">
        <f t="shared" si="68"/>
        <v>735.90033975084896</v>
      </c>
      <c r="O149" s="123">
        <f t="shared" si="69"/>
        <v>0</v>
      </c>
      <c r="P149" s="124">
        <f t="shared" si="70"/>
        <v>-89.099660249151043</v>
      </c>
      <c r="Q149" s="125">
        <f t="shared" si="71"/>
        <v>0.89200041181921086</v>
      </c>
      <c r="R149" s="290"/>
      <c r="S149" s="47">
        <v>0.99444444444444446</v>
      </c>
      <c r="T149" s="48">
        <v>1.0148842592592593</v>
      </c>
      <c r="U149" s="111">
        <v>14.600000000000044</v>
      </c>
      <c r="V149" s="112">
        <v>29.433333333333351</v>
      </c>
      <c r="W149" s="126"/>
      <c r="X149" s="127"/>
      <c r="Y149" s="276"/>
      <c r="Z149" s="277"/>
      <c r="AA149" s="172">
        <f t="shared" si="72"/>
        <v>-356.39864099660417</v>
      </c>
      <c r="AB149" s="110">
        <f t="shared" si="73"/>
        <v>0.89200041181921086</v>
      </c>
      <c r="AC149" s="282"/>
    </row>
    <row r="150" spans="1:29" ht="15.75" customHeight="1">
      <c r="A150" s="285"/>
      <c r="B150" s="100" t="s">
        <v>120</v>
      </c>
      <c r="C150" s="274" t="s">
        <v>148</v>
      </c>
      <c r="D150" s="275"/>
      <c r="E150" s="101">
        <v>17.89</v>
      </c>
      <c r="F150" s="102">
        <v>4178</v>
      </c>
      <c r="G150" s="121">
        <f t="shared" si="74"/>
        <v>74744.42</v>
      </c>
      <c r="H150" s="62"/>
      <c r="I150" s="104">
        <v>4</v>
      </c>
      <c r="J150" s="105">
        <v>3600</v>
      </c>
      <c r="K150" s="106">
        <f t="shared" si="53"/>
        <v>900</v>
      </c>
      <c r="L150" s="118">
        <v>4</v>
      </c>
      <c r="M150" s="105">
        <f t="shared" si="75"/>
        <v>3176.5153115100261</v>
      </c>
      <c r="N150" s="106">
        <f t="shared" si="68"/>
        <v>794.12882787750652</v>
      </c>
      <c r="O150" s="123">
        <f t="shared" si="69"/>
        <v>0</v>
      </c>
      <c r="P150" s="124">
        <f t="shared" si="70"/>
        <v>-105.87117212249348</v>
      </c>
      <c r="Q150" s="125">
        <f t="shared" si="71"/>
        <v>0.88236536430834056</v>
      </c>
      <c r="R150" s="290"/>
      <c r="S150" s="47">
        <v>1.0250578703703703</v>
      </c>
      <c r="T150" s="48">
        <v>1.0798611111111112</v>
      </c>
      <c r="U150" s="111">
        <v>14.649999999999892</v>
      </c>
      <c r="V150" s="112">
        <v>78.916666666666799</v>
      </c>
      <c r="W150" s="126"/>
      <c r="X150" s="127"/>
      <c r="Y150" s="276"/>
      <c r="Z150" s="277"/>
      <c r="AA150" s="172">
        <f t="shared" si="72"/>
        <v>-423.48468848997391</v>
      </c>
      <c r="AB150" s="110">
        <f t="shared" si="73"/>
        <v>0.88236536430834056</v>
      </c>
      <c r="AC150" s="282"/>
    </row>
    <row r="151" spans="1:29" ht="15.75" customHeight="1">
      <c r="A151" s="285"/>
      <c r="B151" s="100" t="s">
        <v>120</v>
      </c>
      <c r="C151" s="274" t="s">
        <v>149</v>
      </c>
      <c r="D151" s="275"/>
      <c r="E151" s="101">
        <v>16.66</v>
      </c>
      <c r="F151" s="102">
        <v>6166</v>
      </c>
      <c r="G151" s="121">
        <f t="shared" si="74"/>
        <v>102725.56</v>
      </c>
      <c r="H151" s="62"/>
      <c r="I151" s="104">
        <v>5</v>
      </c>
      <c r="J151" s="105">
        <v>3600</v>
      </c>
      <c r="K151" s="106">
        <f t="shared" si="53"/>
        <v>720</v>
      </c>
      <c r="L151" s="118">
        <v>5</v>
      </c>
      <c r="M151" s="105">
        <f t="shared" si="75"/>
        <v>3172.898799313894</v>
      </c>
      <c r="N151" s="106">
        <f t="shared" si="68"/>
        <v>634.57975986277881</v>
      </c>
      <c r="O151" s="123">
        <f t="shared" si="69"/>
        <v>0</v>
      </c>
      <c r="P151" s="124">
        <f t="shared" si="70"/>
        <v>-85.420240137221185</v>
      </c>
      <c r="Q151" s="125">
        <f t="shared" si="71"/>
        <v>0.88136077758719278</v>
      </c>
      <c r="R151" s="290"/>
      <c r="S151" s="47">
        <v>1.0912500000000001</v>
      </c>
      <c r="T151" s="48">
        <v>1.1722222222222223</v>
      </c>
      <c r="U151" s="111">
        <v>16.400000000000006</v>
      </c>
      <c r="V151" s="112">
        <v>116.6</v>
      </c>
      <c r="W151" s="126"/>
      <c r="X151" s="127"/>
      <c r="Y151" s="276"/>
      <c r="Z151" s="277"/>
      <c r="AA151" s="172">
        <f t="shared" si="72"/>
        <v>-427.10120068610604</v>
      </c>
      <c r="AB151" s="110">
        <f t="shared" si="73"/>
        <v>0.88136077758719278</v>
      </c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72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72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13"/>
      <c r="X154" s="116"/>
      <c r="Y154" s="276"/>
      <c r="Z154" s="277"/>
      <c r="AA154" s="172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72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73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167"/>
      <c r="G157" s="135"/>
      <c r="H157" s="69"/>
      <c r="I157" s="136">
        <f t="shared" ref="I157:J157" si="76">AVERAGE(I141:I156)</f>
        <v>4.0909090909090908</v>
      </c>
      <c r="J157" s="137">
        <f t="shared" si="76"/>
        <v>3463.6363636363635</v>
      </c>
      <c r="K157" s="138">
        <f t="shared" ref="K157" si="77">J157/I157</f>
        <v>846.66666666666663</v>
      </c>
      <c r="L157" s="136">
        <f t="shared" ref="L157:M157" si="78">AVERAGE(L141:L156)</f>
        <v>4.0909090909090908</v>
      </c>
      <c r="M157" s="137">
        <f t="shared" si="78"/>
        <v>3070.2898886507915</v>
      </c>
      <c r="N157" s="138">
        <f>M157/L157</f>
        <v>750.51530611463795</v>
      </c>
      <c r="O157" s="139">
        <f>L157-I157</f>
        <v>0</v>
      </c>
      <c r="P157" s="140">
        <f>N157-K157</f>
        <v>-96.151360552028677</v>
      </c>
      <c r="Q157" s="141">
        <f>N157/K157</f>
        <v>0.88643540092280082</v>
      </c>
      <c r="R157" s="291"/>
      <c r="S157" s="142">
        <f>S141</f>
        <v>0.70833333333333337</v>
      </c>
      <c r="T157" s="143">
        <f>INDEX(T141:T156,COUNTA(T141:T156))</f>
        <v>1.1722222222222223</v>
      </c>
      <c r="U157" s="144"/>
      <c r="V157" s="166"/>
      <c r="W157" s="167"/>
      <c r="X157" s="138"/>
      <c r="Y157" s="279"/>
      <c r="Z157" s="280"/>
      <c r="AA157" s="174">
        <f>M157-J157</f>
        <v>-393.34647498557206</v>
      </c>
      <c r="AB157" s="141">
        <f>M157/J157</f>
        <v>0.88643540092280071</v>
      </c>
      <c r="AC157" s="283"/>
    </row>
    <row r="159" spans="1:29">
      <c r="Y159" s="273" t="s">
        <v>159</v>
      </c>
      <c r="Z159" s="273"/>
    </row>
    <row r="160" spans="1:29">
      <c r="Y160" s="273" t="s">
        <v>160</v>
      </c>
      <c r="Z160" s="273"/>
    </row>
    <row r="161" spans="25:26">
      <c r="Y161" s="273" t="s">
        <v>161</v>
      </c>
      <c r="Z161" s="273"/>
    </row>
    <row r="162" spans="25:26">
      <c r="Y162" s="273" t="s">
        <v>162</v>
      </c>
      <c r="Z162" s="273"/>
    </row>
    <row r="163" spans="25:26">
      <c r="Y163" s="273" t="s">
        <v>163</v>
      </c>
      <c r="Z163" s="273"/>
    </row>
    <row r="164" spans="25:26">
      <c r="Y164" s="273" t="s">
        <v>164</v>
      </c>
      <c r="Z164" s="273"/>
    </row>
    <row r="165" spans="25:26">
      <c r="Y165" s="273" t="s">
        <v>165</v>
      </c>
      <c r="Z165" s="273"/>
    </row>
    <row r="166" spans="25:26">
      <c r="Y166" s="273" t="s">
        <v>166</v>
      </c>
      <c r="Z166" s="273"/>
    </row>
    <row r="167" spans="25:26">
      <c r="Y167" s="273" t="s">
        <v>167</v>
      </c>
      <c r="Z167" s="273"/>
    </row>
    <row r="168" spans="25:26">
      <c r="Y168" s="273" t="s">
        <v>168</v>
      </c>
      <c r="Z168" s="273"/>
    </row>
    <row r="169" spans="25:26">
      <c r="Y169" s="273" t="s">
        <v>169</v>
      </c>
      <c r="Z169" s="273"/>
    </row>
    <row r="170" spans="25:26">
      <c r="Y170" s="273" t="s">
        <v>170</v>
      </c>
      <c r="Z170" s="273"/>
    </row>
    <row r="171" spans="25:26">
      <c r="Y171" s="273" t="s">
        <v>171</v>
      </c>
      <c r="Z171" s="273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713" priority="1" operator="greaterThan">
      <formula>0</formula>
    </cfRule>
  </conditionalFormatting>
  <conditionalFormatting sqref="P5:P157 AA5:AA157">
    <cfRule type="cellIs" dxfId="712" priority="4" operator="lessThan">
      <formula>0</formula>
    </cfRule>
  </conditionalFormatting>
  <conditionalFormatting sqref="Q5:Q157 AB5:AB157">
    <cfRule type="cellIs" dxfId="711" priority="2" operator="greaterThan">
      <formula>1</formula>
    </cfRule>
    <cfRule type="cellIs" dxfId="710" priority="3" operator="lessThan">
      <formula>0.8</formula>
    </cfRule>
  </conditionalFormatting>
  <conditionalFormatting sqref="AC5:AC6 R5:R157 AC90:AC95">
    <cfRule type="cellIs" dxfId="709" priority="5" operator="lessThan">
      <formula>0.8</formula>
    </cfRule>
  </conditionalFormatting>
  <conditionalFormatting sqref="AC12:AC20">
    <cfRule type="cellIs" dxfId="708" priority="13" operator="lessThan">
      <formula>0.8</formula>
    </cfRule>
  </conditionalFormatting>
  <conditionalFormatting sqref="AC22:AC27">
    <cfRule type="cellIs" dxfId="707" priority="12" operator="lessThan">
      <formula>0.8</formula>
    </cfRule>
  </conditionalFormatting>
  <conditionalFormatting sqref="AC39">
    <cfRule type="cellIs" dxfId="706" priority="11" operator="lessThan">
      <formula>0.8</formula>
    </cfRule>
  </conditionalFormatting>
  <conditionalFormatting sqref="AC56">
    <cfRule type="cellIs" dxfId="705" priority="7" operator="lessThan">
      <formula>0.8</formula>
    </cfRule>
  </conditionalFormatting>
  <conditionalFormatting sqref="AC73:AC78">
    <cfRule type="cellIs" dxfId="704" priority="6" operator="lessThan">
      <formula>0.8</formula>
    </cfRule>
  </conditionalFormatting>
  <conditionalFormatting sqref="AC107">
    <cfRule type="cellIs" dxfId="703" priority="10" operator="lessThan">
      <formula>0.8</formula>
    </cfRule>
  </conditionalFormatting>
  <conditionalFormatting sqref="AC124">
    <cfRule type="cellIs" dxfId="702" priority="9" operator="lessThan">
      <formula>0.8</formula>
    </cfRule>
  </conditionalFormatting>
  <conditionalFormatting sqref="AC141:AC146">
    <cfRule type="cellIs" dxfId="701" priority="8" operator="lessThan">
      <formula>0.8</formula>
    </cfRule>
  </conditionalFormatting>
  <dataValidations count="1">
    <dataValidation type="list" allowBlank="1" showInputMessage="1" showErrorMessage="1" sqref="Y5:Z157" xr:uid="{8D1F714D-61E8-4A0C-9D4D-3A2B91BFB130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03BF6-97BE-4A71-895F-BCF9BBA0687B}">
  <sheetPr>
    <tabColor theme="9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R5" sqref="R5:R21"/>
      <selection pane="bottomLeft" activeCell="R5" sqref="R5:R2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60225</v>
      </c>
      <c r="E1" s="88" t="s">
        <v>3</v>
      </c>
      <c r="F1" s="89">
        <f>SUM(G5:G123)</f>
        <v>3253242.5800000005</v>
      </c>
      <c r="G1" s="90" t="s">
        <v>84</v>
      </c>
      <c r="H1" s="91">
        <f>L21+L38+L55+L72+L89+L106+L123</f>
        <v>143.15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205</v>
      </c>
      <c r="Z1" s="192" t="s">
        <v>206</v>
      </c>
      <c r="AA1" s="370" t="s">
        <v>173</v>
      </c>
      <c r="AB1" s="371"/>
      <c r="AC1" s="176" t="s">
        <v>19</v>
      </c>
      <c r="AD1" s="177" t="s">
        <v>172</v>
      </c>
      <c r="AE1" s="338" t="s">
        <v>90</v>
      </c>
      <c r="AF1" s="353"/>
      <c r="AG1" s="354"/>
    </row>
    <row r="2" spans="1:33" ht="26.25" customHeight="1" thickBot="1">
      <c r="A2" s="331">
        <v>46112</v>
      </c>
      <c r="B2" s="332"/>
      <c r="C2" s="92" t="s">
        <v>40</v>
      </c>
      <c r="D2" s="93">
        <f>AVERAGE(N21,N38,N55,N72,N89,N106,N123)</f>
        <v>103.06963658145273</v>
      </c>
      <c r="E2" s="93" t="s">
        <v>91</v>
      </c>
      <c r="F2" s="94">
        <f>F1/D1</f>
        <v>54.018141635533425</v>
      </c>
      <c r="G2" s="95" t="s">
        <v>92</v>
      </c>
      <c r="H2" s="96">
        <f>COUNT(H5:H123)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SUM(Y21,Y38,Y55,Y72,Y89,Y106,Y123)</f>
        <v>0</v>
      </c>
      <c r="Z2" s="193">
        <f>SUM(Z21,Z38,Z55,Z72,Z89,Z106,Z123)</f>
        <v>0</v>
      </c>
      <c r="AA2" s="372"/>
      <c r="AB2" s="373"/>
      <c r="AC2" s="201">
        <f>SUM(AC21,AC38,AC55,AC72,AC89,AC106,AC123)</f>
        <v>0</v>
      </c>
      <c r="AD2" s="202">
        <f>SUM(AD21,AD38,AD55,AD72,AD89,AD106,AD123)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207</v>
      </c>
      <c r="Z3" s="364"/>
      <c r="AA3" s="366" t="s">
        <v>108</v>
      </c>
      <c r="AB3" s="367"/>
      <c r="AC3" s="363" t="s">
        <v>208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8"/>
      <c r="AB4" s="369"/>
      <c r="AC4" s="194" t="s">
        <v>174</v>
      </c>
      <c r="AD4" s="195" t="s">
        <v>175</v>
      </c>
      <c r="AE4" s="312"/>
      <c r="AF4" s="299"/>
      <c r="AG4" s="301"/>
    </row>
    <row r="5" spans="1:33" ht="15.75" customHeight="1">
      <c r="A5" s="284" t="s">
        <v>180</v>
      </c>
      <c r="B5" s="114" t="s">
        <v>181</v>
      </c>
      <c r="C5" s="362" t="s">
        <v>182</v>
      </c>
      <c r="D5" s="362"/>
      <c r="E5" s="147">
        <v>56.77</v>
      </c>
      <c r="F5" s="151">
        <v>3703</v>
      </c>
      <c r="G5" s="148">
        <f t="shared" ref="G5:G7" si="0">E5*F5</f>
        <v>210219.31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1785.2952993169945</v>
      </c>
      <c r="N5" s="152">
        <f>M5/L5</f>
        <v>74.387304138208108</v>
      </c>
      <c r="O5" s="154">
        <f>L5-I5</f>
        <v>0</v>
      </c>
      <c r="P5" s="155">
        <f>N5-K5</f>
        <v>-8.9460291951252202</v>
      </c>
      <c r="Q5" s="156">
        <f>N5/K5</f>
        <v>0.8926476496584973</v>
      </c>
      <c r="R5" s="289">
        <f>Q21</f>
        <v>0.8932125261745304</v>
      </c>
      <c r="S5" s="157">
        <v>0.25</v>
      </c>
      <c r="T5" s="158">
        <v>0.33642361111111113</v>
      </c>
      <c r="U5" s="159"/>
      <c r="V5" s="160">
        <v>124.45000000000003</v>
      </c>
      <c r="W5" s="181"/>
      <c r="X5" s="152"/>
      <c r="Y5" s="12"/>
      <c r="Z5" s="198"/>
      <c r="AA5" s="292"/>
      <c r="AB5" s="293"/>
      <c r="AC5" s="12"/>
      <c r="AD5" s="198"/>
      <c r="AE5" s="178">
        <f>M5-J5</f>
        <v>-214.70470068300551</v>
      </c>
      <c r="AF5" s="132">
        <f>M5/J5</f>
        <v>0.89264764965849719</v>
      </c>
      <c r="AG5" s="365">
        <f>AF21</f>
        <v>0.8932125261745304</v>
      </c>
    </row>
    <row r="6" spans="1:33" ht="15.75" customHeight="1">
      <c r="A6" s="285"/>
      <c r="B6" s="100" t="s">
        <v>183</v>
      </c>
      <c r="C6" s="361" t="s">
        <v>186</v>
      </c>
      <c r="D6" s="361"/>
      <c r="E6" s="101">
        <v>59.52</v>
      </c>
      <c r="F6" s="102">
        <v>6208</v>
      </c>
      <c r="G6" s="103">
        <f t="shared" si="0"/>
        <v>369500.16000000003</v>
      </c>
      <c r="H6" s="26"/>
      <c r="I6" s="104">
        <v>24</v>
      </c>
      <c r="J6" s="105">
        <v>2000</v>
      </c>
      <c r="K6" s="106">
        <f t="shared" ref="K6:K41" si="1">J6/I6</f>
        <v>83.333333333333329</v>
      </c>
      <c r="L6" s="107">
        <v>24</v>
      </c>
      <c r="M6" s="105">
        <f>F6/V6*60</f>
        <v>1786.0465116279072</v>
      </c>
      <c r="N6" s="106">
        <f>M6/L6</f>
        <v>74.418604651162795</v>
      </c>
      <c r="O6" s="108">
        <f>L6-I6</f>
        <v>0</v>
      </c>
      <c r="P6" s="109">
        <f>N6-K6</f>
        <v>-8.9147286821705336</v>
      </c>
      <c r="Q6" s="110">
        <f>N6/K6</f>
        <v>0.89302325581395359</v>
      </c>
      <c r="R6" s="290"/>
      <c r="S6" s="47">
        <v>0.33989583333333334</v>
      </c>
      <c r="T6" s="48">
        <v>0.48472222222222222</v>
      </c>
      <c r="U6" s="111">
        <v>4.9999999999999822</v>
      </c>
      <c r="V6" s="112">
        <v>208.54999999999998</v>
      </c>
      <c r="W6" s="113">
        <v>0.48472222222222222</v>
      </c>
      <c r="X6" s="116">
        <v>0.52361111111111114</v>
      </c>
      <c r="Y6" s="12"/>
      <c r="Z6" s="198"/>
      <c r="AA6" s="276"/>
      <c r="AB6" s="277"/>
      <c r="AC6" s="12"/>
      <c r="AD6" s="198"/>
      <c r="AE6" s="117">
        <f>M6-J6</f>
        <v>-213.95348837209281</v>
      </c>
      <c r="AF6" s="110">
        <f>M6/J6</f>
        <v>0.89302325581395359</v>
      </c>
      <c r="AG6" s="359"/>
    </row>
    <row r="7" spans="1:33" ht="15.75" customHeight="1">
      <c r="A7" s="285"/>
      <c r="B7" s="100" t="s">
        <v>183</v>
      </c>
      <c r="C7" s="361" t="s">
        <v>184</v>
      </c>
      <c r="D7" s="361"/>
      <c r="E7" s="101">
        <v>77.34</v>
      </c>
      <c r="F7" s="102">
        <v>2593</v>
      </c>
      <c r="G7" s="103">
        <f t="shared" si="0"/>
        <v>200542.62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1787.9333461022802</v>
      </c>
      <c r="N7" s="106">
        <f>M7/L7</f>
        <v>77.736232439229568</v>
      </c>
      <c r="O7" s="108">
        <f>L7-I7</f>
        <v>0</v>
      </c>
      <c r="P7" s="109">
        <f>N7-K7</f>
        <v>-9.2202892999008697</v>
      </c>
      <c r="Q7" s="110">
        <f>N7/K7</f>
        <v>0.89396667305113997</v>
      </c>
      <c r="R7" s="290"/>
      <c r="S7" s="47">
        <v>0.52361111111111114</v>
      </c>
      <c r="T7" s="48">
        <v>0.58403935185185185</v>
      </c>
      <c r="U7" s="111">
        <v>56.000000000000043</v>
      </c>
      <c r="V7" s="112">
        <v>87.016666666666623</v>
      </c>
      <c r="W7" s="113"/>
      <c r="X7" s="116"/>
      <c r="Y7" s="12"/>
      <c r="Z7" s="198"/>
      <c r="AA7" s="276"/>
      <c r="AB7" s="277"/>
      <c r="AC7" s="12"/>
      <c r="AD7" s="198"/>
      <c r="AE7" s="117">
        <f>M7-J7</f>
        <v>-212.06665389771979</v>
      </c>
      <c r="AF7" s="110">
        <f>M7/J7</f>
        <v>0.89396667305114008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1786.4250523490607</v>
      </c>
      <c r="N21" s="138">
        <f>M21/L21</f>
        <v>75.48274869080538</v>
      </c>
      <c r="O21" s="139">
        <f>L21-I21</f>
        <v>0</v>
      </c>
      <c r="P21" s="140">
        <f>N21-K21</f>
        <v>-9.0242935627157408</v>
      </c>
      <c r="Q21" s="141">
        <f>N21/K21</f>
        <v>0.8932125261745304</v>
      </c>
      <c r="R21" s="291"/>
      <c r="S21" s="142">
        <f>S5</f>
        <v>0.25</v>
      </c>
      <c r="T21" s="143">
        <f>INDEX(T5:T20,COUNTA(T5:T20))</f>
        <v>0.58403935185185185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0</v>
      </c>
      <c r="AD21" s="180">
        <f>SUM(AD5:AD20)</f>
        <v>0</v>
      </c>
      <c r="AE21" s="168">
        <f>M21-J21</f>
        <v>-213.57494765093929</v>
      </c>
      <c r="AF21" s="141">
        <f>M21/J21</f>
        <v>0.8932125261745304</v>
      </c>
      <c r="AG21" s="360"/>
    </row>
    <row r="22" spans="1:33" ht="15.75" customHeight="1">
      <c r="A22" s="294" t="s">
        <v>187</v>
      </c>
      <c r="B22" s="146" t="s">
        <v>183</v>
      </c>
      <c r="C22" s="287" t="s">
        <v>192</v>
      </c>
      <c r="D22" s="288"/>
      <c r="E22" s="147">
        <v>53.76</v>
      </c>
      <c r="F22" s="159">
        <v>3308</v>
      </c>
      <c r="G22" s="148">
        <f t="shared" ref="G22:G25" si="5">E22*F22</f>
        <v>177838.07999999999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1786.4986498649862</v>
      </c>
      <c r="N22" s="152">
        <f>M22/L22</f>
        <v>89.324932493249307</v>
      </c>
      <c r="O22" s="154">
        <f>L22-I22</f>
        <v>0</v>
      </c>
      <c r="P22" s="155">
        <f>N22-K22</f>
        <v>-10.675067506750693</v>
      </c>
      <c r="Q22" s="156">
        <f>N22/K22</f>
        <v>0.89324932493249309</v>
      </c>
      <c r="R22" s="289">
        <f>Q38</f>
        <v>0.88272218640095523</v>
      </c>
      <c r="S22" s="157">
        <v>0.25</v>
      </c>
      <c r="T22" s="158">
        <v>0.32715277777777779</v>
      </c>
      <c r="U22" s="159"/>
      <c r="V22" s="160">
        <v>111.10000000000002</v>
      </c>
      <c r="W22" s="97"/>
      <c r="X22" s="98"/>
      <c r="Y22" s="12"/>
      <c r="Z22" s="198"/>
      <c r="AA22" s="292"/>
      <c r="AB22" s="293"/>
      <c r="AC22" s="12"/>
      <c r="AD22" s="198"/>
      <c r="AE22" s="115">
        <f>M22-J22</f>
        <v>-213.50135013501381</v>
      </c>
      <c r="AF22" s="156">
        <f>M22/J22</f>
        <v>0.89324932493249309</v>
      </c>
      <c r="AG22" s="358">
        <f>AF38</f>
        <v>0.89298639787073375</v>
      </c>
    </row>
    <row r="23" spans="1:33" ht="15.75" customHeight="1">
      <c r="A23" s="295"/>
      <c r="B23" s="163" t="s">
        <v>183</v>
      </c>
      <c r="C23" s="274" t="s">
        <v>190</v>
      </c>
      <c r="D23" s="275"/>
      <c r="E23" s="101">
        <v>47.37</v>
      </c>
      <c r="F23" s="111">
        <v>1905</v>
      </c>
      <c r="G23" s="103">
        <f t="shared" si="5"/>
        <v>90239.849999999991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22</v>
      </c>
      <c r="M23" s="105">
        <f>F23/V23*60</f>
        <v>1785.4725331944794</v>
      </c>
      <c r="N23" s="106">
        <f>M23/L23</f>
        <v>81.15784241793088</v>
      </c>
      <c r="O23" s="108">
        <f>L23-I23</f>
        <v>1</v>
      </c>
      <c r="P23" s="109">
        <f>N23-K23</f>
        <v>-14.080252820164361</v>
      </c>
      <c r="Q23" s="110">
        <f>N23/K23</f>
        <v>0.85215734538827426</v>
      </c>
      <c r="R23" s="290"/>
      <c r="S23" s="47">
        <v>0.33055555555555555</v>
      </c>
      <c r="T23" s="48">
        <v>0.37501157407407409</v>
      </c>
      <c r="U23" s="111">
        <v>4.8999999999999666</v>
      </c>
      <c r="V23" s="112">
        <v>64.016666666666708</v>
      </c>
      <c r="W23" s="113"/>
      <c r="X23" s="116"/>
      <c r="Y23" s="12"/>
      <c r="Z23" s="198"/>
      <c r="AA23" s="276"/>
      <c r="AB23" s="277"/>
      <c r="AC23" s="12"/>
      <c r="AD23" s="198"/>
      <c r="AE23" s="117">
        <f>M23-J23</f>
        <v>-214.52746680552059</v>
      </c>
      <c r="AF23" s="110">
        <f>M23/J23</f>
        <v>0.8927362665972397</v>
      </c>
      <c r="AG23" s="359"/>
    </row>
    <row r="24" spans="1:33" ht="15.75" customHeight="1">
      <c r="A24" s="295"/>
      <c r="B24" s="163" t="s">
        <v>183</v>
      </c>
      <c r="C24" s="274" t="s">
        <v>193</v>
      </c>
      <c r="D24" s="275"/>
      <c r="E24" s="101">
        <v>71.55</v>
      </c>
      <c r="F24" s="111">
        <v>2707</v>
      </c>
      <c r="G24" s="103">
        <f t="shared" si="5"/>
        <v>193685.85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1786.4711274060494</v>
      </c>
      <c r="N24" s="106">
        <f>M24/L24</f>
        <v>81.203233063911341</v>
      </c>
      <c r="O24" s="108">
        <f>L24-I24</f>
        <v>0</v>
      </c>
      <c r="P24" s="109">
        <f>N24-K24</f>
        <v>-9.7058578451795654</v>
      </c>
      <c r="Q24" s="110">
        <f>N24/K24</f>
        <v>0.89323556370302482</v>
      </c>
      <c r="R24" s="290"/>
      <c r="S24" s="47">
        <v>0.37922453703703701</v>
      </c>
      <c r="T24" s="48">
        <v>0.44236111111111109</v>
      </c>
      <c r="U24" s="111">
        <v>6.0666666666666025</v>
      </c>
      <c r="V24" s="112">
        <v>90.916666666666671</v>
      </c>
      <c r="W24" s="113">
        <v>0.44236111111111109</v>
      </c>
      <c r="X24" s="116">
        <v>0.48158564814814814</v>
      </c>
      <c r="Y24" s="12"/>
      <c r="Z24" s="198"/>
      <c r="AA24" s="276"/>
      <c r="AB24" s="277"/>
      <c r="AC24" s="12"/>
      <c r="AD24" s="198"/>
      <c r="AE24" s="117">
        <f>M24-J24</f>
        <v>-213.52887259395061</v>
      </c>
      <c r="AF24" s="110">
        <f>M24/J24</f>
        <v>0.8932355637030247</v>
      </c>
      <c r="AG24" s="359"/>
    </row>
    <row r="25" spans="1:33" ht="15.75" customHeight="1">
      <c r="A25" s="295"/>
      <c r="B25" s="163" t="s">
        <v>183</v>
      </c>
      <c r="C25" s="274" t="s">
        <v>191</v>
      </c>
      <c r="D25" s="275"/>
      <c r="E25" s="101">
        <v>59.54</v>
      </c>
      <c r="F25" s="111">
        <v>3497</v>
      </c>
      <c r="G25" s="103">
        <f t="shared" si="5"/>
        <v>208211.38</v>
      </c>
      <c r="H25" s="26"/>
      <c r="I25" s="107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>F25/V25*60</f>
        <v>1785.4488725003544</v>
      </c>
      <c r="N25" s="106">
        <f>M25/L25</f>
        <v>77.628211847841499</v>
      </c>
      <c r="O25" s="108">
        <f>L25-I25</f>
        <v>0</v>
      </c>
      <c r="P25" s="109">
        <f>N25-K25</f>
        <v>-9.3283098912889386</v>
      </c>
      <c r="Q25" s="110">
        <f>N25/K25</f>
        <v>0.89272443625017717</v>
      </c>
      <c r="R25" s="290"/>
      <c r="S25" s="47">
        <v>0.48158564814814814</v>
      </c>
      <c r="T25" s="48">
        <v>0.56319444444444444</v>
      </c>
      <c r="U25" s="111">
        <v>56.483333333333341</v>
      </c>
      <c r="V25" s="112">
        <v>117.51666666666668</v>
      </c>
      <c r="W25" s="113"/>
      <c r="X25" s="116"/>
      <c r="Y25" s="12"/>
      <c r="Z25" s="198"/>
      <c r="AA25" s="276"/>
      <c r="AB25" s="277"/>
      <c r="AC25" s="12"/>
      <c r="AD25" s="198"/>
      <c r="AE25" s="117">
        <f>M25-J25</f>
        <v>-214.55112749964565</v>
      </c>
      <c r="AF25" s="110">
        <f>M25/J25</f>
        <v>0.89272443625017717</v>
      </c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21.75</v>
      </c>
      <c r="M38" s="137">
        <f t="shared" si="8"/>
        <v>1785.9727957414675</v>
      </c>
      <c r="N38" s="138">
        <f>M38/L38</f>
        <v>82.113691758228384</v>
      </c>
      <c r="O38" s="139">
        <f>L38-I38</f>
        <v>0.25</v>
      </c>
      <c r="P38" s="140">
        <f>N38-K38</f>
        <v>-10.909564055725099</v>
      </c>
      <c r="Q38" s="141">
        <f>N38/K38</f>
        <v>0.88272218640095523</v>
      </c>
      <c r="R38" s="291"/>
      <c r="S38" s="142">
        <f>S22</f>
        <v>0.25</v>
      </c>
      <c r="T38" s="143">
        <f>INDEX(T22:T37,COUNTA(T22:T37))</f>
        <v>0.56319444444444444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0</v>
      </c>
      <c r="AD38" s="180">
        <f>SUM(AD22:AD37)</f>
        <v>0</v>
      </c>
      <c r="AE38" s="168">
        <f>M38-J38</f>
        <v>-214.02720425853249</v>
      </c>
      <c r="AF38" s="141">
        <f>M38/J38</f>
        <v>0.89298639787073375</v>
      </c>
      <c r="AG38" s="360"/>
    </row>
    <row r="39" spans="1:33" ht="15.75" customHeight="1">
      <c r="A39" s="284" t="s">
        <v>189</v>
      </c>
      <c r="B39" s="146" t="s">
        <v>183</v>
      </c>
      <c r="C39" s="287" t="s">
        <v>188</v>
      </c>
      <c r="D39" s="288"/>
      <c r="E39" s="147">
        <v>59.34</v>
      </c>
      <c r="F39" s="97">
        <v>2284</v>
      </c>
      <c r="G39" s="148">
        <f t="shared" ref="G39:G41" si="9">E39*F39</f>
        <v>135532.56</v>
      </c>
      <c r="H39" s="149"/>
      <c r="I39" s="150">
        <v>24</v>
      </c>
      <c r="J39" s="151">
        <v>2000</v>
      </c>
      <c r="K39" s="152">
        <f>J39/I39</f>
        <v>83.333333333333329</v>
      </c>
      <c r="L39" s="107">
        <v>24</v>
      </c>
      <c r="M39" s="151">
        <f>F39/V39*60</f>
        <v>1787.0897630949798</v>
      </c>
      <c r="N39" s="152">
        <f>M39/L39</f>
        <v>74.462073462290832</v>
      </c>
      <c r="O39" s="154">
        <f>L39-I39</f>
        <v>0</v>
      </c>
      <c r="P39" s="155">
        <f>N39-K39</f>
        <v>-8.871259871042497</v>
      </c>
      <c r="Q39" s="156">
        <f>N39/K39</f>
        <v>0.89354488154749001</v>
      </c>
      <c r="R39" s="289">
        <f>Q55</f>
        <v>0.86841067985463893</v>
      </c>
      <c r="S39" s="157">
        <v>0.2502199074074074</v>
      </c>
      <c r="T39" s="158">
        <v>0.3034722222222222</v>
      </c>
      <c r="U39" s="159"/>
      <c r="V39" s="160">
        <v>76.683333333333309</v>
      </c>
      <c r="W39" s="158"/>
      <c r="X39" s="169"/>
      <c r="Y39" s="12"/>
      <c r="Z39" s="198"/>
      <c r="AA39" s="292"/>
      <c r="AB39" s="293"/>
      <c r="AC39" s="12"/>
      <c r="AD39" s="198"/>
      <c r="AE39" s="115">
        <f>M39-J39</f>
        <v>-212.91023690502016</v>
      </c>
      <c r="AF39" s="156">
        <f>M39/J39</f>
        <v>0.8935448815474899</v>
      </c>
      <c r="AG39" s="281">
        <f>AF55</f>
        <v>0.86841067985463904</v>
      </c>
    </row>
    <row r="40" spans="1:33" ht="15.75" customHeight="1">
      <c r="A40" s="285"/>
      <c r="B40" s="163" t="s">
        <v>183</v>
      </c>
      <c r="C40" s="274" t="s">
        <v>185</v>
      </c>
      <c r="D40" s="275"/>
      <c r="E40" s="101">
        <v>58.67</v>
      </c>
      <c r="F40" s="102">
        <v>4796</v>
      </c>
      <c r="G40" s="103">
        <f t="shared" si="9"/>
        <v>281381.32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1786.9592216932315</v>
      </c>
      <c r="N40" s="106">
        <f>M40/L40</f>
        <v>77.693879204053545</v>
      </c>
      <c r="O40" s="108">
        <f>L40-I40</f>
        <v>0</v>
      </c>
      <c r="P40" s="109">
        <f>N40-K40</f>
        <v>-9.2626425350768926</v>
      </c>
      <c r="Q40" s="110">
        <f>N40/K40</f>
        <v>0.89347961084661576</v>
      </c>
      <c r="R40" s="290"/>
      <c r="S40" s="47">
        <v>0.30694444444444446</v>
      </c>
      <c r="T40" s="48">
        <v>0.41877314814814814</v>
      </c>
      <c r="U40" s="111">
        <v>5.0000000000000622</v>
      </c>
      <c r="V40" s="112">
        <v>161.0333333333333</v>
      </c>
      <c r="W40" s="113">
        <v>0.41877314814814814</v>
      </c>
      <c r="X40" s="116">
        <v>0.45763888888888887</v>
      </c>
      <c r="Y40" s="12"/>
      <c r="Z40" s="198"/>
      <c r="AA40" s="276"/>
      <c r="AB40" s="277"/>
      <c r="AC40" s="12"/>
      <c r="AD40" s="198"/>
      <c r="AE40" s="117">
        <f>M40-J40</f>
        <v>-213.04077830676852</v>
      </c>
      <c r="AF40" s="110">
        <f>M40/J40</f>
        <v>0.89347961084661576</v>
      </c>
      <c r="AG40" s="282"/>
    </row>
    <row r="41" spans="1:33" ht="15.75" customHeight="1">
      <c r="A41" s="285"/>
      <c r="B41" s="163" t="s">
        <v>183</v>
      </c>
      <c r="C41" s="274" t="s">
        <v>256</v>
      </c>
      <c r="D41" s="275"/>
      <c r="E41" s="101">
        <v>77.349999999999994</v>
      </c>
      <c r="F41" s="102">
        <v>5782</v>
      </c>
      <c r="G41" s="103">
        <f t="shared" si="9"/>
        <v>447237.69999999995</v>
      </c>
      <c r="H41" s="26"/>
      <c r="I41" s="104">
        <v>26</v>
      </c>
      <c r="J41" s="105">
        <v>2000</v>
      </c>
      <c r="K41" s="106">
        <f t="shared" si="1"/>
        <v>76.92307692307692</v>
      </c>
      <c r="L41" s="107">
        <v>26</v>
      </c>
      <c r="M41" s="105">
        <f>F41/V41*60</f>
        <v>1636.415094339623</v>
      </c>
      <c r="N41" s="106">
        <f>M41/L41</f>
        <v>62.939042089985499</v>
      </c>
      <c r="O41" s="108">
        <f>L41-I41</f>
        <v>0</v>
      </c>
      <c r="P41" s="109">
        <f>N41-K41</f>
        <v>-13.984034833091421</v>
      </c>
      <c r="Q41" s="110">
        <f>N41/K41</f>
        <v>0.81820754716981148</v>
      </c>
      <c r="R41" s="290"/>
      <c r="S41" s="47">
        <v>0.45763888888888887</v>
      </c>
      <c r="T41" s="48">
        <v>0.60486111111111107</v>
      </c>
      <c r="U41" s="111">
        <v>55.966666666666647</v>
      </c>
      <c r="V41" s="112">
        <v>211.99999999999997</v>
      </c>
      <c r="W41" s="113"/>
      <c r="X41" s="116"/>
      <c r="Y41" s="12"/>
      <c r="Z41" s="198"/>
      <c r="AA41" s="276"/>
      <c r="AB41" s="277"/>
      <c r="AC41" s="12"/>
      <c r="AD41" s="198"/>
      <c r="AE41" s="117">
        <f>M41-J41</f>
        <v>-363.58490566037699</v>
      </c>
      <c r="AF41" s="110">
        <f>M41/J41</f>
        <v>0.81820754716981148</v>
      </c>
      <c r="AG41" s="282"/>
    </row>
    <row r="42" spans="1:33" ht="15.75" customHeight="1">
      <c r="A42" s="285"/>
      <c r="B42" s="163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12"/>
      <c r="Z42" s="198"/>
      <c r="AA42" s="276"/>
      <c r="AB42" s="277"/>
      <c r="AC42" s="12"/>
      <c r="AD42" s="198"/>
      <c r="AE42" s="117"/>
      <c r="AF42" s="110"/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24.333333333333332</v>
      </c>
      <c r="J55" s="137">
        <f t="shared" si="10"/>
        <v>2000</v>
      </c>
      <c r="K55" s="138">
        <f t="shared" ref="K55" si="11">J55/I55</f>
        <v>82.191780821917817</v>
      </c>
      <c r="L55" s="136">
        <f t="shared" ref="L55:M55" si="12">AVERAGE(L39:L54)</f>
        <v>24.333333333333332</v>
      </c>
      <c r="M55" s="137">
        <f t="shared" si="12"/>
        <v>1736.8213597092781</v>
      </c>
      <c r="N55" s="138">
        <f t="shared" ref="N55:N60" si="13">M55/L55</f>
        <v>71.376220262025129</v>
      </c>
      <c r="O55" s="139">
        <f t="shared" ref="O55:O60" si="14">L55-I55</f>
        <v>0</v>
      </c>
      <c r="P55" s="140">
        <f t="shared" ref="P55:P60" si="15">N55-K55</f>
        <v>-10.815560559892688</v>
      </c>
      <c r="Q55" s="141">
        <f t="shared" ref="Q55:Q60" si="16">N55/K55</f>
        <v>0.86841067985463893</v>
      </c>
      <c r="R55" s="291"/>
      <c r="S55" s="142">
        <f>S39</f>
        <v>0.2502199074074074</v>
      </c>
      <c r="T55" s="143">
        <f>INDEX(T39:T54,COUNTA(T39:T54))</f>
        <v>0.60486111111111107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0</v>
      </c>
      <c r="AD55" s="191">
        <f>SUM(AD39:AD54)</f>
        <v>0</v>
      </c>
      <c r="AE55" s="168">
        <f t="shared" ref="AE55:AE60" si="17">M55-J55</f>
        <v>-263.17864029072189</v>
      </c>
      <c r="AF55" s="141">
        <f t="shared" ref="AF55:AF60" si="18">M55/J55</f>
        <v>0.86841067985463904</v>
      </c>
      <c r="AG55" s="283"/>
    </row>
    <row r="56" spans="1:33" ht="15.75" customHeight="1">
      <c r="A56" s="294" t="s">
        <v>210</v>
      </c>
      <c r="B56" s="114" t="s">
        <v>176</v>
      </c>
      <c r="C56" s="362" t="s">
        <v>177</v>
      </c>
      <c r="D56" s="362"/>
      <c r="E56" s="147">
        <v>19.7</v>
      </c>
      <c r="F56" s="97">
        <v>3576</v>
      </c>
      <c r="G56" s="148">
        <f t="shared" ref="G56:G60" si="19">E56*F56</f>
        <v>70447.199999999997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1079.6377054679635</v>
      </c>
      <c r="N56" s="152">
        <f t="shared" si="13"/>
        <v>83.049054266766433</v>
      </c>
      <c r="O56" s="154">
        <f t="shared" si="14"/>
        <v>0</v>
      </c>
      <c r="P56" s="155">
        <f t="shared" si="15"/>
        <v>-9.2586380409258737</v>
      </c>
      <c r="Q56" s="156">
        <f t="shared" si="16"/>
        <v>0.89969808788996974</v>
      </c>
      <c r="R56" s="289">
        <f>Q72</f>
        <v>0.90173364184322335</v>
      </c>
      <c r="S56" s="157">
        <v>0.25018518518518518</v>
      </c>
      <c r="T56" s="158">
        <v>0.38819444444444445</v>
      </c>
      <c r="U56" s="159"/>
      <c r="V56" s="160">
        <v>198.73333333333335</v>
      </c>
      <c r="W56" s="158"/>
      <c r="X56" s="169"/>
      <c r="Y56" s="12"/>
      <c r="Z56" s="198"/>
      <c r="AA56" s="292"/>
      <c r="AB56" s="293"/>
      <c r="AC56" s="12"/>
      <c r="AD56" s="198"/>
      <c r="AE56" s="115">
        <f t="shared" si="17"/>
        <v>-120.36229453203646</v>
      </c>
      <c r="AF56" s="156">
        <f t="shared" si="18"/>
        <v>0.89969808788996963</v>
      </c>
      <c r="AG56" s="281">
        <f>AF72</f>
        <v>0.90173364184322335</v>
      </c>
    </row>
    <row r="57" spans="1:33" ht="15.75" customHeight="1">
      <c r="A57" s="295"/>
      <c r="B57" s="100" t="s">
        <v>211</v>
      </c>
      <c r="C57" s="361" t="s">
        <v>212</v>
      </c>
      <c r="D57" s="361"/>
      <c r="E57" s="101">
        <v>27.05</v>
      </c>
      <c r="F57" s="102">
        <v>630</v>
      </c>
      <c r="G57" s="103">
        <f t="shared" si="19"/>
        <v>17041.5</v>
      </c>
      <c r="H57" s="26"/>
      <c r="I57" s="104">
        <v>6</v>
      </c>
      <c r="J57" s="105">
        <v>3273</v>
      </c>
      <c r="K57" s="106">
        <f t="shared" ref="K57:K60" si="20">J57/I57</f>
        <v>545.5</v>
      </c>
      <c r="L57" s="107">
        <v>6</v>
      </c>
      <c r="M57" s="105">
        <f>F57/V57*60</f>
        <v>2960.8355091383755</v>
      </c>
      <c r="N57" s="106">
        <f t="shared" si="13"/>
        <v>493.47258485639594</v>
      </c>
      <c r="O57" s="108">
        <f t="shared" si="14"/>
        <v>0</v>
      </c>
      <c r="P57" s="109">
        <f t="shared" si="15"/>
        <v>-52.02741514360406</v>
      </c>
      <c r="Q57" s="110">
        <f t="shared" si="16"/>
        <v>0.90462435354059756</v>
      </c>
      <c r="R57" s="290"/>
      <c r="S57" s="47">
        <v>0.39182870370370371</v>
      </c>
      <c r="T57" s="48">
        <v>0.40069444444444446</v>
      </c>
      <c r="U57" s="111">
        <v>5.2333333333333254</v>
      </c>
      <c r="V57" s="112">
        <v>12.766666666666691</v>
      </c>
      <c r="W57" s="113"/>
      <c r="X57" s="116"/>
      <c r="Y57" s="12"/>
      <c r="Z57" s="198"/>
      <c r="AA57" s="276"/>
      <c r="AB57" s="277"/>
      <c r="AC57" s="12"/>
      <c r="AD57" s="198"/>
      <c r="AE57" s="117">
        <f t="shared" si="17"/>
        <v>-312.16449086162447</v>
      </c>
      <c r="AF57" s="110">
        <f t="shared" si="18"/>
        <v>0.90462435354059745</v>
      </c>
      <c r="AG57" s="282"/>
    </row>
    <row r="58" spans="1:33" ht="15.75" customHeight="1">
      <c r="A58" s="295"/>
      <c r="B58" s="100" t="s">
        <v>211</v>
      </c>
      <c r="C58" s="361" t="s">
        <v>215</v>
      </c>
      <c r="D58" s="361"/>
      <c r="E58" s="101">
        <v>26.21</v>
      </c>
      <c r="F58" s="102">
        <v>1470</v>
      </c>
      <c r="G58" s="103">
        <f t="shared" si="19"/>
        <v>38528.700000000004</v>
      </c>
      <c r="H58" s="26"/>
      <c r="I58" s="104">
        <v>6</v>
      </c>
      <c r="J58" s="105">
        <v>3273</v>
      </c>
      <c r="K58" s="106">
        <f t="shared" si="20"/>
        <v>545.5</v>
      </c>
      <c r="L58" s="107">
        <v>6</v>
      </c>
      <c r="M58" s="105">
        <f>F58/V58*60</f>
        <v>2961.3878007834369</v>
      </c>
      <c r="N58" s="106">
        <f t="shared" si="13"/>
        <v>493.56463346390615</v>
      </c>
      <c r="O58" s="108">
        <f t="shared" si="14"/>
        <v>0</v>
      </c>
      <c r="P58" s="109">
        <f t="shared" si="15"/>
        <v>-51.935366536093852</v>
      </c>
      <c r="Q58" s="110">
        <f t="shared" si="16"/>
        <v>0.90479309525922302</v>
      </c>
      <c r="R58" s="290"/>
      <c r="S58" s="47">
        <v>0.40431712962962962</v>
      </c>
      <c r="T58" s="48">
        <v>0.42499999999999999</v>
      </c>
      <c r="U58" s="111">
        <v>5.2166666666666295</v>
      </c>
      <c r="V58" s="112">
        <v>29.783333333333324</v>
      </c>
      <c r="W58" s="113"/>
      <c r="X58" s="116"/>
      <c r="Y58" s="12"/>
      <c r="Z58" s="198"/>
      <c r="AA58" s="276"/>
      <c r="AB58" s="277"/>
      <c r="AC58" s="12"/>
      <c r="AD58" s="198"/>
      <c r="AE58" s="117">
        <f t="shared" si="17"/>
        <v>-311.61219921656311</v>
      </c>
      <c r="AF58" s="110">
        <f t="shared" si="18"/>
        <v>0.90479309525922302</v>
      </c>
      <c r="AG58" s="282"/>
    </row>
    <row r="59" spans="1:33" ht="15.75" customHeight="1">
      <c r="A59" s="295"/>
      <c r="B59" s="100" t="s">
        <v>178</v>
      </c>
      <c r="C59" s="361" t="s">
        <v>216</v>
      </c>
      <c r="D59" s="361"/>
      <c r="E59" s="101">
        <v>21.92</v>
      </c>
      <c r="F59" s="102">
        <v>1355</v>
      </c>
      <c r="G59" s="103">
        <f t="shared" si="19"/>
        <v>29701.600000000002</v>
      </c>
      <c r="H59" s="26"/>
      <c r="I59" s="104">
        <v>6</v>
      </c>
      <c r="J59" s="105">
        <v>3600</v>
      </c>
      <c r="K59" s="106">
        <f t="shared" si="20"/>
        <v>600</v>
      </c>
      <c r="L59" s="107">
        <v>6</v>
      </c>
      <c r="M59" s="105">
        <f>F59/V59*60</f>
        <v>3262.8762541806018</v>
      </c>
      <c r="N59" s="106">
        <f t="shared" si="13"/>
        <v>543.81270903010034</v>
      </c>
      <c r="O59" s="108">
        <f t="shared" si="14"/>
        <v>0</v>
      </c>
      <c r="P59" s="109">
        <f t="shared" si="15"/>
        <v>-56.187290969899664</v>
      </c>
      <c r="Q59" s="110">
        <f t="shared" si="16"/>
        <v>0.90635451505016718</v>
      </c>
      <c r="R59" s="290"/>
      <c r="S59" s="47">
        <v>0.42922453703703706</v>
      </c>
      <c r="T59" s="48">
        <v>0.4465277777777778</v>
      </c>
      <c r="U59" s="111">
        <v>6.0833333333333783</v>
      </c>
      <c r="V59" s="112">
        <v>24.916666666666671</v>
      </c>
      <c r="W59" s="113">
        <v>0.4465277777777778</v>
      </c>
      <c r="X59" s="116">
        <v>0.48489583333333336</v>
      </c>
      <c r="Y59" s="12"/>
      <c r="Z59" s="198"/>
      <c r="AA59" s="276"/>
      <c r="AB59" s="277"/>
      <c r="AC59" s="12"/>
      <c r="AD59" s="198"/>
      <c r="AE59" s="199">
        <f t="shared" si="17"/>
        <v>-337.12374581939821</v>
      </c>
      <c r="AF59" s="200">
        <f t="shared" si="18"/>
        <v>0.90635451505016718</v>
      </c>
      <c r="AG59" s="282"/>
    </row>
    <row r="60" spans="1:33" ht="15.75" customHeight="1">
      <c r="A60" s="296"/>
      <c r="B60" s="100" t="s">
        <v>178</v>
      </c>
      <c r="C60" s="361" t="s">
        <v>179</v>
      </c>
      <c r="D60" s="361"/>
      <c r="E60" s="101">
        <v>29.97</v>
      </c>
      <c r="F60" s="105">
        <v>3051</v>
      </c>
      <c r="G60" s="103">
        <f t="shared" si="19"/>
        <v>91438.47</v>
      </c>
      <c r="H60" s="13"/>
      <c r="I60" s="104">
        <v>21</v>
      </c>
      <c r="J60" s="105">
        <v>2790</v>
      </c>
      <c r="K60" s="106">
        <f t="shared" si="20"/>
        <v>132.85714285714286</v>
      </c>
      <c r="L60" s="107">
        <v>21</v>
      </c>
      <c r="M60" s="105">
        <f>F60/V60*60</f>
        <v>2482.1694915254257</v>
      </c>
      <c r="N60" s="106">
        <f t="shared" si="13"/>
        <v>118.19854721549646</v>
      </c>
      <c r="O60" s="108">
        <f t="shared" si="14"/>
        <v>0</v>
      </c>
      <c r="P60" s="109">
        <f t="shared" si="15"/>
        <v>-14.6585956416464</v>
      </c>
      <c r="Q60" s="110">
        <f t="shared" si="16"/>
        <v>0.88966648441771523</v>
      </c>
      <c r="R60" s="290"/>
      <c r="S60" s="47">
        <v>0.48489583333333336</v>
      </c>
      <c r="T60" s="48">
        <v>0.53611111111111109</v>
      </c>
      <c r="U60" s="111">
        <v>55.25</v>
      </c>
      <c r="V60" s="112">
        <v>73.749999999999943</v>
      </c>
      <c r="W60" s="113"/>
      <c r="X60" s="116"/>
      <c r="Y60" s="12"/>
      <c r="Z60" s="198"/>
      <c r="AA60" s="276"/>
      <c r="AB60" s="277"/>
      <c r="AC60" s="12"/>
      <c r="AD60" s="198"/>
      <c r="AE60" s="199">
        <f t="shared" si="17"/>
        <v>-307.83050847457434</v>
      </c>
      <c r="AF60" s="200">
        <f t="shared" si="18"/>
        <v>0.88966648441771534</v>
      </c>
      <c r="AG60" s="282"/>
    </row>
    <row r="61" spans="1:33" ht="15.75" customHeight="1">
      <c r="A61" s="296"/>
      <c r="B61" s="100"/>
      <c r="C61" s="361"/>
      <c r="D61" s="361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99"/>
      <c r="AF61" s="200"/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21">AVERAGE(I56:I71)</f>
        <v>10.4</v>
      </c>
      <c r="J72" s="137">
        <f t="shared" si="21"/>
        <v>2827.2</v>
      </c>
      <c r="K72" s="138">
        <f t="shared" ref="K72" si="22">J72/I72</f>
        <v>271.84615384615381</v>
      </c>
      <c r="L72" s="136">
        <f t="shared" ref="L72:M72" si="23">AVERAGE(L56:L71)</f>
        <v>10.4</v>
      </c>
      <c r="M72" s="137">
        <f t="shared" si="23"/>
        <v>2549.3813522191608</v>
      </c>
      <c r="N72" s="138">
        <f>M72/L72</f>
        <v>245.13282232876546</v>
      </c>
      <c r="O72" s="139">
        <f>L72-I72</f>
        <v>0</v>
      </c>
      <c r="P72" s="140">
        <f>N72-K72</f>
        <v>-26.713331517388355</v>
      </c>
      <c r="Q72" s="141">
        <f>N72/K72</f>
        <v>0.90173364184322335</v>
      </c>
      <c r="R72" s="291"/>
      <c r="S72" s="142">
        <f>S56</f>
        <v>0.25018518518518518</v>
      </c>
      <c r="T72" s="143">
        <f>INDEX(T56:T71,COUNTA(T56:T71))</f>
        <v>0.53611111111111109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0</v>
      </c>
      <c r="AD72" s="191">
        <f>SUM(AD56:AD71)</f>
        <v>0</v>
      </c>
      <c r="AE72" s="168">
        <f>M72-J72</f>
        <v>-277.818647780839</v>
      </c>
      <c r="AF72" s="141">
        <f>M72/J72</f>
        <v>0.90173364184322335</v>
      </c>
      <c r="AG72" s="283"/>
    </row>
    <row r="73" spans="1:33" ht="15.75" customHeight="1">
      <c r="A73" s="284" t="s">
        <v>220</v>
      </c>
      <c r="B73" s="146" t="s">
        <v>181</v>
      </c>
      <c r="C73" s="287" t="s">
        <v>203</v>
      </c>
      <c r="D73" s="288"/>
      <c r="E73" s="147">
        <v>58.17</v>
      </c>
      <c r="F73" s="97">
        <v>1312</v>
      </c>
      <c r="G73" s="148">
        <f t="shared" ref="G73:G74" si="24">E73*F73</f>
        <v>76319.040000000008</v>
      </c>
      <c r="H73" s="149"/>
      <c r="I73" s="150">
        <v>19</v>
      </c>
      <c r="J73" s="151">
        <v>1800</v>
      </c>
      <c r="K73" s="152">
        <f>J73/I73</f>
        <v>94.736842105263165</v>
      </c>
      <c r="L73" s="153">
        <v>19</v>
      </c>
      <c r="M73" s="151">
        <f>F73/V73*60</f>
        <v>1605.9843590615458</v>
      </c>
      <c r="N73" s="152">
        <f>M73/L73</f>
        <v>84.525492582186615</v>
      </c>
      <c r="O73" s="154">
        <f>L73-I73</f>
        <v>0</v>
      </c>
      <c r="P73" s="155">
        <f>N73-K73</f>
        <v>-10.211349523076549</v>
      </c>
      <c r="Q73" s="156">
        <f>N73/K73</f>
        <v>0.8922135328119698</v>
      </c>
      <c r="R73" s="289">
        <f>Q89</f>
        <v>0.89233904297122313</v>
      </c>
      <c r="S73" s="157">
        <v>0.70833333333333337</v>
      </c>
      <c r="T73" s="158">
        <v>0.74237268518518518</v>
      </c>
      <c r="U73" s="159"/>
      <c r="V73" s="160">
        <v>49.016666666666602</v>
      </c>
      <c r="W73" s="158"/>
      <c r="X73" s="169"/>
      <c r="Y73" s="196"/>
      <c r="Z73" s="197"/>
      <c r="AA73" s="292"/>
      <c r="AB73" s="293"/>
      <c r="AC73" s="196"/>
      <c r="AD73" s="197"/>
      <c r="AE73" s="115">
        <f>M73-J73</f>
        <v>-194.01564093845423</v>
      </c>
      <c r="AF73" s="156">
        <f>M73/J73</f>
        <v>0.89221353281196991</v>
      </c>
      <c r="AG73" s="281">
        <f>AF89</f>
        <v>0.89233904297122313</v>
      </c>
    </row>
    <row r="74" spans="1:33" ht="15.75" customHeight="1">
      <c r="A74" s="285"/>
      <c r="B74" s="163" t="s">
        <v>181</v>
      </c>
      <c r="C74" s="274" t="s">
        <v>221</v>
      </c>
      <c r="D74" s="275"/>
      <c r="E74" s="101">
        <v>44.98</v>
      </c>
      <c r="F74" s="102">
        <v>2801</v>
      </c>
      <c r="G74" s="103">
        <f t="shared" si="24"/>
        <v>125988.98</v>
      </c>
      <c r="H74" s="26"/>
      <c r="I74" s="104">
        <v>21</v>
      </c>
      <c r="J74" s="105">
        <v>1800</v>
      </c>
      <c r="K74" s="106">
        <f t="shared" ref="K74" si="25">J74/I74</f>
        <v>85.714285714285708</v>
      </c>
      <c r="L74" s="107">
        <v>21</v>
      </c>
      <c r="M74" s="105">
        <f>F74/V74*60</f>
        <v>1606.4361956348575</v>
      </c>
      <c r="N74" s="106">
        <f>M74/L74</f>
        <v>76.496961696897984</v>
      </c>
      <c r="O74" s="108">
        <f>L74-I74</f>
        <v>0</v>
      </c>
      <c r="P74" s="109">
        <f>N74-K74</f>
        <v>-9.2173240173877247</v>
      </c>
      <c r="Q74" s="110">
        <f>N74/K74</f>
        <v>0.89246455313047657</v>
      </c>
      <c r="R74" s="290"/>
      <c r="S74" s="47">
        <v>0.74609953703703702</v>
      </c>
      <c r="T74" s="48">
        <v>0.81874999999999998</v>
      </c>
      <c r="U74" s="111">
        <v>5.3666666666666529</v>
      </c>
      <c r="V74" s="112">
        <v>104.61666666666666</v>
      </c>
      <c r="W74" s="113"/>
      <c r="X74" s="116"/>
      <c r="Y74" s="12"/>
      <c r="Z74" s="198"/>
      <c r="AA74" s="276"/>
      <c r="AB74" s="277"/>
      <c r="AC74" s="12"/>
      <c r="AD74" s="198"/>
      <c r="AE74" s="117">
        <f>M74-J74</f>
        <v>-193.56380436514246</v>
      </c>
      <c r="AF74" s="110">
        <f>M74/J74</f>
        <v>0.89246455313047646</v>
      </c>
      <c r="AG74" s="282"/>
    </row>
    <row r="75" spans="1:33" ht="15.75" customHeight="1">
      <c r="A75" s="285"/>
      <c r="B75" s="163"/>
      <c r="C75" s="274"/>
      <c r="D75" s="275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76"/>
      <c r="AB75" s="277"/>
      <c r="AC75" s="12"/>
      <c r="AD75" s="198"/>
      <c r="AE75" s="117"/>
      <c r="AF75" s="110"/>
      <c r="AG75" s="282"/>
    </row>
    <row r="76" spans="1:33" ht="15.75" customHeight="1">
      <c r="A76" s="285"/>
      <c r="B76" s="163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63"/>
      <c r="C77" s="274"/>
      <c r="D77" s="275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63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63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119"/>
      <c r="T79" s="120"/>
      <c r="U79" s="111"/>
      <c r="V79" s="112"/>
      <c r="W79" s="120"/>
      <c r="X79" s="189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63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119"/>
      <c r="T80" s="120"/>
      <c r="U80" s="111"/>
      <c r="V80" s="112"/>
      <c r="W80" s="120"/>
      <c r="X80" s="189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63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119"/>
      <c r="T81" s="120"/>
      <c r="U81" s="111"/>
      <c r="V81" s="112"/>
      <c r="W81" s="120"/>
      <c r="X81" s="189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63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119"/>
      <c r="T82" s="120"/>
      <c r="U82" s="111"/>
      <c r="V82" s="112"/>
      <c r="W82" s="120"/>
      <c r="X82" s="189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63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119"/>
      <c r="T83" s="120"/>
      <c r="U83" s="111"/>
      <c r="V83" s="112"/>
      <c r="W83" s="120"/>
      <c r="X83" s="189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63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119"/>
      <c r="T84" s="120"/>
      <c r="U84" s="111"/>
      <c r="V84" s="112"/>
      <c r="W84" s="120"/>
      <c r="X84" s="189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63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119"/>
      <c r="T85" s="120"/>
      <c r="U85" s="111"/>
      <c r="V85" s="112"/>
      <c r="W85" s="120"/>
      <c r="X85" s="189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63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119"/>
      <c r="T86" s="120"/>
      <c r="U86" s="111"/>
      <c r="V86" s="112"/>
      <c r="W86" s="120"/>
      <c r="X86" s="189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63"/>
      <c r="C87" s="274"/>
      <c r="D87" s="275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119"/>
      <c r="T87" s="120"/>
      <c r="U87" s="111"/>
      <c r="V87" s="112"/>
      <c r="W87" s="120"/>
      <c r="X87" s="189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6">AVERAGE(I73:I88)</f>
        <v>20</v>
      </c>
      <c r="J89" s="137">
        <f t="shared" si="26"/>
        <v>1800</v>
      </c>
      <c r="K89" s="138">
        <f t="shared" ref="K89" si="27">J89/I89</f>
        <v>90</v>
      </c>
      <c r="L89" s="136">
        <f t="shared" ref="L89:M89" si="28">AVERAGE(L73:L88)</f>
        <v>20</v>
      </c>
      <c r="M89" s="137">
        <f t="shared" si="28"/>
        <v>1606.2102773482015</v>
      </c>
      <c r="N89" s="138">
        <f>M89/L89</f>
        <v>80.31051386741008</v>
      </c>
      <c r="O89" s="139">
        <f>L89-I89</f>
        <v>0</v>
      </c>
      <c r="P89" s="140">
        <f>N89-K89</f>
        <v>-9.68948613258992</v>
      </c>
      <c r="Q89" s="141">
        <f>N89/K89</f>
        <v>0.89233904297122313</v>
      </c>
      <c r="R89" s="291"/>
      <c r="S89" s="142">
        <f>S73</f>
        <v>0.70833333333333337</v>
      </c>
      <c r="T89" s="143">
        <f>INDEX(T73:T88,COUNTA(T73:T88))</f>
        <v>0.81874999999999998</v>
      </c>
      <c r="U89" s="144"/>
      <c r="V89" s="166"/>
      <c r="W89" s="167"/>
      <c r="X89" s="138"/>
      <c r="Y89" s="179">
        <f t="shared" ref="Y89:Z89" si="29">SUM(Y73:Y88)</f>
        <v>0</v>
      </c>
      <c r="Z89" s="180">
        <f t="shared" si="29"/>
        <v>0</v>
      </c>
      <c r="AA89" s="279"/>
      <c r="AB89" s="280"/>
      <c r="AC89" s="179">
        <f t="shared" ref="AC89:AD89" si="30">SUM(AC73:AC88)</f>
        <v>0</v>
      </c>
      <c r="AD89" s="180">
        <f t="shared" si="30"/>
        <v>0</v>
      </c>
      <c r="AE89" s="168">
        <f>M89-J89</f>
        <v>-193.78972265179846</v>
      </c>
      <c r="AF89" s="141">
        <f>M89/J89</f>
        <v>0.89233904297122313</v>
      </c>
      <c r="AG89" s="283"/>
    </row>
    <row r="90" spans="1:33" ht="15.75" customHeight="1">
      <c r="A90" s="294" t="s">
        <v>196</v>
      </c>
      <c r="B90" s="146" t="s">
        <v>181</v>
      </c>
      <c r="C90" s="287" t="s">
        <v>201</v>
      </c>
      <c r="D90" s="288"/>
      <c r="E90" s="147">
        <v>54.09</v>
      </c>
      <c r="F90" s="159">
        <v>1132</v>
      </c>
      <c r="G90" s="148">
        <f t="shared" ref="G90:G91" si="31">E90*F90</f>
        <v>61229.880000000005</v>
      </c>
      <c r="H90" s="149"/>
      <c r="I90" s="150">
        <v>19</v>
      </c>
      <c r="J90" s="151">
        <v>2000</v>
      </c>
      <c r="K90" s="152">
        <f>J90/I90</f>
        <v>105.26315789473684</v>
      </c>
      <c r="L90" s="153">
        <v>20</v>
      </c>
      <c r="M90" s="151">
        <f>F90/V90*60</f>
        <v>1787.3684210526301</v>
      </c>
      <c r="N90" s="152">
        <f>M90/L90</f>
        <v>89.368421052631504</v>
      </c>
      <c r="O90" s="154">
        <f>L90-I90</f>
        <v>1</v>
      </c>
      <c r="P90" s="155">
        <f>N90-K90</f>
        <v>-15.894736842105331</v>
      </c>
      <c r="Q90" s="156">
        <f>N90/K90</f>
        <v>0.84899999999999931</v>
      </c>
      <c r="R90" s="289">
        <f>Q106</f>
        <v>0.87106919171091279</v>
      </c>
      <c r="S90" s="157">
        <v>0.70833333333333337</v>
      </c>
      <c r="T90" s="158">
        <v>0.73472222222222228</v>
      </c>
      <c r="U90" s="159"/>
      <c r="V90" s="160">
        <v>38.000000000000028</v>
      </c>
      <c r="W90" s="97"/>
      <c r="X90" s="98"/>
      <c r="Y90" s="196"/>
      <c r="Z90" s="197"/>
      <c r="AA90" s="292"/>
      <c r="AB90" s="293"/>
      <c r="AC90" s="196"/>
      <c r="AD90" s="197"/>
      <c r="AE90" s="115">
        <f>M90-J90</f>
        <v>-212.63157894736992</v>
      </c>
      <c r="AF90" s="156">
        <f>M90/J90</f>
        <v>0.89368421052631508</v>
      </c>
      <c r="AG90" s="358">
        <f>AF106</f>
        <v>0.89340429919067987</v>
      </c>
    </row>
    <row r="91" spans="1:33" ht="15.75" customHeight="1">
      <c r="A91" s="295"/>
      <c r="B91" s="163" t="s">
        <v>181</v>
      </c>
      <c r="C91" s="274" t="s">
        <v>222</v>
      </c>
      <c r="D91" s="275"/>
      <c r="E91" s="101">
        <v>50.67</v>
      </c>
      <c r="F91" s="111">
        <v>2533</v>
      </c>
      <c r="G91" s="103">
        <f t="shared" si="31"/>
        <v>128347.11</v>
      </c>
      <c r="H91" s="26"/>
      <c r="I91" s="104">
        <v>20</v>
      </c>
      <c r="J91" s="105">
        <v>2000</v>
      </c>
      <c r="K91" s="106">
        <f t="shared" ref="K91" si="32">J91/I91</f>
        <v>100</v>
      </c>
      <c r="L91" s="107">
        <v>20</v>
      </c>
      <c r="M91" s="105">
        <f>F91/V91*60</f>
        <v>1786.2487757100898</v>
      </c>
      <c r="N91" s="106">
        <f>M91/L91</f>
        <v>89.312438785504497</v>
      </c>
      <c r="O91" s="108">
        <f>L91-I91</f>
        <v>0</v>
      </c>
      <c r="P91" s="109">
        <f>N91-K91</f>
        <v>-10.687561214495503</v>
      </c>
      <c r="Q91" s="110">
        <f>N91/K91</f>
        <v>0.893124387855045</v>
      </c>
      <c r="R91" s="290"/>
      <c r="S91" s="47">
        <v>0.73819444444444449</v>
      </c>
      <c r="T91" s="48">
        <v>0.79728009259259258</v>
      </c>
      <c r="U91" s="111">
        <v>4.9999999999999822</v>
      </c>
      <c r="V91" s="112">
        <v>85.083333333333258</v>
      </c>
      <c r="W91" s="113"/>
      <c r="X91" s="116"/>
      <c r="Y91" s="12"/>
      <c r="Z91" s="198"/>
      <c r="AA91" s="276"/>
      <c r="AB91" s="277"/>
      <c r="AC91" s="12"/>
      <c r="AD91" s="198"/>
      <c r="AE91" s="117">
        <f>M91-J91</f>
        <v>-213.75122428991017</v>
      </c>
      <c r="AF91" s="110">
        <f>M91/J91</f>
        <v>0.89312438785504489</v>
      </c>
      <c r="AG91" s="359"/>
    </row>
    <row r="92" spans="1:33" ht="15.75" customHeight="1">
      <c r="A92" s="295"/>
      <c r="B92" s="163"/>
      <c r="C92" s="274"/>
      <c r="D92" s="275"/>
      <c r="E92" s="101"/>
      <c r="F92" s="111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16"/>
      <c r="Y92" s="12"/>
      <c r="Z92" s="198"/>
      <c r="AA92" s="276"/>
      <c r="AB92" s="277"/>
      <c r="AC92" s="12"/>
      <c r="AD92" s="198"/>
      <c r="AE92" s="117"/>
      <c r="AF92" s="110"/>
      <c r="AG92" s="359"/>
    </row>
    <row r="93" spans="1:33" ht="15.75" customHeight="1">
      <c r="A93" s="295"/>
      <c r="B93" s="163"/>
      <c r="C93" s="274"/>
      <c r="D93" s="275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359"/>
    </row>
    <row r="94" spans="1:33" ht="15.75" customHeight="1">
      <c r="A94" s="296"/>
      <c r="B94" s="163"/>
      <c r="C94" s="274"/>
      <c r="D94" s="275"/>
      <c r="E94" s="101"/>
      <c r="F94" s="111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359"/>
    </row>
    <row r="95" spans="1:33" ht="15.75" customHeight="1">
      <c r="A95" s="296"/>
      <c r="B95" s="163"/>
      <c r="C95" s="274"/>
      <c r="D95" s="275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359"/>
    </row>
    <row r="96" spans="1:33" ht="15.75" customHeight="1">
      <c r="A96" s="296"/>
      <c r="B96" s="163"/>
      <c r="C96" s="274"/>
      <c r="D96" s="275"/>
      <c r="E96" s="101"/>
      <c r="F96" s="111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12"/>
      <c r="Z96" s="198"/>
      <c r="AA96" s="276"/>
      <c r="AB96" s="277"/>
      <c r="AC96" s="12"/>
      <c r="AD96" s="198"/>
      <c r="AE96" s="117"/>
      <c r="AF96" s="110"/>
      <c r="AG96" s="359"/>
    </row>
    <row r="97" spans="1:33" ht="15.75" customHeight="1">
      <c r="A97" s="296"/>
      <c r="B97" s="163"/>
      <c r="C97" s="274"/>
      <c r="D97" s="275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12"/>
      <c r="Z97" s="198"/>
      <c r="AA97" s="276"/>
      <c r="AB97" s="277"/>
      <c r="AC97" s="12"/>
      <c r="AD97" s="198"/>
      <c r="AE97" s="117"/>
      <c r="AF97" s="110"/>
      <c r="AG97" s="359"/>
    </row>
    <row r="98" spans="1:33" ht="15.75" customHeight="1">
      <c r="A98" s="296"/>
      <c r="B98" s="163"/>
      <c r="C98" s="274"/>
      <c r="D98" s="275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13"/>
      <c r="X98" s="116"/>
      <c r="Y98" s="12"/>
      <c r="Z98" s="198"/>
      <c r="AA98" s="276"/>
      <c r="AB98" s="277"/>
      <c r="AC98" s="12"/>
      <c r="AD98" s="198"/>
      <c r="AE98" s="117"/>
      <c r="AF98" s="110"/>
      <c r="AG98" s="359"/>
    </row>
    <row r="99" spans="1:33" ht="15.75" customHeight="1">
      <c r="A99" s="296"/>
      <c r="B99" s="163"/>
      <c r="C99" s="274"/>
      <c r="D99" s="275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13"/>
      <c r="X99" s="116"/>
      <c r="Y99" s="12"/>
      <c r="Z99" s="198"/>
      <c r="AA99" s="276"/>
      <c r="AB99" s="277"/>
      <c r="AC99" s="12"/>
      <c r="AD99" s="198"/>
      <c r="AE99" s="117"/>
      <c r="AF99" s="110"/>
      <c r="AG99" s="359"/>
    </row>
    <row r="100" spans="1:33" ht="15.75" customHeight="1">
      <c r="A100" s="296"/>
      <c r="B100" s="163"/>
      <c r="C100" s="274"/>
      <c r="D100" s="275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13"/>
      <c r="X100" s="116"/>
      <c r="Y100" s="12"/>
      <c r="Z100" s="198"/>
      <c r="AA100" s="276"/>
      <c r="AB100" s="277"/>
      <c r="AC100" s="12"/>
      <c r="AD100" s="198"/>
      <c r="AE100" s="117"/>
      <c r="AF100" s="110"/>
      <c r="AG100" s="359"/>
    </row>
    <row r="101" spans="1:33" ht="15.75" customHeight="1">
      <c r="A101" s="296"/>
      <c r="B101" s="163"/>
      <c r="C101" s="274"/>
      <c r="D101" s="275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13"/>
      <c r="X101" s="116"/>
      <c r="Y101" s="12"/>
      <c r="Z101" s="198"/>
      <c r="AA101" s="276"/>
      <c r="AB101" s="277"/>
      <c r="AC101" s="12"/>
      <c r="AD101" s="198"/>
      <c r="AE101" s="117"/>
      <c r="AF101" s="110"/>
      <c r="AG101" s="359"/>
    </row>
    <row r="102" spans="1:33" ht="15.75" customHeight="1">
      <c r="A102" s="296"/>
      <c r="B102" s="163"/>
      <c r="C102" s="274"/>
      <c r="D102" s="275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13"/>
      <c r="X102" s="116"/>
      <c r="Y102" s="12"/>
      <c r="Z102" s="198"/>
      <c r="AA102" s="276"/>
      <c r="AB102" s="277"/>
      <c r="AC102" s="12"/>
      <c r="AD102" s="198"/>
      <c r="AE102" s="117"/>
      <c r="AF102" s="110"/>
      <c r="AG102" s="359"/>
    </row>
    <row r="103" spans="1:33" ht="15.75" customHeight="1">
      <c r="A103" s="296"/>
      <c r="B103" s="163"/>
      <c r="C103" s="274"/>
      <c r="D103" s="275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83"/>
      <c r="X103" s="184"/>
      <c r="Y103" s="12"/>
      <c r="Z103" s="198"/>
      <c r="AA103" s="276"/>
      <c r="AB103" s="277"/>
      <c r="AC103" s="12"/>
      <c r="AD103" s="198"/>
      <c r="AE103" s="117"/>
      <c r="AF103" s="110"/>
      <c r="AG103" s="359"/>
    </row>
    <row r="104" spans="1:33" ht="15.75" customHeight="1">
      <c r="A104" s="296"/>
      <c r="B104" s="163"/>
      <c r="C104" s="274"/>
      <c r="D104" s="275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85"/>
      <c r="X104" s="186"/>
      <c r="Y104" s="12"/>
      <c r="Z104" s="198"/>
      <c r="AA104" s="276"/>
      <c r="AB104" s="277"/>
      <c r="AC104" s="12"/>
      <c r="AD104" s="198"/>
      <c r="AE104" s="117"/>
      <c r="AF104" s="110"/>
      <c r="AG104" s="359"/>
    </row>
    <row r="105" spans="1:33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47"/>
      <c r="T105" s="48"/>
      <c r="U105" s="130"/>
      <c r="V105" s="112"/>
      <c r="W105" s="185"/>
      <c r="X105" s="186"/>
      <c r="Y105" s="12"/>
      <c r="Z105" s="198"/>
      <c r="AA105" s="276"/>
      <c r="AB105" s="277"/>
      <c r="AC105" s="12"/>
      <c r="AD105" s="198"/>
      <c r="AE105" s="117"/>
      <c r="AF105" s="110"/>
      <c r="AG105" s="359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3">AVERAGE(I90:I105)</f>
        <v>19.5</v>
      </c>
      <c r="J106" s="137">
        <f t="shared" si="33"/>
        <v>2000</v>
      </c>
      <c r="K106" s="138">
        <f t="shared" ref="K106" si="34">J106/I106</f>
        <v>102.56410256410257</v>
      </c>
      <c r="L106" s="136">
        <f t="shared" ref="L106:M106" si="35">AVERAGE(L90:L105)</f>
        <v>20</v>
      </c>
      <c r="M106" s="137">
        <f t="shared" si="35"/>
        <v>1786.8085983813598</v>
      </c>
      <c r="N106" s="138">
        <f>M106/L106</f>
        <v>89.340429919067986</v>
      </c>
      <c r="O106" s="139">
        <f>L106-I106</f>
        <v>0.5</v>
      </c>
      <c r="P106" s="140">
        <f>N106-K106</f>
        <v>-13.223672645034583</v>
      </c>
      <c r="Q106" s="141">
        <f>N106/K106</f>
        <v>0.87106919171091279</v>
      </c>
      <c r="R106" s="291"/>
      <c r="S106" s="142">
        <f>S90</f>
        <v>0.70833333333333337</v>
      </c>
      <c r="T106" s="143">
        <f>INDEX(T90:T105,COUNTA(T90:T105))</f>
        <v>0.79728009259259258</v>
      </c>
      <c r="U106" s="144"/>
      <c r="V106" s="166"/>
      <c r="W106" s="187"/>
      <c r="X106" s="188"/>
      <c r="Y106" s="179">
        <f t="shared" ref="Y106:Z106" si="36">SUM(Y90:Y105)</f>
        <v>0</v>
      </c>
      <c r="Z106" s="180">
        <f t="shared" si="36"/>
        <v>0</v>
      </c>
      <c r="AA106" s="279"/>
      <c r="AB106" s="280"/>
      <c r="AC106" s="179">
        <f t="shared" ref="AC106:AD106" si="37">SUM(AC90:AC105)</f>
        <v>0</v>
      </c>
      <c r="AD106" s="180">
        <f t="shared" si="37"/>
        <v>0</v>
      </c>
      <c r="AE106" s="168">
        <f>M106-J106</f>
        <v>-213.19140161864016</v>
      </c>
      <c r="AF106" s="141">
        <f>M106/J106</f>
        <v>0.89340429919067987</v>
      </c>
      <c r="AG106" s="360"/>
    </row>
    <row r="107" spans="1:33" ht="15.75" customHeight="1">
      <c r="A107" s="284" t="s">
        <v>209</v>
      </c>
      <c r="B107" s="146" t="s">
        <v>181</v>
      </c>
      <c r="C107" s="287" t="s">
        <v>200</v>
      </c>
      <c r="D107" s="288"/>
      <c r="E107" s="147">
        <v>47.6</v>
      </c>
      <c r="F107" s="97">
        <v>1885</v>
      </c>
      <c r="G107" s="148">
        <f t="shared" ref="G107:G109" si="38">E107*F107</f>
        <v>89726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23</v>
      </c>
      <c r="M107" s="151">
        <f>F107/V107*60</f>
        <v>1789.0851568679168</v>
      </c>
      <c r="N107" s="152">
        <f>M107/L107</f>
        <v>77.7863111681703</v>
      </c>
      <c r="O107" s="154">
        <f>L107-I107</f>
        <v>0</v>
      </c>
      <c r="P107" s="155">
        <f>N107-K107</f>
        <v>-9.1702105709601369</v>
      </c>
      <c r="Q107" s="156">
        <f>N107/K107</f>
        <v>0.89454257843395846</v>
      </c>
      <c r="R107" s="289">
        <f>Q123</f>
        <v>0.89390683630446544</v>
      </c>
      <c r="S107" s="157">
        <v>0.70833333333333337</v>
      </c>
      <c r="T107" s="158">
        <v>0.75223379629629628</v>
      </c>
      <c r="U107" s="159"/>
      <c r="V107" s="160">
        <v>63.216666666666583</v>
      </c>
      <c r="W107" s="158"/>
      <c r="X107" s="169"/>
      <c r="Y107" s="196"/>
      <c r="Z107" s="197"/>
      <c r="AA107" s="292"/>
      <c r="AB107" s="293"/>
      <c r="AC107" s="196"/>
      <c r="AD107" s="197"/>
      <c r="AE107" s="115">
        <f>M107-J107</f>
        <v>-210.91484313208321</v>
      </c>
      <c r="AF107" s="156">
        <f>M107/J107</f>
        <v>0.89454257843395835</v>
      </c>
      <c r="AG107" s="281">
        <f>AF123</f>
        <v>0.89390683630446544</v>
      </c>
    </row>
    <row r="108" spans="1:33" ht="15.75" customHeight="1">
      <c r="A108" s="285"/>
      <c r="B108" s="163" t="s">
        <v>181</v>
      </c>
      <c r="C108" s="274" t="s">
        <v>199</v>
      </c>
      <c r="D108" s="275"/>
      <c r="E108" s="101">
        <v>56.87</v>
      </c>
      <c r="F108" s="102">
        <v>1658</v>
      </c>
      <c r="G108" s="103">
        <f t="shared" si="38"/>
        <v>94290.459999999992</v>
      </c>
      <c r="H108" s="26"/>
      <c r="I108" s="104">
        <v>23</v>
      </c>
      <c r="J108" s="105">
        <v>2000</v>
      </c>
      <c r="K108" s="106">
        <f t="shared" ref="K108:K109" si="39">J108/I108</f>
        <v>86.956521739130437</v>
      </c>
      <c r="L108" s="107">
        <v>23</v>
      </c>
      <c r="M108" s="105">
        <f>F108/V108*60</f>
        <v>1787.0658682634776</v>
      </c>
      <c r="N108" s="106">
        <f>M108/L108</f>
        <v>77.698516011455553</v>
      </c>
      <c r="O108" s="108">
        <f>L108-I108</f>
        <v>0</v>
      </c>
      <c r="P108" s="109">
        <f>N108-K108</f>
        <v>-9.2580057276748846</v>
      </c>
      <c r="Q108" s="110">
        <f>N108/K108</f>
        <v>0.89353293413173884</v>
      </c>
      <c r="R108" s="290"/>
      <c r="S108" s="47">
        <v>0.75578703703703709</v>
      </c>
      <c r="T108" s="48">
        <v>0.7944444444444444</v>
      </c>
      <c r="U108" s="111">
        <v>5.1166666666667737</v>
      </c>
      <c r="V108" s="112">
        <v>55.666666666666522</v>
      </c>
      <c r="W108" s="113"/>
      <c r="X108" s="116"/>
      <c r="Y108" s="12"/>
      <c r="Z108" s="198"/>
      <c r="AA108" s="276"/>
      <c r="AB108" s="277"/>
      <c r="AC108" s="12"/>
      <c r="AD108" s="198"/>
      <c r="AE108" s="117">
        <f>M108-J108</f>
        <v>-212.93413173652243</v>
      </c>
      <c r="AF108" s="110">
        <f>M108/J108</f>
        <v>0.89353293413173873</v>
      </c>
      <c r="AG108" s="282"/>
    </row>
    <row r="109" spans="1:33" ht="15.75" customHeight="1">
      <c r="A109" s="285"/>
      <c r="B109" s="163" t="s">
        <v>181</v>
      </c>
      <c r="C109" s="274" t="s">
        <v>198</v>
      </c>
      <c r="D109" s="275"/>
      <c r="E109" s="101">
        <v>56.79</v>
      </c>
      <c r="F109" s="102">
        <v>2039</v>
      </c>
      <c r="G109" s="103">
        <f t="shared" si="38"/>
        <v>115794.81</v>
      </c>
      <c r="H109" s="26"/>
      <c r="I109" s="104">
        <v>23</v>
      </c>
      <c r="J109" s="105">
        <v>2000</v>
      </c>
      <c r="K109" s="106">
        <f t="shared" si="39"/>
        <v>86.956521739130437</v>
      </c>
      <c r="L109" s="107">
        <v>23</v>
      </c>
      <c r="M109" s="105">
        <f>F109/V109*60</f>
        <v>1787.2899926953985</v>
      </c>
      <c r="N109" s="106">
        <f>M109/L109</f>
        <v>77.708260551973851</v>
      </c>
      <c r="O109" s="108">
        <f>L109-I109</f>
        <v>0</v>
      </c>
      <c r="P109" s="109">
        <f>N109-K109</f>
        <v>-9.2482611871565865</v>
      </c>
      <c r="Q109" s="110">
        <f>N109/K109</f>
        <v>0.89364499634769923</v>
      </c>
      <c r="R109" s="290"/>
      <c r="S109" s="47">
        <v>0.79861111111111116</v>
      </c>
      <c r="T109" s="48">
        <v>0.84614583333333337</v>
      </c>
      <c r="U109" s="111">
        <v>6.0000000000001386</v>
      </c>
      <c r="V109" s="112">
        <v>68.449999999999989</v>
      </c>
      <c r="W109" s="113"/>
      <c r="X109" s="116"/>
      <c r="Y109" s="12"/>
      <c r="Z109" s="198"/>
      <c r="AA109" s="276"/>
      <c r="AB109" s="277"/>
      <c r="AC109" s="12"/>
      <c r="AD109" s="198"/>
      <c r="AE109" s="117">
        <f>M109-J109</f>
        <v>-212.7100073046015</v>
      </c>
      <c r="AF109" s="110">
        <f>M109/J109</f>
        <v>0.89364499634769923</v>
      </c>
      <c r="AG109" s="282"/>
    </row>
    <row r="110" spans="1:33" ht="15.75" customHeight="1">
      <c r="A110" s="285"/>
      <c r="B110" s="163"/>
      <c r="C110" s="274"/>
      <c r="D110" s="275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76"/>
      <c r="AB110" s="277"/>
      <c r="AC110" s="12"/>
      <c r="AD110" s="198"/>
      <c r="AE110" s="117"/>
      <c r="AF110" s="110"/>
      <c r="AG110" s="282"/>
    </row>
    <row r="111" spans="1:33" ht="15.75" customHeight="1">
      <c r="A111" s="285"/>
      <c r="B111" s="163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282"/>
    </row>
    <row r="112" spans="1:33" ht="15.75" customHeight="1">
      <c r="A112" s="285"/>
      <c r="B112" s="163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282"/>
    </row>
    <row r="113" spans="1:33" ht="15.75" customHeight="1">
      <c r="A113" s="285"/>
      <c r="B113" s="163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76"/>
      <c r="AB113" s="277"/>
      <c r="AC113" s="12"/>
      <c r="AD113" s="198"/>
      <c r="AE113" s="117"/>
      <c r="AF113" s="110"/>
      <c r="AG113" s="282"/>
    </row>
    <row r="114" spans="1:33" ht="15.75" customHeight="1">
      <c r="A114" s="285"/>
      <c r="B114" s="163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76"/>
      <c r="AB114" s="277"/>
      <c r="AC114" s="12"/>
      <c r="AD114" s="198"/>
      <c r="AE114" s="117"/>
      <c r="AF114" s="110"/>
      <c r="AG114" s="282"/>
    </row>
    <row r="115" spans="1:33" ht="15.75" customHeight="1">
      <c r="A115" s="285"/>
      <c r="B115" s="163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76"/>
      <c r="AB115" s="277"/>
      <c r="AC115" s="12"/>
      <c r="AD115" s="198"/>
      <c r="AE115" s="117"/>
      <c r="AF115" s="110"/>
      <c r="AG115" s="282"/>
    </row>
    <row r="116" spans="1:33" ht="15.75" customHeight="1">
      <c r="A116" s="285"/>
      <c r="B116" s="163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76"/>
      <c r="AB116" s="277"/>
      <c r="AC116" s="12"/>
      <c r="AD116" s="198"/>
      <c r="AE116" s="117"/>
      <c r="AF116" s="110"/>
      <c r="AG116" s="282"/>
    </row>
    <row r="117" spans="1:33" ht="15.75" customHeight="1">
      <c r="A117" s="285"/>
      <c r="B117" s="163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76"/>
      <c r="AB117" s="277"/>
      <c r="AC117" s="12"/>
      <c r="AD117" s="198"/>
      <c r="AE117" s="117"/>
      <c r="AF117" s="110"/>
      <c r="AG117" s="282"/>
    </row>
    <row r="118" spans="1:33" ht="15.75" customHeight="1">
      <c r="A118" s="285"/>
      <c r="B118" s="163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76"/>
      <c r="AB118" s="277"/>
      <c r="AC118" s="12"/>
      <c r="AD118" s="198"/>
      <c r="AE118" s="117"/>
      <c r="AF118" s="110"/>
      <c r="AG118" s="282"/>
    </row>
    <row r="119" spans="1:33" ht="15.75" customHeight="1">
      <c r="A119" s="285"/>
      <c r="B119" s="163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76"/>
      <c r="AB119" s="277"/>
      <c r="AC119" s="12"/>
      <c r="AD119" s="198"/>
      <c r="AE119" s="117"/>
      <c r="AF119" s="110"/>
      <c r="AG119" s="282"/>
    </row>
    <row r="120" spans="1:33" ht="15.75" customHeight="1">
      <c r="A120" s="285"/>
      <c r="B120" s="163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76"/>
      <c r="AB120" s="277"/>
      <c r="AC120" s="12"/>
      <c r="AD120" s="198"/>
      <c r="AE120" s="117"/>
      <c r="AF120" s="110"/>
      <c r="AG120" s="282"/>
    </row>
    <row r="121" spans="1:33" ht="15.75" customHeight="1">
      <c r="A121" s="285"/>
      <c r="B121" s="163"/>
      <c r="C121" s="274"/>
      <c r="D121" s="275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76"/>
      <c r="AB121" s="277"/>
      <c r="AC121" s="12"/>
      <c r="AD121" s="198"/>
      <c r="AE121" s="117"/>
      <c r="AF121" s="110"/>
      <c r="AG121" s="282"/>
    </row>
    <row r="122" spans="1:33" ht="15.75" customHeight="1">
      <c r="A122" s="285"/>
      <c r="B122" s="163"/>
      <c r="C122" s="274"/>
      <c r="D122" s="275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76"/>
      <c r="AB122" s="277"/>
      <c r="AC122" s="12"/>
      <c r="AD122" s="198"/>
      <c r="AE122" s="165"/>
      <c r="AF122" s="125"/>
      <c r="AG122" s="282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40">AVERAGE(I107:I122)</f>
        <v>23</v>
      </c>
      <c r="J123" s="137">
        <f t="shared" si="40"/>
        <v>2000</v>
      </c>
      <c r="K123" s="138">
        <f t="shared" ref="K123" si="41">J123/I123</f>
        <v>86.956521739130437</v>
      </c>
      <c r="L123" s="136">
        <f t="shared" ref="L123:M123" si="42">AVERAGE(L107:L122)</f>
        <v>23</v>
      </c>
      <c r="M123" s="137">
        <f t="shared" si="42"/>
        <v>1787.8136726089308</v>
      </c>
      <c r="N123" s="138">
        <f>M123/L123</f>
        <v>77.731029243866558</v>
      </c>
      <c r="O123" s="139">
        <f>L123-I123</f>
        <v>0</v>
      </c>
      <c r="P123" s="140">
        <f>N123-K123</f>
        <v>-9.2254924952638788</v>
      </c>
      <c r="Q123" s="141">
        <f>N123/K123</f>
        <v>0.89390683630446544</v>
      </c>
      <c r="R123" s="291"/>
      <c r="S123" s="142">
        <f>S107</f>
        <v>0.70833333333333337</v>
      </c>
      <c r="T123" s="143">
        <f>INDEX(T107:T122,COUNTA(T107:T122))</f>
        <v>0.84614583333333337</v>
      </c>
      <c r="U123" s="144"/>
      <c r="V123" s="166"/>
      <c r="W123" s="167"/>
      <c r="X123" s="138"/>
      <c r="Y123" s="179">
        <f t="shared" ref="Y123:Z123" si="43">SUM(Y107:Y122)</f>
        <v>0</v>
      </c>
      <c r="Z123" s="180">
        <f t="shared" si="43"/>
        <v>0</v>
      </c>
      <c r="AA123" s="279"/>
      <c r="AB123" s="280"/>
      <c r="AC123" s="179">
        <f t="shared" ref="AC123:AD123" si="44">SUM(AC107:AC122)</f>
        <v>0</v>
      </c>
      <c r="AD123" s="180">
        <f t="shared" si="44"/>
        <v>0</v>
      </c>
      <c r="AE123" s="168">
        <f>M123-J123</f>
        <v>-212.1863273910692</v>
      </c>
      <c r="AF123" s="141">
        <f>M123/J123</f>
        <v>0.89390683630446544</v>
      </c>
      <c r="AG123" s="283"/>
    </row>
    <row r="125" spans="1:33">
      <c r="AA125" s="273" t="s">
        <v>159</v>
      </c>
      <c r="AB125" s="273"/>
    </row>
    <row r="126" spans="1:33">
      <c r="AA126" s="273" t="s">
        <v>160</v>
      </c>
      <c r="AB126" s="273"/>
    </row>
    <row r="127" spans="1:33">
      <c r="AA127" s="273" t="s">
        <v>161</v>
      </c>
      <c r="AB127" s="273"/>
    </row>
    <row r="128" spans="1:33">
      <c r="AA128" s="273" t="s">
        <v>162</v>
      </c>
      <c r="AB128" s="273"/>
    </row>
    <row r="129" spans="27:28">
      <c r="AA129" s="273" t="s">
        <v>163</v>
      </c>
      <c r="AB129" s="273"/>
    </row>
    <row r="130" spans="27:28">
      <c r="AA130" s="273" t="s">
        <v>164</v>
      </c>
      <c r="AB130" s="273"/>
    </row>
    <row r="131" spans="27:28">
      <c r="AA131" s="273" t="s">
        <v>165</v>
      </c>
      <c r="AB131" s="273"/>
    </row>
    <row r="132" spans="27:28">
      <c r="AA132" s="273" t="s">
        <v>166</v>
      </c>
      <c r="AB132" s="273"/>
    </row>
    <row r="133" spans="27:28">
      <c r="AA133" s="273" t="s">
        <v>167</v>
      </c>
      <c r="AB133" s="273"/>
    </row>
    <row r="134" spans="27:28">
      <c r="AA134" s="273" t="s">
        <v>168</v>
      </c>
      <c r="AB134" s="273"/>
    </row>
    <row r="135" spans="27:28">
      <c r="AA135" s="273" t="s">
        <v>169</v>
      </c>
      <c r="AB135" s="273"/>
    </row>
    <row r="136" spans="27:28">
      <c r="AA136" s="273" t="s">
        <v>170</v>
      </c>
      <c r="AB136" s="273"/>
    </row>
    <row r="137" spans="27:28">
      <c r="AA137" s="273" t="s">
        <v>171</v>
      </c>
      <c r="AB137" s="273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700" priority="3" operator="greaterThan">
      <formula>0</formula>
    </cfRule>
  </conditionalFormatting>
  <conditionalFormatting sqref="P5:P123 AE5:AE123">
    <cfRule type="cellIs" dxfId="699" priority="6" operator="lessThan">
      <formula>0</formula>
    </cfRule>
  </conditionalFormatting>
  <conditionalFormatting sqref="Q5:Q123 AF5:AF123">
    <cfRule type="cellIs" dxfId="698" priority="4" operator="greaterThan">
      <formula>1</formula>
    </cfRule>
    <cfRule type="cellIs" dxfId="697" priority="5" operator="lessThan">
      <formula>0.8</formula>
    </cfRule>
  </conditionalFormatting>
  <conditionalFormatting sqref="AG5 R5:R123 AG39:AG90">
    <cfRule type="cellIs" dxfId="696" priority="7" operator="lessThan">
      <formula>0.8</formula>
    </cfRule>
  </conditionalFormatting>
  <conditionalFormatting sqref="AG22">
    <cfRule type="cellIs" dxfId="695" priority="10" operator="lessThan">
      <formula>0.8</formula>
    </cfRule>
  </conditionalFormatting>
  <conditionalFormatting sqref="AG37">
    <cfRule type="cellIs" dxfId="694" priority="9" operator="lessThan">
      <formula>0.8</formula>
    </cfRule>
  </conditionalFormatting>
  <conditionalFormatting sqref="AG105">
    <cfRule type="cellIs" dxfId="693" priority="2" operator="lessThan">
      <formula>0.8</formula>
    </cfRule>
  </conditionalFormatting>
  <conditionalFormatting sqref="AG107:AG123">
    <cfRule type="cellIs" dxfId="692" priority="1" operator="lessThan">
      <formula>0.8</formula>
    </cfRule>
  </conditionalFormatting>
  <dataValidations count="1">
    <dataValidation type="list" allowBlank="1" showInputMessage="1" showErrorMessage="1" sqref="AA5:AB123" xr:uid="{187ADECB-0E3F-4B7B-82E8-5C2CCF58CE6E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862C1-343C-4FEB-BD38-5BD129DF0E59}">
  <sheetPr>
    <tabColor theme="8" tint="0.59999389629810485"/>
  </sheetPr>
  <dimension ref="B1:AR42"/>
  <sheetViews>
    <sheetView zoomScale="70" zoomScaleNormal="70" workbookViewId="0">
      <selection activeCell="P33" sqref="P3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253</v>
      </c>
      <c r="D3" s="263"/>
      <c r="E3" s="3" t="s">
        <v>2</v>
      </c>
      <c r="F3" s="264">
        <f>'0330(18度C)'!D1+'0330(4度C)'!D1</f>
        <v>175057</v>
      </c>
      <c r="G3" s="265"/>
      <c r="H3" s="3" t="s">
        <v>3</v>
      </c>
      <c r="I3" s="266">
        <f>'0330(18度C)'!F1+'0330(4度C)'!F1</f>
        <v>5101122.3100000005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467.69622157540749</v>
      </c>
      <c r="F6" s="239" t="e">
        <f>AVERAGE(#REF!,D14:K14)</f>
        <v>#REF!</v>
      </c>
      <c r="G6" s="240">
        <f>AVERAGE(D14:K14)</f>
        <v>160.21604627766601</v>
      </c>
      <c r="H6" s="241"/>
      <c r="I6" s="240">
        <f>AVERAGE(L14:O14)</f>
        <v>93.173541434411007</v>
      </c>
      <c r="J6" s="241"/>
      <c r="K6" s="240">
        <f>AVERAGE(D32:O32)</f>
        <v>742.62937853107337</v>
      </c>
      <c r="L6" s="241"/>
      <c r="M6" s="240">
        <f>AVERAGE(P32:X32)</f>
        <v>712.4019607843137</v>
      </c>
      <c r="N6" s="241"/>
      <c r="O6" s="229">
        <f>'0330(4度C)'!Y2</f>
        <v>0</v>
      </c>
      <c r="P6" s="229">
        <f>'0330(4度C)'!Z2</f>
        <v>0</v>
      </c>
      <c r="Q6" s="229">
        <f>'0330(4度C)'!AC2</f>
        <v>0</v>
      </c>
      <c r="R6" s="229">
        <f>'0330(4度C)'!AD2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416.63273729501708</v>
      </c>
      <c r="F7" s="235" t="e">
        <f>AVERAGE(#REF!,D15:K15)</f>
        <v>#REF!</v>
      </c>
      <c r="G7" s="236">
        <f>AVERAGE(D15:K15)</f>
        <v>144.01506624615553</v>
      </c>
      <c r="H7" s="237"/>
      <c r="I7" s="236">
        <f>AVERAGE(L15:O15)</f>
        <v>82.459434633677191</v>
      </c>
      <c r="J7" s="237"/>
      <c r="K7" s="236">
        <f>AVERAGE(D33:O33)</f>
        <v>662.35517353863759</v>
      </c>
      <c r="L7" s="237"/>
      <c r="M7" s="236">
        <f>AVERAGE(P33:X33)</f>
        <v>632.727340035358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0.88965442942531181</v>
      </c>
      <c r="F8" s="243" t="e">
        <f>AVERAGE(D16:K16,#REF!)</f>
        <v>#REF!</v>
      </c>
      <c r="G8" s="222">
        <f>AVERAGE(D16:K16)</f>
        <v>0.89466849242618851</v>
      </c>
      <c r="H8" s="223"/>
      <c r="I8" s="222">
        <f>AVERAGE(L16:O16)</f>
        <v>0.88575763191146173</v>
      </c>
      <c r="J8" s="223"/>
      <c r="K8" s="222">
        <f>AVERAGE(D34:O34)</f>
        <v>0.89125793716382629</v>
      </c>
      <c r="L8" s="223"/>
      <c r="M8" s="222">
        <f>AVERAGE(P34:X34)</f>
        <v>0.88555857988668008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84.507042253521121</v>
      </c>
      <c r="F14" s="28">
        <v>104.64285714285714</v>
      </c>
      <c r="G14" s="28">
        <v>85.714285714285722</v>
      </c>
      <c r="H14" s="28">
        <v>366</v>
      </c>
      <c r="I14" s="28" t="s">
        <v>42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102.56410256410257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75.484120282901756</v>
      </c>
      <c r="F15" s="35">
        <v>92.859223032935859</v>
      </c>
      <c r="G15" s="35">
        <v>76.565930781574522</v>
      </c>
      <c r="H15" s="35">
        <v>331.15099088720996</v>
      </c>
      <c r="I15" s="35" t="s">
        <v>42</v>
      </c>
      <c r="J15" s="35" t="s">
        <v>42</v>
      </c>
      <c r="K15" s="36" t="s">
        <v>42</v>
      </c>
      <c r="L15" s="34" t="s">
        <v>42</v>
      </c>
      <c r="M15" s="37">
        <v>80.312495979486286</v>
      </c>
      <c r="N15" s="35">
        <v>89.33997817264094</v>
      </c>
      <c r="O15" s="38">
        <v>77.725829748904317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H16" si="0">E15/E14</f>
        <v>0.89322875668100421</v>
      </c>
      <c r="F16" s="43">
        <f t="shared" si="0"/>
        <v>0.88739189246491612</v>
      </c>
      <c r="G16" s="43">
        <f t="shared" si="0"/>
        <v>0.89326919245170266</v>
      </c>
      <c r="H16" s="43">
        <f t="shared" si="0"/>
        <v>0.90478412810713105</v>
      </c>
      <c r="I16" s="43" t="s">
        <v>42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0.89236106643873647</v>
      </c>
      <c r="N16" s="43">
        <f t="shared" si="1"/>
        <v>0.87106478718324909</v>
      </c>
      <c r="O16" s="46">
        <f t="shared" si="1"/>
        <v>0.89384704211239963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0.25005787037037036</v>
      </c>
      <c r="F17" s="48">
        <v>0.25011574074074072</v>
      </c>
      <c r="G17" s="48">
        <v>0.25006944444444446</v>
      </c>
      <c r="H17" s="48">
        <v>0.25</v>
      </c>
      <c r="I17" s="48" t="s">
        <v>42</v>
      </c>
      <c r="J17" s="48" t="s">
        <v>42</v>
      </c>
      <c r="K17" s="48" t="s">
        <v>42</v>
      </c>
      <c r="L17" s="47" t="s">
        <v>42</v>
      </c>
      <c r="M17" s="49">
        <v>0.70855324074074078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0.56527777777777777</v>
      </c>
      <c r="F18" s="48">
        <v>0.53126157407407404</v>
      </c>
      <c r="G18" s="48">
        <v>0.48680555555555555</v>
      </c>
      <c r="H18" s="48">
        <v>0.45277777777777778</v>
      </c>
      <c r="I18" s="48" t="s">
        <v>42</v>
      </c>
      <c r="J18" s="48" t="s">
        <v>42</v>
      </c>
      <c r="K18" s="48" t="s">
        <v>42</v>
      </c>
      <c r="L18" s="47" t="s">
        <v>42</v>
      </c>
      <c r="M18" s="49">
        <v>0.82430555555555551</v>
      </c>
      <c r="N18" s="48">
        <v>0.80013888888888884</v>
      </c>
      <c r="O18" s="50">
        <v>0.85006944444444443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23.666666666666668</v>
      </c>
      <c r="F23" s="58">
        <v>21.5</v>
      </c>
      <c r="G23" s="58">
        <v>23.333333333333332</v>
      </c>
      <c r="H23" s="58">
        <v>7.75</v>
      </c>
      <c r="I23" s="58" t="s">
        <v>42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328.81355932203388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1035</v>
      </c>
      <c r="O32" s="28">
        <v>815.99999999999989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723.52941176470586</v>
      </c>
      <c r="W32" s="28">
        <v>979.41176470588243</v>
      </c>
      <c r="X32" s="31">
        <v>846.66666666666663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290.13059225752266</v>
      </c>
      <c r="H33" s="35">
        <v>390.05300353356898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990.35029742233985</v>
      </c>
      <c r="N33" s="35">
        <v>917.1881348576652</v>
      </c>
      <c r="O33" s="35">
        <v>724.05383962209157</v>
      </c>
      <c r="P33" s="34">
        <v>261.18856291092118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648.18555012497427</v>
      </c>
      <c r="W33" s="35">
        <v>871.17924364475221</v>
      </c>
      <c r="X33" s="38">
        <v>750.35600346078445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0.88235592490689885</v>
      </c>
      <c r="H34" s="43">
        <f>H33/H32</f>
        <v>0.90012231584669766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0.90031845220212714</v>
      </c>
      <c r="N34" s="43">
        <f>N33/N32</f>
        <v>0.88617211097358961</v>
      </c>
      <c r="O34" s="43">
        <f>O33/O32</f>
        <v>0.88732088188981828</v>
      </c>
      <c r="P34" s="42">
        <f>P33/P32</f>
        <v>0.87062854303640391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0.89586620748980184</v>
      </c>
      <c r="W34" s="43">
        <f>W33/W32</f>
        <v>0.88949232083848562</v>
      </c>
      <c r="X34" s="46">
        <f>X33/X32</f>
        <v>0.88624724818202893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0.25001157407407409</v>
      </c>
      <c r="H35" s="48">
        <v>0.29195601851851855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0.35440972222222222</v>
      </c>
      <c r="N35" s="48">
        <v>0.25001157407407409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0.70839120370370368</v>
      </c>
      <c r="W35" s="48">
        <v>0.70833333333333337</v>
      </c>
      <c r="X35" s="50">
        <v>0.70833333333333337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0.44791666666666669</v>
      </c>
      <c r="H36" s="48">
        <v>0.33148148148148149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0.40694444444444444</v>
      </c>
      <c r="N36" s="48">
        <v>0.60790509259259262</v>
      </c>
      <c r="O36" s="48">
        <v>0.59513888888888888</v>
      </c>
      <c r="P36" s="47">
        <v>0.90902777777777777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0.81319444444444444</v>
      </c>
      <c r="W36" s="48">
        <v>1.2013888888888888</v>
      </c>
      <c r="X36" s="50">
        <v>1.1819791666666666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9.8333333333333339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3.3333333333333335</v>
      </c>
      <c r="O37" s="58">
        <v>4.166666666666667</v>
      </c>
      <c r="P37" s="57">
        <v>12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4.25</v>
      </c>
      <c r="W37" s="58">
        <v>3.4</v>
      </c>
      <c r="X37" s="61">
        <v>4.0909090909090908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38:C38"/>
    <mergeCell ref="B39:C39"/>
    <mergeCell ref="B40:C40"/>
    <mergeCell ref="D29:O29"/>
    <mergeCell ref="P29:X29"/>
    <mergeCell ref="B30:C31"/>
    <mergeCell ref="B35:B36"/>
    <mergeCell ref="B37:C37"/>
    <mergeCell ref="B32:B34"/>
    <mergeCell ref="B17:B18"/>
    <mergeCell ref="B19:B20"/>
    <mergeCell ref="B21:B22"/>
    <mergeCell ref="B23:C23"/>
    <mergeCell ref="B24:C24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5CFC2-607D-4D2A-8764-D44C1CB937D6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P33" sqref="P33"/>
      <selection pane="bottomLeft" activeCell="P33" sqref="P3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121289</v>
      </c>
      <c r="E1" s="88" t="s">
        <v>3</v>
      </c>
      <c r="F1" s="89">
        <f>SUM(G5:G157)</f>
        <v>2353766.52</v>
      </c>
      <c r="G1" s="90" t="s">
        <v>84</v>
      </c>
      <c r="H1" s="91">
        <f>L21+L38+L55+L72+L89+L106+L123+L140+L157</f>
        <v>50.074242424242428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46111</v>
      </c>
      <c r="B2" s="332"/>
      <c r="C2" s="92" t="s">
        <v>40</v>
      </c>
      <c r="D2" s="93">
        <f>AVERAGE(N21,N38,N55,N72,N89,N106,N123,N140,N157)</f>
        <v>649.18724753718004</v>
      </c>
      <c r="E2" s="93" t="s">
        <v>91</v>
      </c>
      <c r="F2" s="94">
        <f>F1/D1</f>
        <v>19.406265366191494</v>
      </c>
      <c r="G2" s="95" t="s">
        <v>92</v>
      </c>
      <c r="H2" s="96">
        <f>COUNT(H5:H157)</f>
        <v>12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224</v>
      </c>
      <c r="D5" s="288"/>
      <c r="E5" s="147">
        <v>17.87</v>
      </c>
      <c r="F5" s="97">
        <v>1279</v>
      </c>
      <c r="G5" s="148">
        <f t="shared" ref="G5:G10" si="0">E5*F5</f>
        <v>22855.73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2258.1657675331039</v>
      </c>
      <c r="N5" s="152">
        <f t="shared" ref="N5:N10" si="2">M5/L5</f>
        <v>376.36096125551734</v>
      </c>
      <c r="O5" s="154">
        <f t="shared" ref="O5:O10" si="3">L5-I5</f>
        <v>0</v>
      </c>
      <c r="P5" s="155">
        <f t="shared" ref="P5:P10" si="4">N5-K5</f>
        <v>-40.305705411149347</v>
      </c>
      <c r="Q5" s="156">
        <f t="shared" ref="Q5:Q10" si="5">N5/K5</f>
        <v>0.90326630701324162</v>
      </c>
      <c r="R5" s="289">
        <f>Q21</f>
        <v>0.88235592490689885</v>
      </c>
      <c r="S5" s="157">
        <v>0.25001157407407409</v>
      </c>
      <c r="T5" s="158">
        <v>0.27361111111111114</v>
      </c>
      <c r="U5" s="159"/>
      <c r="V5" s="160">
        <v>33.983333333333341</v>
      </c>
      <c r="W5" s="161"/>
      <c r="X5" s="162"/>
      <c r="Y5" s="292"/>
      <c r="Z5" s="293"/>
      <c r="AA5" s="115">
        <f t="shared" ref="AA5:AA10" si="6">M5-J5</f>
        <v>-241.83423246689608</v>
      </c>
      <c r="AB5" s="156">
        <f t="shared" ref="AB5:AB10" si="7">M5/J5</f>
        <v>0.90326630701324162</v>
      </c>
      <c r="AC5" s="281">
        <f>AB21</f>
        <v>0.88235592490689885</v>
      </c>
    </row>
    <row r="6" spans="1:29" ht="15.75" customHeight="1">
      <c r="A6" s="285"/>
      <c r="B6" s="100" t="s">
        <v>114</v>
      </c>
      <c r="C6" s="274" t="s">
        <v>240</v>
      </c>
      <c r="D6" s="275"/>
      <c r="E6" s="101">
        <v>19.7</v>
      </c>
      <c r="F6" s="102">
        <v>2931</v>
      </c>
      <c r="G6" s="103">
        <f t="shared" si="0"/>
        <v>57740.7</v>
      </c>
      <c r="H6" s="26"/>
      <c r="I6" s="104">
        <v>6</v>
      </c>
      <c r="J6" s="105">
        <v>2500</v>
      </c>
      <c r="K6" s="106">
        <f t="shared" ref="K6:K23" si="8">J6/I6</f>
        <v>416.66666666666669</v>
      </c>
      <c r="L6" s="107">
        <v>6</v>
      </c>
      <c r="M6" s="105">
        <f t="shared" si="1"/>
        <v>2257.5096277278581</v>
      </c>
      <c r="N6" s="106">
        <f t="shared" si="2"/>
        <v>376.2516046213097</v>
      </c>
      <c r="O6" s="108">
        <f t="shared" si="3"/>
        <v>0</v>
      </c>
      <c r="P6" s="109">
        <f t="shared" si="4"/>
        <v>-40.41506204535699</v>
      </c>
      <c r="Q6" s="110">
        <f t="shared" si="5"/>
        <v>0.90300385109114323</v>
      </c>
      <c r="R6" s="290"/>
      <c r="S6" s="47">
        <v>0.2771527777777778</v>
      </c>
      <c r="T6" s="48">
        <v>0.33124999999999999</v>
      </c>
      <c r="U6" s="111">
        <v>5.0999999999999979</v>
      </c>
      <c r="V6" s="112">
        <v>77.899999999999949</v>
      </c>
      <c r="W6" s="113"/>
      <c r="X6" s="116"/>
      <c r="Y6" s="276"/>
      <c r="Z6" s="277"/>
      <c r="AA6" s="117">
        <f t="shared" si="6"/>
        <v>-242.49037227214194</v>
      </c>
      <c r="AB6" s="110">
        <f t="shared" si="7"/>
        <v>0.90300385109114323</v>
      </c>
      <c r="AC6" s="282"/>
    </row>
    <row r="7" spans="1:29" ht="15.75" customHeight="1">
      <c r="A7" s="285"/>
      <c r="B7" s="100" t="s">
        <v>114</v>
      </c>
      <c r="C7" s="274" t="s">
        <v>115</v>
      </c>
      <c r="D7" s="275"/>
      <c r="E7" s="101">
        <v>29.85</v>
      </c>
      <c r="F7" s="102">
        <v>2182</v>
      </c>
      <c r="G7" s="103">
        <f t="shared" si="0"/>
        <v>65132.700000000004</v>
      </c>
      <c r="H7" s="26"/>
      <c r="I7" s="104">
        <v>12</v>
      </c>
      <c r="J7" s="105">
        <v>3600</v>
      </c>
      <c r="K7" s="106">
        <f t="shared" si="8"/>
        <v>300</v>
      </c>
      <c r="L7" s="107">
        <v>12</v>
      </c>
      <c r="M7" s="105">
        <f t="shared" si="1"/>
        <v>3147.1153846153884</v>
      </c>
      <c r="N7" s="106">
        <f t="shared" si="2"/>
        <v>262.2596153846157</v>
      </c>
      <c r="O7" s="108">
        <f t="shared" si="3"/>
        <v>0</v>
      </c>
      <c r="P7" s="109">
        <f t="shared" si="4"/>
        <v>-37.740384615384301</v>
      </c>
      <c r="Q7" s="110">
        <f t="shared" si="5"/>
        <v>0.87419871794871895</v>
      </c>
      <c r="R7" s="290"/>
      <c r="S7" s="47">
        <v>0.33569444444444446</v>
      </c>
      <c r="T7" s="48">
        <v>0.36458333333333331</v>
      </c>
      <c r="U7" s="111">
        <v>6.4000000000000412</v>
      </c>
      <c r="V7" s="112">
        <v>41.599999999999952</v>
      </c>
      <c r="W7" s="113"/>
      <c r="X7" s="116"/>
      <c r="Y7" s="276"/>
      <c r="Z7" s="277"/>
      <c r="AA7" s="117">
        <f t="shared" si="6"/>
        <v>-452.88461538461161</v>
      </c>
      <c r="AB7" s="110">
        <f t="shared" si="7"/>
        <v>0.87419871794871895</v>
      </c>
      <c r="AC7" s="282"/>
    </row>
    <row r="8" spans="1:29" ht="15.75" customHeight="1">
      <c r="A8" s="285"/>
      <c r="B8" s="100" t="s">
        <v>114</v>
      </c>
      <c r="C8" s="274" t="s">
        <v>116</v>
      </c>
      <c r="D8" s="275"/>
      <c r="E8" s="101">
        <v>29.52</v>
      </c>
      <c r="F8" s="102">
        <v>1942</v>
      </c>
      <c r="G8" s="103">
        <f t="shared" si="0"/>
        <v>57327.839999999997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3147.7712742008125</v>
      </c>
      <c r="N8" s="106">
        <f t="shared" si="2"/>
        <v>262.31427285006771</v>
      </c>
      <c r="O8" s="108">
        <f t="shared" si="3"/>
        <v>0</v>
      </c>
      <c r="P8" s="109">
        <f t="shared" si="4"/>
        <v>-37.685727149932291</v>
      </c>
      <c r="Q8" s="110">
        <f t="shared" si="5"/>
        <v>0.87438090950022573</v>
      </c>
      <c r="R8" s="290"/>
      <c r="S8" s="47">
        <v>0.36805555555555558</v>
      </c>
      <c r="T8" s="48">
        <v>0.39376157407407408</v>
      </c>
      <c r="U8" s="111">
        <v>5.0000000000000622</v>
      </c>
      <c r="V8" s="112">
        <v>37.016666666666644</v>
      </c>
      <c r="W8" s="113"/>
      <c r="X8" s="116"/>
      <c r="Y8" s="276"/>
      <c r="Z8" s="277"/>
      <c r="AA8" s="117">
        <f t="shared" si="6"/>
        <v>-452.22872579918749</v>
      </c>
      <c r="AB8" s="110">
        <f t="shared" si="7"/>
        <v>0.87438090950022573</v>
      </c>
      <c r="AC8" s="282"/>
    </row>
    <row r="9" spans="1:29" ht="15.75" customHeight="1">
      <c r="A9" s="285"/>
      <c r="B9" s="100" t="s">
        <v>114</v>
      </c>
      <c r="C9" s="274" t="s">
        <v>119</v>
      </c>
      <c r="D9" s="275"/>
      <c r="E9" s="101">
        <v>25.64</v>
      </c>
      <c r="F9" s="102">
        <v>1532</v>
      </c>
      <c r="G9" s="103">
        <f t="shared" si="0"/>
        <v>39280.480000000003</v>
      </c>
      <c r="H9" s="13"/>
      <c r="I9" s="104">
        <v>11</v>
      </c>
      <c r="J9" s="105">
        <v>3600</v>
      </c>
      <c r="K9" s="106">
        <f t="shared" si="8"/>
        <v>327.27272727272725</v>
      </c>
      <c r="L9" s="107">
        <v>11</v>
      </c>
      <c r="M9" s="105">
        <f t="shared" si="1"/>
        <v>3180.6228373702379</v>
      </c>
      <c r="N9" s="106">
        <f t="shared" si="2"/>
        <v>289.14753067002164</v>
      </c>
      <c r="O9" s="108">
        <f t="shared" si="3"/>
        <v>0</v>
      </c>
      <c r="P9" s="109">
        <f t="shared" si="4"/>
        <v>-38.125196602705614</v>
      </c>
      <c r="Q9" s="110">
        <f t="shared" si="5"/>
        <v>0.88350634371395509</v>
      </c>
      <c r="R9" s="290"/>
      <c r="S9" s="47">
        <v>0.39729166666666665</v>
      </c>
      <c r="T9" s="48">
        <v>0.41736111111111113</v>
      </c>
      <c r="U9" s="111">
        <v>5.083333333333302</v>
      </c>
      <c r="V9" s="112">
        <v>28.900000000000041</v>
      </c>
      <c r="W9" s="113"/>
      <c r="X9" s="116"/>
      <c r="Y9" s="276"/>
      <c r="Z9" s="277"/>
      <c r="AA9" s="117">
        <f t="shared" si="6"/>
        <v>-419.3771626297621</v>
      </c>
      <c r="AB9" s="110">
        <f t="shared" si="7"/>
        <v>0.88350634371395498</v>
      </c>
      <c r="AC9" s="282"/>
    </row>
    <row r="10" spans="1:29" ht="15.75" customHeight="1">
      <c r="A10" s="285"/>
      <c r="B10" s="100" t="s">
        <v>120</v>
      </c>
      <c r="C10" s="274" t="s">
        <v>121</v>
      </c>
      <c r="D10" s="275"/>
      <c r="E10" s="101">
        <v>28.57</v>
      </c>
      <c r="F10" s="102">
        <v>2014</v>
      </c>
      <c r="G10" s="121">
        <f t="shared" si="0"/>
        <v>57539.98</v>
      </c>
      <c r="H10" s="122"/>
      <c r="I10" s="104">
        <v>12</v>
      </c>
      <c r="J10" s="105">
        <v>3600</v>
      </c>
      <c r="K10" s="106">
        <f t="shared" si="8"/>
        <v>300</v>
      </c>
      <c r="L10" s="107">
        <v>12</v>
      </c>
      <c r="M10" s="105">
        <f t="shared" si="1"/>
        <v>3126.5200517464386</v>
      </c>
      <c r="N10" s="106">
        <f t="shared" si="2"/>
        <v>260.54333764553655</v>
      </c>
      <c r="O10" s="108">
        <f t="shared" si="3"/>
        <v>0</v>
      </c>
      <c r="P10" s="109">
        <f t="shared" si="4"/>
        <v>-39.456662354463447</v>
      </c>
      <c r="Q10" s="110">
        <f t="shared" si="5"/>
        <v>0.86847779215178855</v>
      </c>
      <c r="R10" s="290"/>
      <c r="S10" s="47">
        <v>0.42107638888888888</v>
      </c>
      <c r="T10" s="48">
        <v>0.44791666666666669</v>
      </c>
      <c r="U10" s="111">
        <v>5.349999999999957</v>
      </c>
      <c r="V10" s="112">
        <v>38.650000000000048</v>
      </c>
      <c r="W10" s="113"/>
      <c r="X10" s="116"/>
      <c r="Y10" s="276"/>
      <c r="Z10" s="277"/>
      <c r="AA10" s="117">
        <f t="shared" si="6"/>
        <v>-473.47994825356136</v>
      </c>
      <c r="AB10" s="110">
        <f t="shared" si="7"/>
        <v>0.86847779215178855</v>
      </c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9">AVERAGE(I5:I20)</f>
        <v>9.8333333333333339</v>
      </c>
      <c r="J21" s="137">
        <f t="shared" si="9"/>
        <v>3233.3333333333335</v>
      </c>
      <c r="K21" s="138">
        <f t="shared" ref="K21" si="10">J21/I21</f>
        <v>328.81355932203388</v>
      </c>
      <c r="L21" s="136">
        <f t="shared" ref="L21:M21" si="11">AVERAGE(L5:L20)</f>
        <v>9.8333333333333339</v>
      </c>
      <c r="M21" s="137">
        <f t="shared" si="11"/>
        <v>2852.9508238656399</v>
      </c>
      <c r="N21" s="138">
        <f>M21/L21</f>
        <v>290.13059225752266</v>
      </c>
      <c r="O21" s="139">
        <f>L21-I21</f>
        <v>0</v>
      </c>
      <c r="P21" s="140">
        <f>N21-K21</f>
        <v>-38.682967064511217</v>
      </c>
      <c r="Q21" s="141">
        <f>N21/K21</f>
        <v>0.88235592490689885</v>
      </c>
      <c r="R21" s="291"/>
      <c r="S21" s="142">
        <f>S5</f>
        <v>0.25001157407407409</v>
      </c>
      <c r="T21" s="143">
        <f>INDEX(T5:T20,COUNTA(T5:T20))</f>
        <v>0.44791666666666669</v>
      </c>
      <c r="U21" s="144"/>
      <c r="V21" s="166"/>
      <c r="W21" s="167"/>
      <c r="X21" s="138"/>
      <c r="Y21" s="279"/>
      <c r="Z21" s="280"/>
      <c r="AA21" s="168">
        <f>M21-J21</f>
        <v>-380.38250946769358</v>
      </c>
      <c r="AB21" s="141">
        <f>M21/J21</f>
        <v>0.88235592490689885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920</v>
      </c>
      <c r="G22" s="148">
        <f t="shared" ref="G22:G23" si="12">E22*F22</f>
        <v>12907.599999999999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2340.6360424028285</v>
      </c>
      <c r="N22" s="152">
        <f>M22/L22</f>
        <v>390.10600706713808</v>
      </c>
      <c r="O22" s="154">
        <f>L22-I22</f>
        <v>0</v>
      </c>
      <c r="P22" s="155">
        <f>N22-K22</f>
        <v>-43.227326266195234</v>
      </c>
      <c r="Q22" s="156">
        <f>N22/K22</f>
        <v>0.90024463169339564</v>
      </c>
      <c r="R22" s="289">
        <f>Q38</f>
        <v>0.90012231584669766</v>
      </c>
      <c r="S22" s="157">
        <v>0.29195601851851855</v>
      </c>
      <c r="T22" s="158">
        <v>0.30833333333333335</v>
      </c>
      <c r="U22" s="159"/>
      <c r="V22" s="160">
        <v>23.583333333333314</v>
      </c>
      <c r="W22" s="158"/>
      <c r="X22" s="169"/>
      <c r="Y22" s="292"/>
      <c r="Z22" s="293"/>
      <c r="AA22" s="115">
        <f>M22-J22</f>
        <v>-259.36395759717152</v>
      </c>
      <c r="AB22" s="156">
        <f>M22/J22</f>
        <v>0.90024463169339553</v>
      </c>
      <c r="AC22" s="281">
        <f>AB38</f>
        <v>0.90012231584669766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1105</v>
      </c>
      <c r="G23" s="103">
        <f t="shared" si="12"/>
        <v>16011.45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2339.9999999999995</v>
      </c>
      <c r="N23" s="106">
        <f>M23/L23</f>
        <v>389.99999999999994</v>
      </c>
      <c r="O23" s="108">
        <f>L23-I23</f>
        <v>0</v>
      </c>
      <c r="P23" s="109">
        <f>N23-K23</f>
        <v>-43.333333333333371</v>
      </c>
      <c r="Q23" s="110">
        <f>N23/K23</f>
        <v>0.89999999999999991</v>
      </c>
      <c r="R23" s="290"/>
      <c r="S23" s="47">
        <v>0.31180555555555556</v>
      </c>
      <c r="T23" s="48">
        <v>0.33148148148148149</v>
      </c>
      <c r="U23" s="111">
        <v>4.9999999999999822</v>
      </c>
      <c r="V23" s="112">
        <v>28.333333333333339</v>
      </c>
      <c r="W23" s="113"/>
      <c r="X23" s="13"/>
      <c r="Y23" s="276"/>
      <c r="Z23" s="277"/>
      <c r="AA23" s="117">
        <f>M23-J23</f>
        <v>-260.00000000000045</v>
      </c>
      <c r="AB23" s="110">
        <f>M23/J23</f>
        <v>0.8999999999999998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2340.318021201414</v>
      </c>
      <c r="N38" s="138">
        <f>M38/L38</f>
        <v>390.05300353356898</v>
      </c>
      <c r="O38" s="139">
        <f>L38-I38</f>
        <v>0</v>
      </c>
      <c r="P38" s="140">
        <f>N38-K38</f>
        <v>-43.280329799764331</v>
      </c>
      <c r="Q38" s="141">
        <f>N38/K38</f>
        <v>0.90012231584669766</v>
      </c>
      <c r="R38" s="291"/>
      <c r="S38" s="142">
        <f>S22</f>
        <v>0.29195601851851855</v>
      </c>
      <c r="T38" s="143">
        <f>INDEX(T22:T37,COUNTA(T22:T37))</f>
        <v>0.33148148148148149</v>
      </c>
      <c r="U38" s="144"/>
      <c r="V38" s="166"/>
      <c r="W38" s="167"/>
      <c r="X38" s="138"/>
      <c r="Y38" s="279"/>
      <c r="Z38" s="280"/>
      <c r="AA38" s="168">
        <f>M38-J38</f>
        <v>-259.68197879858599</v>
      </c>
      <c r="AB38" s="141">
        <f>M38/J38</f>
        <v>0.90012231584669766</v>
      </c>
      <c r="AC38" s="283"/>
    </row>
    <row r="39" spans="1:29" ht="15.75" customHeight="1">
      <c r="A39" s="284" t="s">
        <v>125</v>
      </c>
      <c r="B39" s="114" t="s">
        <v>120</v>
      </c>
      <c r="C39" s="287" t="s">
        <v>204</v>
      </c>
      <c r="D39" s="288"/>
      <c r="E39" s="147">
        <v>18.53</v>
      </c>
      <c r="F39" s="97">
        <v>3746</v>
      </c>
      <c r="G39" s="148">
        <f t="shared" ref="G39" si="16">E39*F39</f>
        <v>69413.38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2971.0508922670197</v>
      </c>
      <c r="N39" s="152">
        <f>M39/L39</f>
        <v>990.35029742233985</v>
      </c>
      <c r="O39" s="154">
        <f>L39-I39</f>
        <v>0</v>
      </c>
      <c r="P39" s="155">
        <f>N39-K39</f>
        <v>-109.64970257766015</v>
      </c>
      <c r="Q39" s="156">
        <f>N39/K39</f>
        <v>0.90031845220212714</v>
      </c>
      <c r="R39" s="289">
        <f>Q55</f>
        <v>0.90031845220212714</v>
      </c>
      <c r="S39" s="157">
        <v>0.35440972222222222</v>
      </c>
      <c r="T39" s="158">
        <v>0.40694444444444444</v>
      </c>
      <c r="U39" s="159"/>
      <c r="V39" s="160">
        <v>75.649999999999991</v>
      </c>
      <c r="W39" s="161"/>
      <c r="X39" s="162"/>
      <c r="Y39" s="292"/>
      <c r="Z39" s="293"/>
      <c r="AA39" s="115">
        <f>M39-J39</f>
        <v>-328.94910773298034</v>
      </c>
      <c r="AB39" s="156">
        <f>M39/J39</f>
        <v>0.90031845220212714</v>
      </c>
      <c r="AC39" s="281">
        <f>AB55</f>
        <v>0.90031845220212714</v>
      </c>
    </row>
    <row r="40" spans="1:29" ht="15.75" customHeight="1">
      <c r="A40" s="285"/>
      <c r="B40" s="100"/>
      <c r="C40" s="274"/>
      <c r="D40" s="275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0"/>
      <c r="S40" s="47"/>
      <c r="T40" s="48"/>
      <c r="U40" s="111"/>
      <c r="V40" s="112"/>
      <c r="W40" s="113"/>
      <c r="X40" s="116"/>
      <c r="Y40" s="276"/>
      <c r="Z40" s="277"/>
      <c r="AA40" s="117"/>
      <c r="AB40" s="110"/>
      <c r="AC40" s="282"/>
    </row>
    <row r="41" spans="1:29" ht="15.75" customHeight="1">
      <c r="A41" s="285"/>
      <c r="B41" s="100"/>
      <c r="C41" s="274"/>
      <c r="D41" s="275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0"/>
      <c r="S41" s="47"/>
      <c r="T41" s="48"/>
      <c r="U41" s="111"/>
      <c r="V41" s="112"/>
      <c r="W41" s="113"/>
      <c r="X41" s="116"/>
      <c r="Y41" s="276"/>
      <c r="Z41" s="277"/>
      <c r="AA41" s="117"/>
      <c r="AB41" s="110"/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99"/>
      <c r="G55" s="135"/>
      <c r="H55" s="69"/>
      <c r="I55" s="136">
        <f t="shared" ref="I55:J55" si="17">AVERAGE(I39:I54)</f>
        <v>3</v>
      </c>
      <c r="J55" s="137">
        <f t="shared" si="17"/>
        <v>3300</v>
      </c>
      <c r="K55" s="138">
        <f t="shared" ref="K55" si="18">J55/I55</f>
        <v>1100</v>
      </c>
      <c r="L55" s="136">
        <f t="shared" ref="L55:M55" si="19">AVERAGE(L39:L54)</f>
        <v>3</v>
      </c>
      <c r="M55" s="137">
        <f t="shared" si="19"/>
        <v>2971.0508922670197</v>
      </c>
      <c r="N55" s="138">
        <f t="shared" ref="N55:N61" si="20">M55/L55</f>
        <v>990.35029742233985</v>
      </c>
      <c r="O55" s="139">
        <f t="shared" ref="O55:O61" si="21">L55-I55</f>
        <v>0</v>
      </c>
      <c r="P55" s="140">
        <f t="shared" ref="P55:P61" si="22">N55-K55</f>
        <v>-109.64970257766015</v>
      </c>
      <c r="Q55" s="141">
        <f t="shared" ref="Q55:Q61" si="23">N55/K55</f>
        <v>0.90031845220212714</v>
      </c>
      <c r="R55" s="291"/>
      <c r="S55" s="142">
        <f>S39</f>
        <v>0.35440972222222222</v>
      </c>
      <c r="T55" s="143">
        <f>INDEX(T39:T54,COUNTA(T39:T54))</f>
        <v>0.40694444444444444</v>
      </c>
      <c r="U55" s="144"/>
      <c r="V55" s="166"/>
      <c r="W55" s="99"/>
      <c r="X55" s="69"/>
      <c r="Y55" s="279"/>
      <c r="Z55" s="280"/>
      <c r="AA55" s="168">
        <f t="shared" ref="AA55:AA61" si="24">M55-J55</f>
        <v>-328.94910773298034</v>
      </c>
      <c r="AB55" s="141">
        <f t="shared" ref="AB55:AB61" si="25">M55/J55</f>
        <v>0.90031845220212714</v>
      </c>
      <c r="AC55" s="283"/>
    </row>
    <row r="56" spans="1:29" ht="15.75" customHeight="1">
      <c r="A56" s="294" t="s">
        <v>71</v>
      </c>
      <c r="B56" s="114" t="s">
        <v>120</v>
      </c>
      <c r="C56" s="287" t="s">
        <v>130</v>
      </c>
      <c r="D56" s="288"/>
      <c r="E56" s="147">
        <v>18.18</v>
      </c>
      <c r="F56" s="97">
        <v>1270</v>
      </c>
      <c r="G56" s="148">
        <f t="shared" ref="G56:G61" si="26">E56*F56</f>
        <v>23088.6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1" si="27">F56/V56*60</f>
        <v>3177.206393328705</v>
      </c>
      <c r="N56" s="152">
        <f t="shared" si="20"/>
        <v>1059.068797776235</v>
      </c>
      <c r="O56" s="154">
        <f t="shared" si="21"/>
        <v>0</v>
      </c>
      <c r="P56" s="155">
        <f t="shared" si="22"/>
        <v>-140.93120222376501</v>
      </c>
      <c r="Q56" s="156">
        <f t="shared" si="23"/>
        <v>0.88255733148019577</v>
      </c>
      <c r="R56" s="289">
        <f>Q72</f>
        <v>0.88617211097358961</v>
      </c>
      <c r="S56" s="157">
        <v>0.25001157407407409</v>
      </c>
      <c r="T56" s="158">
        <v>0.26666666666666666</v>
      </c>
      <c r="U56" s="159"/>
      <c r="V56" s="160">
        <v>23.983333333333299</v>
      </c>
      <c r="W56" s="161"/>
      <c r="X56" s="162"/>
      <c r="Y56" s="292"/>
      <c r="Z56" s="293"/>
      <c r="AA56" s="115">
        <f t="shared" si="24"/>
        <v>-422.79360667129504</v>
      </c>
      <c r="AB56" s="156">
        <f t="shared" si="25"/>
        <v>0.88255733148019577</v>
      </c>
      <c r="AC56" s="281">
        <f>AB72</f>
        <v>0.88617211097358961</v>
      </c>
    </row>
    <row r="57" spans="1:29" ht="15.75" customHeight="1">
      <c r="A57" s="295"/>
      <c r="B57" s="100" t="s">
        <v>120</v>
      </c>
      <c r="C57" s="274" t="s">
        <v>132</v>
      </c>
      <c r="D57" s="275"/>
      <c r="E57" s="101">
        <v>18.18</v>
      </c>
      <c r="F57" s="102">
        <v>2548</v>
      </c>
      <c r="G57" s="103">
        <f t="shared" si="26"/>
        <v>46322.64</v>
      </c>
      <c r="H57" s="26"/>
      <c r="I57" s="104">
        <v>3</v>
      </c>
      <c r="J57" s="105">
        <v>3600</v>
      </c>
      <c r="K57" s="106">
        <f t="shared" ref="K57:K94" si="28">J57/I57</f>
        <v>1200</v>
      </c>
      <c r="L57" s="107">
        <v>3</v>
      </c>
      <c r="M57" s="105">
        <f t="shared" si="27"/>
        <v>3175.0778816199372</v>
      </c>
      <c r="N57" s="106">
        <f t="shared" si="20"/>
        <v>1058.3592938733125</v>
      </c>
      <c r="O57" s="108">
        <f t="shared" si="21"/>
        <v>0</v>
      </c>
      <c r="P57" s="109">
        <f t="shared" si="22"/>
        <v>-141.64070612668752</v>
      </c>
      <c r="Q57" s="110">
        <f t="shared" si="23"/>
        <v>0.88196607822776041</v>
      </c>
      <c r="R57" s="290"/>
      <c r="S57" s="47">
        <v>0.27708333333333335</v>
      </c>
      <c r="T57" s="48">
        <v>0.31052083333333336</v>
      </c>
      <c r="U57" s="111">
        <v>15.000000000000027</v>
      </c>
      <c r="V57" s="112">
        <v>48.150000000000013</v>
      </c>
      <c r="W57" s="113"/>
      <c r="X57" s="116"/>
      <c r="Y57" s="276"/>
      <c r="Z57" s="277"/>
      <c r="AA57" s="117">
        <f t="shared" si="24"/>
        <v>-424.92211838006278</v>
      </c>
      <c r="AB57" s="110">
        <f t="shared" si="25"/>
        <v>0.8819660782277603</v>
      </c>
      <c r="AC57" s="282"/>
    </row>
    <row r="58" spans="1:29" ht="15.75" customHeight="1">
      <c r="A58" s="295"/>
      <c r="B58" s="100" t="s">
        <v>120</v>
      </c>
      <c r="C58" s="274" t="s">
        <v>127</v>
      </c>
      <c r="D58" s="275"/>
      <c r="E58" s="101">
        <v>22.28</v>
      </c>
      <c r="F58" s="102">
        <v>1254</v>
      </c>
      <c r="G58" s="103">
        <f t="shared" si="26"/>
        <v>27939.120000000003</v>
      </c>
      <c r="H58" s="26"/>
      <c r="I58" s="104">
        <v>5</v>
      </c>
      <c r="J58" s="105">
        <v>3300</v>
      </c>
      <c r="K58" s="106">
        <f t="shared" si="28"/>
        <v>660</v>
      </c>
      <c r="L58" s="107">
        <v>5</v>
      </c>
      <c r="M58" s="105">
        <f t="shared" si="27"/>
        <v>2946.7362924281929</v>
      </c>
      <c r="N58" s="106">
        <f t="shared" si="20"/>
        <v>589.34725848563858</v>
      </c>
      <c r="O58" s="108">
        <f t="shared" si="21"/>
        <v>0</v>
      </c>
      <c r="P58" s="109">
        <f t="shared" si="22"/>
        <v>-70.652741514361423</v>
      </c>
      <c r="Q58" s="110">
        <f t="shared" si="23"/>
        <v>0.89295039164490697</v>
      </c>
      <c r="R58" s="290"/>
      <c r="S58" s="47">
        <v>0.32115740740740739</v>
      </c>
      <c r="T58" s="48">
        <v>0.33888888888888891</v>
      </c>
      <c r="U58" s="111">
        <v>15.31666666666661</v>
      </c>
      <c r="V58" s="112">
        <v>25.533333333333381</v>
      </c>
      <c r="W58" s="113"/>
      <c r="X58" s="116"/>
      <c r="Y58" s="276"/>
      <c r="Z58" s="277"/>
      <c r="AA58" s="117">
        <f t="shared" si="24"/>
        <v>-353.26370757180712</v>
      </c>
      <c r="AB58" s="110">
        <f t="shared" si="25"/>
        <v>0.89295039164490697</v>
      </c>
      <c r="AC58" s="282"/>
    </row>
    <row r="59" spans="1:29" ht="15.75" customHeight="1">
      <c r="A59" s="295"/>
      <c r="B59" s="100" t="s">
        <v>120</v>
      </c>
      <c r="C59" s="274" t="s">
        <v>131</v>
      </c>
      <c r="D59" s="275"/>
      <c r="E59" s="101">
        <v>14.03</v>
      </c>
      <c r="F59" s="102">
        <v>5059</v>
      </c>
      <c r="G59" s="103">
        <f t="shared" si="26"/>
        <v>70977.76999999999</v>
      </c>
      <c r="H59" s="26"/>
      <c r="I59" s="104">
        <v>3</v>
      </c>
      <c r="J59" s="105">
        <v>3000</v>
      </c>
      <c r="K59" s="106">
        <f t="shared" si="28"/>
        <v>1000</v>
      </c>
      <c r="L59" s="107">
        <v>3</v>
      </c>
      <c r="M59" s="105">
        <f t="shared" si="27"/>
        <v>2698.9330171902784</v>
      </c>
      <c r="N59" s="106">
        <f t="shared" si="20"/>
        <v>899.64433906342617</v>
      </c>
      <c r="O59" s="108">
        <f t="shared" si="21"/>
        <v>0</v>
      </c>
      <c r="P59" s="109">
        <f t="shared" si="22"/>
        <v>-100.35566093657383</v>
      </c>
      <c r="Q59" s="110">
        <f t="shared" si="23"/>
        <v>0.89964433906342622</v>
      </c>
      <c r="R59" s="290"/>
      <c r="S59" s="47">
        <v>0.34930555555555554</v>
      </c>
      <c r="T59" s="48">
        <v>0.4274074074074074</v>
      </c>
      <c r="U59" s="111">
        <v>14.999999999999947</v>
      </c>
      <c r="V59" s="112">
        <v>112.46666666666668</v>
      </c>
      <c r="W59" s="113"/>
      <c r="X59" s="116"/>
      <c r="Y59" s="276"/>
      <c r="Z59" s="277"/>
      <c r="AA59" s="117">
        <f t="shared" si="24"/>
        <v>-301.06698280972159</v>
      </c>
      <c r="AB59" s="110">
        <f t="shared" si="25"/>
        <v>0.89964433906342611</v>
      </c>
      <c r="AC59" s="282"/>
    </row>
    <row r="60" spans="1:29" ht="15.75" customHeight="1">
      <c r="A60" s="296"/>
      <c r="B60" s="100" t="s">
        <v>120</v>
      </c>
      <c r="C60" s="274" t="s">
        <v>133</v>
      </c>
      <c r="D60" s="275"/>
      <c r="E60" s="101">
        <v>14.28</v>
      </c>
      <c r="F60" s="102">
        <v>2318</v>
      </c>
      <c r="G60" s="103">
        <f t="shared" si="26"/>
        <v>33101.040000000001</v>
      </c>
      <c r="H60" s="13">
        <v>2</v>
      </c>
      <c r="I60" s="104">
        <v>3</v>
      </c>
      <c r="J60" s="105">
        <v>3600</v>
      </c>
      <c r="K60" s="106">
        <f t="shared" si="28"/>
        <v>1200</v>
      </c>
      <c r="L60" s="107">
        <v>3</v>
      </c>
      <c r="M60" s="105">
        <f t="shared" si="27"/>
        <v>3172.9277566539904</v>
      </c>
      <c r="N60" s="106">
        <f t="shared" si="20"/>
        <v>1057.6425855513301</v>
      </c>
      <c r="O60" s="108">
        <f t="shared" si="21"/>
        <v>0</v>
      </c>
      <c r="P60" s="109">
        <f t="shared" si="22"/>
        <v>-142.35741444866994</v>
      </c>
      <c r="Q60" s="110">
        <f t="shared" si="23"/>
        <v>0.88136882129277505</v>
      </c>
      <c r="R60" s="290"/>
      <c r="S60" s="47">
        <v>0.43761574074074072</v>
      </c>
      <c r="T60" s="48">
        <v>0.46805555555555556</v>
      </c>
      <c r="U60" s="111">
        <v>14.69999999999998</v>
      </c>
      <c r="V60" s="112">
        <v>43.833333333333364</v>
      </c>
      <c r="W60" s="113">
        <v>0.46805555555555556</v>
      </c>
      <c r="X60" s="116">
        <v>0.54166666666666663</v>
      </c>
      <c r="Y60" s="276"/>
      <c r="Z60" s="277"/>
      <c r="AA60" s="117">
        <f t="shared" si="24"/>
        <v>-427.0722433460096</v>
      </c>
      <c r="AB60" s="110">
        <f t="shared" si="25"/>
        <v>0.88136882129277516</v>
      </c>
      <c r="AC60" s="282"/>
    </row>
    <row r="61" spans="1:29" ht="15.75" customHeight="1">
      <c r="A61" s="296"/>
      <c r="B61" s="100" t="s">
        <v>120</v>
      </c>
      <c r="C61" s="274" t="s">
        <v>133</v>
      </c>
      <c r="D61" s="275"/>
      <c r="E61" s="101">
        <v>14.28</v>
      </c>
      <c r="F61" s="102">
        <v>5044</v>
      </c>
      <c r="G61" s="121">
        <f t="shared" si="26"/>
        <v>72028.319999999992</v>
      </c>
      <c r="H61" s="122"/>
      <c r="I61" s="104">
        <v>3</v>
      </c>
      <c r="J61" s="105">
        <v>3600</v>
      </c>
      <c r="K61" s="106">
        <f t="shared" si="28"/>
        <v>1200</v>
      </c>
      <c r="L61" s="107">
        <v>3</v>
      </c>
      <c r="M61" s="105">
        <f t="shared" si="27"/>
        <v>3172.8813559322007</v>
      </c>
      <c r="N61" s="106">
        <f t="shared" si="20"/>
        <v>1057.627118644067</v>
      </c>
      <c r="O61" s="108">
        <f t="shared" si="21"/>
        <v>0</v>
      </c>
      <c r="P61" s="109">
        <f t="shared" si="22"/>
        <v>-142.37288135593303</v>
      </c>
      <c r="Q61" s="110">
        <f t="shared" si="23"/>
        <v>0.88135593220338915</v>
      </c>
      <c r="R61" s="290"/>
      <c r="S61" s="47">
        <v>0.54166666666666663</v>
      </c>
      <c r="T61" s="48">
        <v>0.60790509259259262</v>
      </c>
      <c r="U61" s="111"/>
      <c r="V61" s="112">
        <v>95.383333333333425</v>
      </c>
      <c r="W61" s="113"/>
      <c r="X61" s="116"/>
      <c r="Y61" s="276"/>
      <c r="Z61" s="277"/>
      <c r="AA61" s="117">
        <f t="shared" si="24"/>
        <v>-427.11864406779932</v>
      </c>
      <c r="AB61" s="110">
        <f t="shared" si="25"/>
        <v>0.88135593220338904</v>
      </c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26"/>
      <c r="X66" s="127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26"/>
      <c r="X67" s="127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26"/>
      <c r="X68" s="127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26"/>
      <c r="X69" s="127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26"/>
      <c r="X70" s="127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29">AVERAGE(I56:I71)</f>
        <v>3.3333333333333335</v>
      </c>
      <c r="J72" s="137">
        <f t="shared" si="29"/>
        <v>3450</v>
      </c>
      <c r="K72" s="138">
        <f t="shared" ref="K72" si="30">J72/I72</f>
        <v>1035</v>
      </c>
      <c r="L72" s="136">
        <f t="shared" ref="L72:M72" si="31">AVERAGE(L56:L71)</f>
        <v>3.3333333333333335</v>
      </c>
      <c r="M72" s="137">
        <f t="shared" si="31"/>
        <v>3057.2937828588842</v>
      </c>
      <c r="N72" s="138">
        <f t="shared" ref="N72:N78" si="32">M72/L72</f>
        <v>917.1881348576652</v>
      </c>
      <c r="O72" s="139">
        <f t="shared" ref="O72:O78" si="33">L72-I72</f>
        <v>0</v>
      </c>
      <c r="P72" s="140">
        <f t="shared" ref="P72:P78" si="34">N72-K72</f>
        <v>-117.8118651423348</v>
      </c>
      <c r="Q72" s="141">
        <f t="shared" ref="Q72:Q78" si="35">N72/K72</f>
        <v>0.88617211097358961</v>
      </c>
      <c r="R72" s="291"/>
      <c r="S72" s="142">
        <f>S56</f>
        <v>0.25001157407407409</v>
      </c>
      <c r="T72" s="143">
        <f>INDEX(T56:T71,COUNTA(T56:T71))</f>
        <v>0.60790509259259262</v>
      </c>
      <c r="U72" s="144"/>
      <c r="V72" s="166"/>
      <c r="W72" s="99"/>
      <c r="X72" s="69"/>
      <c r="Y72" s="279"/>
      <c r="Z72" s="280"/>
      <c r="AA72" s="168">
        <f t="shared" ref="AA72:AA78" si="36">M72-J72</f>
        <v>-392.70621714111576</v>
      </c>
      <c r="AB72" s="141">
        <f t="shared" ref="AB72:AB78" si="37">M72/J72</f>
        <v>0.88617211097358961</v>
      </c>
      <c r="AC72" s="283"/>
    </row>
    <row r="73" spans="1:29" ht="15.75" customHeight="1">
      <c r="A73" s="284" t="s">
        <v>78</v>
      </c>
      <c r="B73" s="114" t="s">
        <v>120</v>
      </c>
      <c r="C73" s="287" t="s">
        <v>134</v>
      </c>
      <c r="D73" s="288"/>
      <c r="E73" s="147">
        <v>25.03</v>
      </c>
      <c r="F73" s="97">
        <v>1687</v>
      </c>
      <c r="G73" s="148">
        <f t="shared" ref="G73:G78" si="38">E73*F73</f>
        <v>42225.61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 t="shared" ref="M73:M78" si="39">F73/V73*60</f>
        <v>2941.0169491525448</v>
      </c>
      <c r="N73" s="152">
        <f t="shared" si="32"/>
        <v>735.25423728813621</v>
      </c>
      <c r="O73" s="154">
        <f t="shared" si="33"/>
        <v>0</v>
      </c>
      <c r="P73" s="155">
        <f t="shared" si="34"/>
        <v>-89.74576271186379</v>
      </c>
      <c r="Q73" s="156">
        <f t="shared" si="35"/>
        <v>0.89121725731895296</v>
      </c>
      <c r="R73" s="289">
        <f>Q89</f>
        <v>0.88732088188981828</v>
      </c>
      <c r="S73" s="157">
        <v>0.25</v>
      </c>
      <c r="T73" s="158">
        <v>0.27390046296296294</v>
      </c>
      <c r="U73" s="159"/>
      <c r="V73" s="160">
        <v>34.416666666666636</v>
      </c>
      <c r="W73" s="158"/>
      <c r="X73" s="169"/>
      <c r="Y73" s="292"/>
      <c r="Z73" s="293"/>
      <c r="AA73" s="115">
        <f t="shared" si="36"/>
        <v>-358.98305084745516</v>
      </c>
      <c r="AB73" s="156">
        <f t="shared" si="37"/>
        <v>0.89121725731895296</v>
      </c>
      <c r="AC73" s="281">
        <f>AB89</f>
        <v>0.88732088188981817</v>
      </c>
    </row>
    <row r="74" spans="1:29" ht="15.75" customHeight="1">
      <c r="A74" s="285"/>
      <c r="B74" s="100" t="s">
        <v>120</v>
      </c>
      <c r="C74" s="274" t="s">
        <v>135</v>
      </c>
      <c r="D74" s="275"/>
      <c r="E74" s="101">
        <v>24.82</v>
      </c>
      <c r="F74" s="102">
        <v>2047</v>
      </c>
      <c r="G74" s="103">
        <f t="shared" si="38"/>
        <v>50806.54</v>
      </c>
      <c r="H74" s="26"/>
      <c r="I74" s="104">
        <v>4</v>
      </c>
      <c r="J74" s="105">
        <v>3300</v>
      </c>
      <c r="K74" s="106">
        <f t="shared" si="28"/>
        <v>825</v>
      </c>
      <c r="L74" s="107">
        <v>4</v>
      </c>
      <c r="M74" s="105">
        <f t="shared" si="39"/>
        <v>2940.6225059856342</v>
      </c>
      <c r="N74" s="106">
        <f t="shared" si="32"/>
        <v>735.15562649640856</v>
      </c>
      <c r="O74" s="108">
        <f t="shared" si="33"/>
        <v>0</v>
      </c>
      <c r="P74" s="109">
        <f t="shared" si="34"/>
        <v>-89.844373503591441</v>
      </c>
      <c r="Q74" s="110">
        <f t="shared" si="35"/>
        <v>0.89109772908655582</v>
      </c>
      <c r="R74" s="290"/>
      <c r="S74" s="47">
        <v>0.28418981481481481</v>
      </c>
      <c r="T74" s="48">
        <v>0.31319444444444444</v>
      </c>
      <c r="U74" s="111">
        <v>14.816666666666691</v>
      </c>
      <c r="V74" s="112">
        <v>41.766666666666666</v>
      </c>
      <c r="W74" s="113"/>
      <c r="X74" s="13"/>
      <c r="Y74" s="276"/>
      <c r="Z74" s="277"/>
      <c r="AA74" s="117">
        <f t="shared" si="36"/>
        <v>-359.37749401436577</v>
      </c>
      <c r="AB74" s="110">
        <f t="shared" si="37"/>
        <v>0.89109772908655582</v>
      </c>
      <c r="AC74" s="282"/>
    </row>
    <row r="75" spans="1:29" ht="15.75" customHeight="1">
      <c r="A75" s="285"/>
      <c r="B75" s="100" t="s">
        <v>120</v>
      </c>
      <c r="C75" s="274" t="s">
        <v>128</v>
      </c>
      <c r="D75" s="275"/>
      <c r="E75" s="101">
        <v>17.89</v>
      </c>
      <c r="F75" s="102">
        <v>3526</v>
      </c>
      <c r="G75" s="103">
        <f t="shared" si="38"/>
        <v>63080.14</v>
      </c>
      <c r="H75" s="26"/>
      <c r="I75" s="104">
        <v>4</v>
      </c>
      <c r="J75" s="105">
        <v>3600</v>
      </c>
      <c r="K75" s="106">
        <f t="shared" si="28"/>
        <v>900</v>
      </c>
      <c r="L75" s="107">
        <v>4</v>
      </c>
      <c r="M75" s="105">
        <f t="shared" si="39"/>
        <v>3172.6068482879277</v>
      </c>
      <c r="N75" s="106">
        <f t="shared" si="32"/>
        <v>793.15171207198193</v>
      </c>
      <c r="O75" s="108">
        <f t="shared" si="33"/>
        <v>0</v>
      </c>
      <c r="P75" s="109">
        <f t="shared" si="34"/>
        <v>-106.84828792801807</v>
      </c>
      <c r="Q75" s="110">
        <f t="shared" si="35"/>
        <v>0.88127968007997992</v>
      </c>
      <c r="R75" s="290"/>
      <c r="S75" s="47">
        <v>0.32383101851851853</v>
      </c>
      <c r="T75" s="48">
        <v>0.37013888888888891</v>
      </c>
      <c r="U75" s="111">
        <v>15.31666666666669</v>
      </c>
      <c r="V75" s="112">
        <v>66.683333333333337</v>
      </c>
      <c r="W75" s="113"/>
      <c r="X75" s="13"/>
      <c r="Y75" s="276"/>
      <c r="Z75" s="277"/>
      <c r="AA75" s="117">
        <f t="shared" si="36"/>
        <v>-427.39315171207227</v>
      </c>
      <c r="AB75" s="110">
        <f t="shared" si="37"/>
        <v>0.88127968007997992</v>
      </c>
      <c r="AC75" s="282"/>
    </row>
    <row r="76" spans="1:29" ht="15.75" customHeight="1">
      <c r="A76" s="285"/>
      <c r="B76" s="100" t="s">
        <v>120</v>
      </c>
      <c r="C76" s="274" t="s">
        <v>136</v>
      </c>
      <c r="D76" s="275"/>
      <c r="E76" s="101">
        <v>30</v>
      </c>
      <c r="F76" s="102">
        <v>3470</v>
      </c>
      <c r="G76" s="103">
        <f t="shared" si="38"/>
        <v>104100</v>
      </c>
      <c r="H76" s="26"/>
      <c r="I76" s="104">
        <v>3</v>
      </c>
      <c r="J76" s="105">
        <v>3000</v>
      </c>
      <c r="K76" s="106">
        <f t="shared" si="28"/>
        <v>1000</v>
      </c>
      <c r="L76" s="107">
        <v>3</v>
      </c>
      <c r="M76" s="105">
        <f t="shared" si="39"/>
        <v>2700.3891050583634</v>
      </c>
      <c r="N76" s="106">
        <f t="shared" si="32"/>
        <v>900.12970168612117</v>
      </c>
      <c r="O76" s="108">
        <f t="shared" si="33"/>
        <v>0</v>
      </c>
      <c r="P76" s="109">
        <f t="shared" si="34"/>
        <v>-99.870298313878834</v>
      </c>
      <c r="Q76" s="110">
        <f t="shared" si="35"/>
        <v>0.90012970168612116</v>
      </c>
      <c r="R76" s="290"/>
      <c r="S76" s="47">
        <v>0.38124999999999998</v>
      </c>
      <c r="T76" s="48">
        <v>0.43479166666666669</v>
      </c>
      <c r="U76" s="111">
        <v>15.999999999999943</v>
      </c>
      <c r="V76" s="112">
        <v>77.100000000000065</v>
      </c>
      <c r="W76" s="113"/>
      <c r="X76" s="116"/>
      <c r="Y76" s="276"/>
      <c r="Z76" s="277"/>
      <c r="AA76" s="117">
        <f t="shared" si="36"/>
        <v>-299.61089494163662</v>
      </c>
      <c r="AB76" s="110">
        <f t="shared" si="37"/>
        <v>0.90012970168612116</v>
      </c>
      <c r="AC76" s="282"/>
    </row>
    <row r="77" spans="1:29" ht="15.75" customHeight="1">
      <c r="A77" s="285"/>
      <c r="B77" s="100" t="s">
        <v>120</v>
      </c>
      <c r="C77" s="274" t="s">
        <v>129</v>
      </c>
      <c r="D77" s="275"/>
      <c r="E77" s="101">
        <v>16.66</v>
      </c>
      <c r="F77" s="102">
        <v>1955</v>
      </c>
      <c r="G77" s="103">
        <f t="shared" si="38"/>
        <v>32570.3</v>
      </c>
      <c r="H77" s="13">
        <v>2</v>
      </c>
      <c r="I77" s="104">
        <v>5</v>
      </c>
      <c r="J77" s="105">
        <v>3600</v>
      </c>
      <c r="K77" s="106">
        <f t="shared" si="28"/>
        <v>720</v>
      </c>
      <c r="L77" s="107">
        <v>5</v>
      </c>
      <c r="M77" s="105">
        <f t="shared" si="39"/>
        <v>3173.1289449954938</v>
      </c>
      <c r="N77" s="106">
        <f t="shared" si="32"/>
        <v>634.62578899909875</v>
      </c>
      <c r="O77" s="108">
        <f t="shared" si="33"/>
        <v>0</v>
      </c>
      <c r="P77" s="109">
        <f t="shared" si="34"/>
        <v>-85.374211000901255</v>
      </c>
      <c r="Q77" s="110">
        <f t="shared" si="35"/>
        <v>0.88142470694319275</v>
      </c>
      <c r="R77" s="290"/>
      <c r="S77" s="47">
        <v>0.44516203703703705</v>
      </c>
      <c r="T77" s="48">
        <v>0.47083333333333333</v>
      </c>
      <c r="U77" s="111">
        <v>14.933333333333323</v>
      </c>
      <c r="V77" s="112">
        <v>36.96666666666664</v>
      </c>
      <c r="W77" s="113">
        <v>0.47083333333333333</v>
      </c>
      <c r="X77" s="116">
        <v>0.54168981481481482</v>
      </c>
      <c r="Y77" s="276"/>
      <c r="Z77" s="277"/>
      <c r="AA77" s="117">
        <f t="shared" si="36"/>
        <v>-426.87105500450616</v>
      </c>
      <c r="AB77" s="110">
        <f t="shared" si="37"/>
        <v>0.88142470694319275</v>
      </c>
      <c r="AC77" s="282"/>
    </row>
    <row r="78" spans="1:29" ht="15.75" customHeight="1">
      <c r="A78" s="285"/>
      <c r="B78" s="100" t="s">
        <v>120</v>
      </c>
      <c r="C78" s="274" t="s">
        <v>129</v>
      </c>
      <c r="D78" s="275"/>
      <c r="E78" s="101">
        <v>16.66</v>
      </c>
      <c r="F78" s="102">
        <v>4071</v>
      </c>
      <c r="G78" s="121">
        <f t="shared" si="38"/>
        <v>67822.86</v>
      </c>
      <c r="H78" s="122"/>
      <c r="I78" s="104">
        <v>5</v>
      </c>
      <c r="J78" s="105">
        <v>3600</v>
      </c>
      <c r="K78" s="106">
        <f t="shared" si="28"/>
        <v>720</v>
      </c>
      <c r="L78" s="107">
        <v>5</v>
      </c>
      <c r="M78" s="105">
        <f t="shared" si="39"/>
        <v>3173.581637072326</v>
      </c>
      <c r="N78" s="106">
        <f t="shared" si="32"/>
        <v>634.71632741446524</v>
      </c>
      <c r="O78" s="108">
        <f t="shared" si="33"/>
        <v>0</v>
      </c>
      <c r="P78" s="109">
        <f t="shared" si="34"/>
        <v>-85.283672585534759</v>
      </c>
      <c r="Q78" s="110">
        <f t="shared" si="35"/>
        <v>0.88155045474231286</v>
      </c>
      <c r="R78" s="290"/>
      <c r="S78" s="47">
        <v>0.54168981481481482</v>
      </c>
      <c r="T78" s="48">
        <v>0.59513888888888888</v>
      </c>
      <c r="U78" s="111"/>
      <c r="V78" s="112">
        <v>76.966666666666654</v>
      </c>
      <c r="W78" s="113"/>
      <c r="X78" s="50"/>
      <c r="Y78" s="276"/>
      <c r="Z78" s="277"/>
      <c r="AA78" s="117">
        <f t="shared" si="36"/>
        <v>-426.41836292767402</v>
      </c>
      <c r="AB78" s="110">
        <f t="shared" si="37"/>
        <v>0.88155045474231275</v>
      </c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26"/>
      <c r="X81" s="127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26"/>
      <c r="X82" s="127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40">AVERAGE(I73:I88)</f>
        <v>4.166666666666667</v>
      </c>
      <c r="J89" s="137">
        <f t="shared" si="40"/>
        <v>3400</v>
      </c>
      <c r="K89" s="138">
        <f t="shared" ref="K89" si="41">J89/I89</f>
        <v>815.99999999999989</v>
      </c>
      <c r="L89" s="136">
        <f t="shared" ref="L89:M89" si="42">AVERAGE(L73:L88)</f>
        <v>4.166666666666667</v>
      </c>
      <c r="M89" s="137">
        <f t="shared" si="42"/>
        <v>3016.8909984253819</v>
      </c>
      <c r="N89" s="138">
        <f t="shared" ref="N89:N95" si="43">M89/L89</f>
        <v>724.05383962209157</v>
      </c>
      <c r="O89" s="139">
        <f t="shared" ref="O89:O95" si="44">L89-I89</f>
        <v>0</v>
      </c>
      <c r="P89" s="140">
        <f t="shared" ref="P89:P95" si="45">N89-K89</f>
        <v>-91.946160377908313</v>
      </c>
      <c r="Q89" s="141">
        <f t="shared" ref="Q89:Q95" si="46">N89/K89</f>
        <v>0.88732088188981828</v>
      </c>
      <c r="R89" s="291"/>
      <c r="S89" s="142">
        <f>S73</f>
        <v>0.25</v>
      </c>
      <c r="T89" s="143">
        <f>INDEX(T73:T88,COUNTA(T73:T88))</f>
        <v>0.59513888888888888</v>
      </c>
      <c r="U89" s="144"/>
      <c r="V89" s="166"/>
      <c r="W89" s="167"/>
      <c r="X89" s="138"/>
      <c r="Y89" s="279"/>
      <c r="Z89" s="280"/>
      <c r="AA89" s="168">
        <f t="shared" ref="AA89:AA95" si="47">M89-J89</f>
        <v>-383.10900157461811</v>
      </c>
      <c r="AB89" s="141">
        <f t="shared" ref="AB89:AB95" si="48">M89/J89</f>
        <v>0.88732088188981817</v>
      </c>
      <c r="AC89" s="283"/>
    </row>
    <row r="90" spans="1:29" ht="15.75" customHeight="1">
      <c r="A90" s="294" t="s">
        <v>137</v>
      </c>
      <c r="B90" s="114" t="s">
        <v>114</v>
      </c>
      <c r="C90" s="287" t="s">
        <v>138</v>
      </c>
      <c r="D90" s="288"/>
      <c r="E90" s="147">
        <v>25.64</v>
      </c>
      <c r="F90" s="97">
        <v>1486</v>
      </c>
      <c r="G90" s="148">
        <f t="shared" ref="G90:G95" si="49">E90*F90</f>
        <v>38101.040000000001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 t="shared" ref="M90:M95" si="50">F90/V90*60</f>
        <v>3182.3914336704329</v>
      </c>
      <c r="N90" s="152">
        <f t="shared" si="43"/>
        <v>289.30831215185754</v>
      </c>
      <c r="O90" s="154">
        <f t="shared" si="44"/>
        <v>0</v>
      </c>
      <c r="P90" s="155">
        <f t="shared" si="45"/>
        <v>-37.964415120869717</v>
      </c>
      <c r="Q90" s="156">
        <f t="shared" si="46"/>
        <v>0.8839976204640092</v>
      </c>
      <c r="R90" s="289">
        <f>Q106</f>
        <v>0.87062854303640391</v>
      </c>
      <c r="S90" s="157">
        <v>0.70833333333333337</v>
      </c>
      <c r="T90" s="158">
        <v>0.7277893518518519</v>
      </c>
      <c r="U90" s="159"/>
      <c r="V90" s="160">
        <v>28.016666666666676</v>
      </c>
      <c r="W90" s="158"/>
      <c r="X90" s="169"/>
      <c r="Y90" s="292"/>
      <c r="Z90" s="293"/>
      <c r="AA90" s="115">
        <f t="shared" si="47"/>
        <v>-417.60856632956711</v>
      </c>
      <c r="AB90" s="156">
        <f t="shared" si="48"/>
        <v>0.88399762046400909</v>
      </c>
      <c r="AC90" s="281">
        <f>AB106</f>
        <v>0.87062854303640391</v>
      </c>
    </row>
    <row r="91" spans="1:29" ht="15.75" customHeight="1">
      <c r="A91" s="295"/>
      <c r="B91" s="100" t="s">
        <v>114</v>
      </c>
      <c r="C91" s="274" t="s">
        <v>139</v>
      </c>
      <c r="D91" s="275"/>
      <c r="E91" s="101">
        <v>29.52</v>
      </c>
      <c r="F91" s="102">
        <v>1909</v>
      </c>
      <c r="G91" s="103">
        <f t="shared" si="49"/>
        <v>56353.68</v>
      </c>
      <c r="H91" s="26"/>
      <c r="I91" s="104">
        <v>12</v>
      </c>
      <c r="J91" s="105">
        <v>3600</v>
      </c>
      <c r="K91" s="106">
        <f t="shared" si="28"/>
        <v>300</v>
      </c>
      <c r="L91" s="107">
        <v>12</v>
      </c>
      <c r="M91" s="105">
        <f t="shared" si="50"/>
        <v>3146.7032967033024</v>
      </c>
      <c r="N91" s="106">
        <f t="shared" si="43"/>
        <v>262.2252747252752</v>
      </c>
      <c r="O91" s="108">
        <f t="shared" si="44"/>
        <v>0</v>
      </c>
      <c r="P91" s="109">
        <f t="shared" si="45"/>
        <v>-37.774725274724801</v>
      </c>
      <c r="Q91" s="110">
        <f t="shared" si="46"/>
        <v>0.87408424908425064</v>
      </c>
      <c r="R91" s="290"/>
      <c r="S91" s="47">
        <v>0.73125000000000007</v>
      </c>
      <c r="T91" s="48">
        <v>0.7565277777777778</v>
      </c>
      <c r="U91" s="111">
        <v>4.9833333333333663</v>
      </c>
      <c r="V91" s="112">
        <v>36.399999999999935</v>
      </c>
      <c r="W91" s="113"/>
      <c r="X91" s="13"/>
      <c r="Y91" s="276"/>
      <c r="Z91" s="277"/>
      <c r="AA91" s="117">
        <f t="shared" si="47"/>
        <v>-453.29670329669761</v>
      </c>
      <c r="AB91" s="110">
        <f t="shared" si="48"/>
        <v>0.87408424908425064</v>
      </c>
      <c r="AC91" s="282"/>
    </row>
    <row r="92" spans="1:29" ht="15.75" customHeight="1">
      <c r="A92" s="295"/>
      <c r="B92" s="100" t="s">
        <v>114</v>
      </c>
      <c r="C92" s="274" t="s">
        <v>140</v>
      </c>
      <c r="D92" s="275"/>
      <c r="E92" s="101">
        <v>29.85</v>
      </c>
      <c r="F92" s="102">
        <v>2006</v>
      </c>
      <c r="G92" s="103">
        <f t="shared" si="49"/>
        <v>59879.100000000006</v>
      </c>
      <c r="H92" s="26"/>
      <c r="I92" s="104">
        <v>12</v>
      </c>
      <c r="J92" s="105">
        <v>3600</v>
      </c>
      <c r="K92" s="106">
        <f t="shared" si="28"/>
        <v>300</v>
      </c>
      <c r="L92" s="107">
        <v>12</v>
      </c>
      <c r="M92" s="105">
        <f t="shared" si="50"/>
        <v>3145.2961672473984</v>
      </c>
      <c r="N92" s="106">
        <f t="shared" si="43"/>
        <v>262.1080139372832</v>
      </c>
      <c r="O92" s="108">
        <f t="shared" si="44"/>
        <v>0</v>
      </c>
      <c r="P92" s="109">
        <f t="shared" si="45"/>
        <v>-37.891986062716796</v>
      </c>
      <c r="Q92" s="110">
        <f t="shared" si="46"/>
        <v>0.87369337979094397</v>
      </c>
      <c r="R92" s="290"/>
      <c r="S92" s="47">
        <v>0.7597222222222223</v>
      </c>
      <c r="T92" s="48">
        <v>0.78629629629629627</v>
      </c>
      <c r="U92" s="111">
        <v>4.6000000000000796</v>
      </c>
      <c r="V92" s="112">
        <v>38.266666666666524</v>
      </c>
      <c r="W92" s="113"/>
      <c r="X92" s="13"/>
      <c r="Y92" s="276"/>
      <c r="Z92" s="277"/>
      <c r="AA92" s="117">
        <f t="shared" si="47"/>
        <v>-454.70383275260156</v>
      </c>
      <c r="AB92" s="110">
        <f t="shared" si="48"/>
        <v>0.87369337979094397</v>
      </c>
      <c r="AC92" s="282"/>
    </row>
    <row r="93" spans="1:29" ht="15.75" customHeight="1">
      <c r="A93" s="295"/>
      <c r="B93" s="100" t="s">
        <v>120</v>
      </c>
      <c r="C93" s="274" t="s">
        <v>141</v>
      </c>
      <c r="D93" s="275"/>
      <c r="E93" s="101">
        <v>28.57</v>
      </c>
      <c r="F93" s="102">
        <v>1479</v>
      </c>
      <c r="G93" s="103">
        <f t="shared" si="49"/>
        <v>42255.03</v>
      </c>
      <c r="H93" s="26"/>
      <c r="I93" s="104">
        <v>12</v>
      </c>
      <c r="J93" s="105">
        <v>3600</v>
      </c>
      <c r="K93" s="106">
        <f t="shared" si="28"/>
        <v>300</v>
      </c>
      <c r="L93" s="107">
        <v>12</v>
      </c>
      <c r="M93" s="105">
        <f t="shared" si="50"/>
        <v>3124.6478873239653</v>
      </c>
      <c r="N93" s="106">
        <f t="shared" si="43"/>
        <v>260.38732394366377</v>
      </c>
      <c r="O93" s="108">
        <f t="shared" si="44"/>
        <v>0</v>
      </c>
      <c r="P93" s="109">
        <f t="shared" si="45"/>
        <v>-39.612676056336227</v>
      </c>
      <c r="Q93" s="110">
        <f t="shared" si="46"/>
        <v>0.86795774647887924</v>
      </c>
      <c r="R93" s="290"/>
      <c r="S93" s="47">
        <v>0.78958333333333341</v>
      </c>
      <c r="T93" s="48">
        <v>0.8093055555555555</v>
      </c>
      <c r="U93" s="111">
        <v>4.733333333333487</v>
      </c>
      <c r="V93" s="112">
        <v>28.399999999999803</v>
      </c>
      <c r="W93" s="113"/>
      <c r="X93" s="116"/>
      <c r="Y93" s="276"/>
      <c r="Z93" s="277"/>
      <c r="AA93" s="117">
        <f t="shared" si="47"/>
        <v>-475.35211267603472</v>
      </c>
      <c r="AB93" s="110">
        <f t="shared" si="48"/>
        <v>0.86795774647887924</v>
      </c>
      <c r="AC93" s="282"/>
    </row>
    <row r="94" spans="1:29" ht="15.75" customHeight="1">
      <c r="A94" s="296"/>
      <c r="B94" s="100" t="s">
        <v>120</v>
      </c>
      <c r="C94" s="274" t="s">
        <v>238</v>
      </c>
      <c r="D94" s="275"/>
      <c r="E94" s="101">
        <v>20.170000000000002</v>
      </c>
      <c r="F94" s="102">
        <v>1257</v>
      </c>
      <c r="G94" s="103">
        <f t="shared" si="49"/>
        <v>25353.690000000002</v>
      </c>
      <c r="H94" s="13"/>
      <c r="I94" s="104">
        <v>12</v>
      </c>
      <c r="J94" s="105">
        <v>3600</v>
      </c>
      <c r="K94" s="106">
        <f t="shared" si="28"/>
        <v>300</v>
      </c>
      <c r="L94" s="107">
        <v>12</v>
      </c>
      <c r="M94" s="105">
        <f t="shared" si="50"/>
        <v>3250.8620689655468</v>
      </c>
      <c r="N94" s="106">
        <f t="shared" si="43"/>
        <v>270.90517241379558</v>
      </c>
      <c r="O94" s="108">
        <f t="shared" si="44"/>
        <v>0</v>
      </c>
      <c r="P94" s="109">
        <f t="shared" si="45"/>
        <v>-29.094827586204417</v>
      </c>
      <c r="Q94" s="110">
        <f t="shared" si="46"/>
        <v>0.9030172413793186</v>
      </c>
      <c r="R94" s="290"/>
      <c r="S94" s="47">
        <v>0.81250000000000011</v>
      </c>
      <c r="T94" s="48">
        <v>0.82861111111111108</v>
      </c>
      <c r="U94" s="111">
        <v>4.6000000000002395</v>
      </c>
      <c r="V94" s="112">
        <v>23.19999999999979</v>
      </c>
      <c r="W94" s="113"/>
      <c r="X94" s="116"/>
      <c r="Y94" s="276"/>
      <c r="Z94" s="277"/>
      <c r="AA94" s="117">
        <f t="shared" si="47"/>
        <v>-349.13793103445323</v>
      </c>
      <c r="AB94" s="110">
        <f t="shared" si="48"/>
        <v>0.90301724137931849</v>
      </c>
      <c r="AC94" s="282"/>
    </row>
    <row r="95" spans="1:29" ht="15.75" customHeight="1">
      <c r="A95" s="296"/>
      <c r="B95" s="100" t="s">
        <v>120</v>
      </c>
      <c r="C95" s="274" t="s">
        <v>254</v>
      </c>
      <c r="D95" s="275"/>
      <c r="E95" s="101">
        <v>20.420000000000002</v>
      </c>
      <c r="F95" s="102">
        <v>5468</v>
      </c>
      <c r="G95" s="121">
        <f t="shared" si="49"/>
        <v>111656.56000000001</v>
      </c>
      <c r="H95" s="122"/>
      <c r="I95" s="104">
        <v>13</v>
      </c>
      <c r="J95" s="105">
        <v>3600</v>
      </c>
      <c r="K95" s="106">
        <f>J95/I95</f>
        <v>276.92307692307691</v>
      </c>
      <c r="L95" s="107">
        <v>13</v>
      </c>
      <c r="M95" s="105">
        <f t="shared" si="50"/>
        <v>2955.6756756756777</v>
      </c>
      <c r="N95" s="106">
        <f t="shared" si="43"/>
        <v>227.35966735966753</v>
      </c>
      <c r="O95" s="108">
        <f t="shared" si="44"/>
        <v>0</v>
      </c>
      <c r="P95" s="109">
        <f t="shared" si="45"/>
        <v>-49.56340956340938</v>
      </c>
      <c r="Q95" s="110">
        <f t="shared" si="46"/>
        <v>0.8210210210210217</v>
      </c>
      <c r="R95" s="290"/>
      <c r="S95" s="47">
        <v>0.83194444444444449</v>
      </c>
      <c r="T95" s="48">
        <v>0.90902777777777777</v>
      </c>
      <c r="U95" s="111">
        <v>4.8000000000001108</v>
      </c>
      <c r="V95" s="112">
        <v>110.99999999999993</v>
      </c>
      <c r="W95" s="113"/>
      <c r="X95" s="50"/>
      <c r="Y95" s="276"/>
      <c r="Z95" s="277"/>
      <c r="AA95" s="117">
        <f t="shared" si="47"/>
        <v>-644.32432432432233</v>
      </c>
      <c r="AB95" s="110">
        <f t="shared" si="48"/>
        <v>0.82102102102102159</v>
      </c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51">AVERAGE(I90:I105)</f>
        <v>12</v>
      </c>
      <c r="J106" s="137">
        <f t="shared" si="51"/>
        <v>3600</v>
      </c>
      <c r="K106" s="138">
        <f t="shared" ref="K106" si="52">J106/I106</f>
        <v>300</v>
      </c>
      <c r="L106" s="136">
        <f t="shared" ref="L106:M106" si="53">AVERAGE(L90:L105)</f>
        <v>12</v>
      </c>
      <c r="M106" s="137">
        <f t="shared" si="53"/>
        <v>3134.2627549310541</v>
      </c>
      <c r="N106" s="138">
        <f>M106/L106</f>
        <v>261.18856291092118</v>
      </c>
      <c r="O106" s="139">
        <f>L106-I106</f>
        <v>0</v>
      </c>
      <c r="P106" s="140">
        <f>N106-K106</f>
        <v>-38.811437089078822</v>
      </c>
      <c r="Q106" s="141">
        <f>N106/K106</f>
        <v>0.87062854303640391</v>
      </c>
      <c r="R106" s="291"/>
      <c r="S106" s="142">
        <f>S90</f>
        <v>0.70833333333333337</v>
      </c>
      <c r="T106" s="143">
        <f>INDEX(T90:T105,COUNTA(T90:T105))</f>
        <v>0.90902777777777777</v>
      </c>
      <c r="U106" s="144"/>
      <c r="V106" s="166"/>
      <c r="W106" s="167"/>
      <c r="X106" s="138"/>
      <c r="Y106" s="279"/>
      <c r="Z106" s="280"/>
      <c r="AA106" s="168">
        <f>M106-J106</f>
        <v>-465.73724506894587</v>
      </c>
      <c r="AB106" s="141">
        <f>M106/J106</f>
        <v>0.87062854303640391</v>
      </c>
      <c r="AC106" s="283"/>
    </row>
    <row r="107" spans="1:29" ht="15.75" customHeight="1">
      <c r="A107" s="284" t="s">
        <v>147</v>
      </c>
      <c r="B107" s="114" t="s">
        <v>120</v>
      </c>
      <c r="C107" s="287" t="s">
        <v>144</v>
      </c>
      <c r="D107" s="288"/>
      <c r="E107" s="147">
        <v>18.18</v>
      </c>
      <c r="F107" s="97">
        <v>788</v>
      </c>
      <c r="G107" s="148">
        <f t="shared" ref="G107:G110" si="54">E107*F107</f>
        <v>14325.84</v>
      </c>
      <c r="H107" s="149"/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>F107/V107*60</f>
        <v>2970.471204188475</v>
      </c>
      <c r="N107" s="152">
        <f>M107/L107</f>
        <v>742.61780104711875</v>
      </c>
      <c r="O107" s="154">
        <f>L107-I107</f>
        <v>0</v>
      </c>
      <c r="P107" s="155">
        <f>N107-K107</f>
        <v>-82.382198952881254</v>
      </c>
      <c r="Q107" s="156">
        <f>N107/K107</f>
        <v>0.9001427891480227</v>
      </c>
      <c r="R107" s="289">
        <f>Q123</f>
        <v>0.89586620748980184</v>
      </c>
      <c r="S107" s="157">
        <v>0.70839120370370368</v>
      </c>
      <c r="T107" s="158">
        <v>0.71944444444444444</v>
      </c>
      <c r="U107" s="159"/>
      <c r="V107" s="160">
        <v>15.916666666666703</v>
      </c>
      <c r="W107" s="161"/>
      <c r="X107" s="162"/>
      <c r="Y107" s="292"/>
      <c r="Z107" s="293"/>
      <c r="AA107" s="115">
        <f>M107-J107</f>
        <v>-329.52879581152501</v>
      </c>
      <c r="AB107" s="156">
        <f>M107/J107</f>
        <v>0.9001427891480227</v>
      </c>
      <c r="AC107" s="281">
        <f>AB123</f>
        <v>0.89586620748980184</v>
      </c>
    </row>
    <row r="108" spans="1:29" ht="15.75" customHeight="1">
      <c r="A108" s="285"/>
      <c r="B108" s="100" t="s">
        <v>120</v>
      </c>
      <c r="C108" s="274" t="s">
        <v>219</v>
      </c>
      <c r="D108" s="275"/>
      <c r="E108" s="101">
        <v>22.21</v>
      </c>
      <c r="F108" s="102">
        <v>2077</v>
      </c>
      <c r="G108" s="103">
        <f t="shared" si="54"/>
        <v>46130.17</v>
      </c>
      <c r="H108" s="26"/>
      <c r="I108" s="104">
        <v>4</v>
      </c>
      <c r="J108" s="105">
        <v>3000</v>
      </c>
      <c r="K108" s="106">
        <f t="shared" ref="K108:K151" si="55">J108/I108</f>
        <v>750</v>
      </c>
      <c r="L108" s="107">
        <v>4</v>
      </c>
      <c r="M108" s="105">
        <f>F108/V108*60</f>
        <v>2682.8848223896625</v>
      </c>
      <c r="N108" s="106">
        <f>M108/L108</f>
        <v>670.72120559741563</v>
      </c>
      <c r="O108" s="108">
        <f>L108-I108</f>
        <v>0</v>
      </c>
      <c r="P108" s="109">
        <f>N108-K108</f>
        <v>-79.278794402584367</v>
      </c>
      <c r="Q108" s="110">
        <f>N108/K108</f>
        <v>0.89429494079655414</v>
      </c>
      <c r="R108" s="290"/>
      <c r="S108" s="47">
        <v>0.72291666666666665</v>
      </c>
      <c r="T108" s="48">
        <v>0.75517361111111114</v>
      </c>
      <c r="U108" s="111">
        <v>4.9999999999999822</v>
      </c>
      <c r="V108" s="112">
        <v>46.450000000000067</v>
      </c>
      <c r="W108" s="113"/>
      <c r="X108" s="116"/>
      <c r="Y108" s="276"/>
      <c r="Z108" s="277"/>
      <c r="AA108" s="117">
        <f>M108-J108</f>
        <v>-317.11517761033747</v>
      </c>
      <c r="AB108" s="110">
        <f>M108/J108</f>
        <v>0.89429494079655414</v>
      </c>
      <c r="AC108" s="282"/>
    </row>
    <row r="109" spans="1:29" ht="15.75" customHeight="1">
      <c r="A109" s="285"/>
      <c r="B109" s="100" t="s">
        <v>120</v>
      </c>
      <c r="C109" s="274" t="s">
        <v>202</v>
      </c>
      <c r="D109" s="275"/>
      <c r="E109" s="101">
        <v>22.48</v>
      </c>
      <c r="F109" s="102">
        <v>1197</v>
      </c>
      <c r="G109" s="103">
        <f t="shared" si="54"/>
        <v>26908.560000000001</v>
      </c>
      <c r="H109" s="26"/>
      <c r="I109" s="104">
        <v>5</v>
      </c>
      <c r="J109" s="105">
        <v>3000</v>
      </c>
      <c r="K109" s="106">
        <f t="shared" si="55"/>
        <v>600</v>
      </c>
      <c r="L109" s="107">
        <v>5</v>
      </c>
      <c r="M109" s="105">
        <f>F109/V109*60</f>
        <v>2683.188044831883</v>
      </c>
      <c r="N109" s="106">
        <f>M109/L109</f>
        <v>536.63760896637655</v>
      </c>
      <c r="O109" s="108">
        <f>L109-I109</f>
        <v>0</v>
      </c>
      <c r="P109" s="109">
        <f>N109-K109</f>
        <v>-63.362391033623453</v>
      </c>
      <c r="Q109" s="110">
        <f>N109/K109</f>
        <v>0.89439601494396093</v>
      </c>
      <c r="R109" s="290"/>
      <c r="S109" s="47">
        <v>0.75918981481481485</v>
      </c>
      <c r="T109" s="48">
        <v>0.77777777777777779</v>
      </c>
      <c r="U109" s="111">
        <v>5.7833333333333314</v>
      </c>
      <c r="V109" s="112">
        <v>26.766666666666641</v>
      </c>
      <c r="W109" s="113"/>
      <c r="X109" s="116"/>
      <c r="Y109" s="276"/>
      <c r="Z109" s="277"/>
      <c r="AA109" s="117">
        <f>M109-J109</f>
        <v>-316.81195516811704</v>
      </c>
      <c r="AB109" s="110">
        <f>M109/J109</f>
        <v>0.89439601494396104</v>
      </c>
      <c r="AC109" s="282"/>
    </row>
    <row r="110" spans="1:29" ht="15.75" customHeight="1">
      <c r="A110" s="285"/>
      <c r="B110" s="100" t="s">
        <v>120</v>
      </c>
      <c r="C110" s="274" t="s">
        <v>146</v>
      </c>
      <c r="D110" s="275"/>
      <c r="E110" s="101">
        <v>24.54</v>
      </c>
      <c r="F110" s="102">
        <v>2044</v>
      </c>
      <c r="G110" s="103">
        <f t="shared" si="54"/>
        <v>50159.759999999995</v>
      </c>
      <c r="H110" s="26"/>
      <c r="I110" s="104">
        <v>4</v>
      </c>
      <c r="J110" s="105">
        <v>3000</v>
      </c>
      <c r="K110" s="106">
        <f t="shared" si="55"/>
        <v>750</v>
      </c>
      <c r="L110" s="107">
        <v>4</v>
      </c>
      <c r="M110" s="105">
        <f>F110/V110*60</f>
        <v>2682.6102807145426</v>
      </c>
      <c r="N110" s="106">
        <f>M110/L110</f>
        <v>670.65257017863564</v>
      </c>
      <c r="O110" s="108">
        <f>L110-I110</f>
        <v>0</v>
      </c>
      <c r="P110" s="109">
        <f>N110-K110</f>
        <v>-79.347429821364358</v>
      </c>
      <c r="Q110" s="110">
        <f>N110/K110</f>
        <v>0.89420342690484755</v>
      </c>
      <c r="R110" s="290"/>
      <c r="S110" s="47">
        <v>0.78144675925925922</v>
      </c>
      <c r="T110" s="48">
        <v>0.81319444444444444</v>
      </c>
      <c r="U110" s="111">
        <v>5.2833333333332533</v>
      </c>
      <c r="V110" s="112">
        <v>45.716666666666725</v>
      </c>
      <c r="W110" s="113"/>
      <c r="X110" s="116"/>
      <c r="Y110" s="276"/>
      <c r="Z110" s="277"/>
      <c r="AA110" s="117">
        <f>M110-J110</f>
        <v>-317.38971928545743</v>
      </c>
      <c r="AB110" s="110">
        <f>M110/J110</f>
        <v>0.89420342690484755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99"/>
      <c r="G123" s="135"/>
      <c r="H123" s="69"/>
      <c r="I123" s="136">
        <f t="shared" ref="I123:J123" si="56">AVERAGE(I107:I122)</f>
        <v>4.25</v>
      </c>
      <c r="J123" s="137">
        <f t="shared" si="56"/>
        <v>3075</v>
      </c>
      <c r="K123" s="138">
        <f t="shared" ref="K123" si="57">J123/I123</f>
        <v>723.52941176470586</v>
      </c>
      <c r="L123" s="136">
        <f t="shared" ref="L123:M123" si="58">AVERAGE(L107:L122)</f>
        <v>4.25</v>
      </c>
      <c r="M123" s="137">
        <f t="shared" si="58"/>
        <v>2754.7885880311405</v>
      </c>
      <c r="N123" s="138">
        <f t="shared" ref="N123:N133" si="59">M123/L123</f>
        <v>648.18555012497427</v>
      </c>
      <c r="O123" s="139">
        <f t="shared" ref="O123:O133" si="60">L123-I123</f>
        <v>0</v>
      </c>
      <c r="P123" s="140">
        <f t="shared" ref="P123:P133" si="61">N123-K123</f>
        <v>-75.343861639731585</v>
      </c>
      <c r="Q123" s="141">
        <f t="shared" ref="Q123:Q133" si="62">N123/K123</f>
        <v>0.89586620748980184</v>
      </c>
      <c r="R123" s="291"/>
      <c r="S123" s="142">
        <f>S107</f>
        <v>0.70839120370370368</v>
      </c>
      <c r="T123" s="143">
        <f>INDEX(T107:T122,COUNTA(T107:T122))</f>
        <v>0.81319444444444444</v>
      </c>
      <c r="U123" s="144"/>
      <c r="V123" s="166"/>
      <c r="W123" s="99"/>
      <c r="X123" s="69"/>
      <c r="Y123" s="279"/>
      <c r="Z123" s="280"/>
      <c r="AA123" s="168">
        <f t="shared" ref="AA123:AA133" si="63">M123-J123</f>
        <v>-320.21141196885947</v>
      </c>
      <c r="AB123" s="141">
        <f t="shared" ref="AB123:AB133" si="64">M123/J123</f>
        <v>0.89586620748980184</v>
      </c>
      <c r="AC123" s="283"/>
    </row>
    <row r="124" spans="1:29" ht="15.75" customHeight="1">
      <c r="A124" s="294" t="s">
        <v>150</v>
      </c>
      <c r="B124" s="114" t="s">
        <v>120</v>
      </c>
      <c r="C124" s="287" t="s">
        <v>152</v>
      </c>
      <c r="D124" s="288"/>
      <c r="E124" s="147">
        <v>18.18</v>
      </c>
      <c r="F124" s="97">
        <v>682</v>
      </c>
      <c r="G124" s="148">
        <f t="shared" ref="G124:G133" si="65">E124*F124</f>
        <v>12398.76</v>
      </c>
      <c r="H124" s="149">
        <v>2</v>
      </c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3" si="66">F124/V124*60</f>
        <v>2700.9900990099063</v>
      </c>
      <c r="N124" s="152">
        <f t="shared" si="59"/>
        <v>675.24752475247658</v>
      </c>
      <c r="O124" s="154">
        <f t="shared" si="60"/>
        <v>0</v>
      </c>
      <c r="P124" s="155">
        <f t="shared" si="61"/>
        <v>-74.752475247523421</v>
      </c>
      <c r="Q124" s="156">
        <f t="shared" si="62"/>
        <v>0.90033003300330205</v>
      </c>
      <c r="R124" s="289">
        <f>Q140</f>
        <v>0.88949232083848562</v>
      </c>
      <c r="S124" s="157">
        <v>0.70833333333333337</v>
      </c>
      <c r="T124" s="158">
        <v>0.71885416666666668</v>
      </c>
      <c r="U124" s="159"/>
      <c r="V124" s="160">
        <v>15.14999999999997</v>
      </c>
      <c r="W124" s="161"/>
      <c r="X124" s="162"/>
      <c r="Y124" s="292"/>
      <c r="Z124" s="293"/>
      <c r="AA124" s="115">
        <f t="shared" si="63"/>
        <v>-299.00990099009368</v>
      </c>
      <c r="AB124" s="156">
        <f t="shared" si="64"/>
        <v>0.90033003300330205</v>
      </c>
      <c r="AC124" s="281">
        <f>AB140</f>
        <v>0.88949232083848573</v>
      </c>
    </row>
    <row r="125" spans="1:29" ht="15.75" customHeight="1">
      <c r="A125" s="295"/>
      <c r="B125" s="100" t="s">
        <v>120</v>
      </c>
      <c r="C125" s="274" t="s">
        <v>151</v>
      </c>
      <c r="D125" s="275"/>
      <c r="E125" s="101">
        <v>14.03</v>
      </c>
      <c r="F125" s="102">
        <v>2387</v>
      </c>
      <c r="G125" s="103">
        <f t="shared" si="65"/>
        <v>33489.61</v>
      </c>
      <c r="H125" s="26">
        <v>2</v>
      </c>
      <c r="I125" s="104">
        <v>3</v>
      </c>
      <c r="J125" s="105">
        <v>3000</v>
      </c>
      <c r="K125" s="106">
        <f t="shared" si="55"/>
        <v>1000</v>
      </c>
      <c r="L125" s="107">
        <v>3</v>
      </c>
      <c r="M125" s="105">
        <f t="shared" si="66"/>
        <v>2699.71724787936</v>
      </c>
      <c r="N125" s="106">
        <f t="shared" si="59"/>
        <v>899.90574929312004</v>
      </c>
      <c r="O125" s="108">
        <f t="shared" si="60"/>
        <v>0</v>
      </c>
      <c r="P125" s="109">
        <f t="shared" si="61"/>
        <v>-100.09425070687996</v>
      </c>
      <c r="Q125" s="110">
        <f t="shared" si="62"/>
        <v>0.89990574929312006</v>
      </c>
      <c r="R125" s="290"/>
      <c r="S125" s="47">
        <v>0.72916666666666663</v>
      </c>
      <c r="T125" s="48">
        <v>0.76600694444444439</v>
      </c>
      <c r="U125" s="111">
        <v>14.849999999999923</v>
      </c>
      <c r="V125" s="112">
        <v>53.049999999999983</v>
      </c>
      <c r="W125" s="113"/>
      <c r="X125" s="116"/>
      <c r="Y125" s="276"/>
      <c r="Z125" s="277"/>
      <c r="AA125" s="117">
        <f t="shared" si="63"/>
        <v>-300.28275212064</v>
      </c>
      <c r="AB125" s="110">
        <f t="shared" si="64"/>
        <v>0.89990574929311995</v>
      </c>
      <c r="AC125" s="282"/>
    </row>
    <row r="126" spans="1:29" ht="15.75" customHeight="1">
      <c r="A126" s="295"/>
      <c r="B126" s="100" t="s">
        <v>120</v>
      </c>
      <c r="C126" s="274" t="s">
        <v>156</v>
      </c>
      <c r="D126" s="275"/>
      <c r="E126" s="101">
        <v>18.18</v>
      </c>
      <c r="F126" s="102">
        <v>1366</v>
      </c>
      <c r="G126" s="103">
        <f t="shared" si="65"/>
        <v>24833.88</v>
      </c>
      <c r="H126" s="26"/>
      <c r="I126" s="104">
        <v>3</v>
      </c>
      <c r="J126" s="105">
        <v>3600</v>
      </c>
      <c r="K126" s="106">
        <f t="shared" si="55"/>
        <v>1200</v>
      </c>
      <c r="L126" s="107">
        <v>3</v>
      </c>
      <c r="M126" s="105">
        <f t="shared" si="66"/>
        <v>3174.6933505487427</v>
      </c>
      <c r="N126" s="106">
        <f t="shared" si="59"/>
        <v>1058.231116849581</v>
      </c>
      <c r="O126" s="108">
        <f t="shared" si="60"/>
        <v>0</v>
      </c>
      <c r="P126" s="109">
        <f t="shared" si="61"/>
        <v>-141.76888315041901</v>
      </c>
      <c r="Q126" s="110">
        <f t="shared" si="62"/>
        <v>0.88185926404131754</v>
      </c>
      <c r="R126" s="290"/>
      <c r="S126" s="47">
        <v>0.77651620370370367</v>
      </c>
      <c r="T126" s="48">
        <v>0.7944444444444444</v>
      </c>
      <c r="U126" s="111">
        <v>15.133333333333354</v>
      </c>
      <c r="V126" s="112">
        <v>25.816666666666652</v>
      </c>
      <c r="W126" s="113"/>
      <c r="X126" s="116"/>
      <c r="Y126" s="276"/>
      <c r="Z126" s="277"/>
      <c r="AA126" s="117">
        <f t="shared" si="63"/>
        <v>-425.30664945125727</v>
      </c>
      <c r="AB126" s="110">
        <f t="shared" si="64"/>
        <v>0.88185926404131743</v>
      </c>
      <c r="AC126" s="282"/>
    </row>
    <row r="127" spans="1:29" ht="15.75" customHeight="1">
      <c r="A127" s="295"/>
      <c r="B127" s="100" t="s">
        <v>120</v>
      </c>
      <c r="C127" s="274" t="s">
        <v>143</v>
      </c>
      <c r="D127" s="275"/>
      <c r="E127" s="101">
        <v>16.7</v>
      </c>
      <c r="F127" s="102">
        <v>481</v>
      </c>
      <c r="G127" s="103">
        <f t="shared" si="65"/>
        <v>8032.7</v>
      </c>
      <c r="H127" s="26">
        <v>2</v>
      </c>
      <c r="I127" s="104">
        <v>3</v>
      </c>
      <c r="J127" s="105">
        <v>3600</v>
      </c>
      <c r="K127" s="106">
        <f t="shared" si="55"/>
        <v>1200</v>
      </c>
      <c r="L127" s="107">
        <v>3</v>
      </c>
      <c r="M127" s="105">
        <f t="shared" si="66"/>
        <v>3177.2477064220066</v>
      </c>
      <c r="N127" s="106">
        <f t="shared" si="59"/>
        <v>1059.0825688073355</v>
      </c>
      <c r="O127" s="108">
        <f t="shared" si="60"/>
        <v>0</v>
      </c>
      <c r="P127" s="109">
        <f t="shared" si="61"/>
        <v>-140.91743119266448</v>
      </c>
      <c r="Q127" s="110">
        <f t="shared" si="62"/>
        <v>0.88256880733944632</v>
      </c>
      <c r="R127" s="290"/>
      <c r="S127" s="47">
        <v>0.80555555555555558</v>
      </c>
      <c r="T127" s="48">
        <v>0.81186342592592597</v>
      </c>
      <c r="U127" s="111">
        <v>16.000000000000103</v>
      </c>
      <c r="V127" s="112">
        <v>9.0833333333333677</v>
      </c>
      <c r="W127" s="113"/>
      <c r="X127" s="116"/>
      <c r="Y127" s="276"/>
      <c r="Z127" s="277"/>
      <c r="AA127" s="117">
        <f t="shared" si="63"/>
        <v>-422.75229357799344</v>
      </c>
      <c r="AB127" s="110">
        <f t="shared" si="64"/>
        <v>0.88256880733944632</v>
      </c>
      <c r="AC127" s="282"/>
    </row>
    <row r="128" spans="1:29" ht="15.75" customHeight="1">
      <c r="A128" s="296"/>
      <c r="B128" s="100" t="s">
        <v>120</v>
      </c>
      <c r="C128" s="274" t="s">
        <v>153</v>
      </c>
      <c r="D128" s="275"/>
      <c r="E128" s="101">
        <v>14.28</v>
      </c>
      <c r="F128" s="102">
        <v>3049</v>
      </c>
      <c r="G128" s="103">
        <f t="shared" si="65"/>
        <v>43539.72</v>
      </c>
      <c r="H128" s="13">
        <v>2</v>
      </c>
      <c r="I128" s="104">
        <v>3</v>
      </c>
      <c r="J128" s="105">
        <v>3600</v>
      </c>
      <c r="K128" s="106">
        <f t="shared" si="55"/>
        <v>1200</v>
      </c>
      <c r="L128" s="107">
        <v>3</v>
      </c>
      <c r="M128" s="105">
        <f t="shared" si="66"/>
        <v>3175.12293896442</v>
      </c>
      <c r="N128" s="106">
        <f t="shared" si="59"/>
        <v>1058.37431298814</v>
      </c>
      <c r="O128" s="108">
        <f t="shared" si="60"/>
        <v>0</v>
      </c>
      <c r="P128" s="109">
        <f t="shared" si="61"/>
        <v>-141.62568701186001</v>
      </c>
      <c r="Q128" s="110">
        <f t="shared" si="62"/>
        <v>0.88197859415678337</v>
      </c>
      <c r="R128" s="290"/>
      <c r="S128" s="47">
        <v>0.82248842592592597</v>
      </c>
      <c r="T128" s="48">
        <v>0.86250000000000004</v>
      </c>
      <c r="U128" s="111">
        <v>15.299999999999994</v>
      </c>
      <c r="V128" s="112">
        <v>57.616666666666667</v>
      </c>
      <c r="W128" s="113">
        <v>0.86250000000000004</v>
      </c>
      <c r="X128" s="116">
        <v>0.91472222222222221</v>
      </c>
      <c r="Y128" s="276"/>
      <c r="Z128" s="277"/>
      <c r="AA128" s="117">
        <f t="shared" si="63"/>
        <v>-424.87706103558003</v>
      </c>
      <c r="AB128" s="110">
        <f t="shared" si="64"/>
        <v>0.88197859415678337</v>
      </c>
      <c r="AC128" s="282"/>
    </row>
    <row r="129" spans="1:29" ht="15.75" customHeight="1">
      <c r="A129" s="296"/>
      <c r="B129" s="100" t="s">
        <v>120</v>
      </c>
      <c r="C129" s="274" t="s">
        <v>152</v>
      </c>
      <c r="D129" s="275"/>
      <c r="E129" s="101">
        <v>18.18</v>
      </c>
      <c r="F129" s="102">
        <v>1251</v>
      </c>
      <c r="G129" s="121">
        <f t="shared" si="65"/>
        <v>22743.18</v>
      </c>
      <c r="H129" s="122"/>
      <c r="I129" s="104">
        <v>4</v>
      </c>
      <c r="J129" s="105">
        <v>3000</v>
      </c>
      <c r="K129" s="106">
        <f t="shared" si="55"/>
        <v>750</v>
      </c>
      <c r="L129" s="107">
        <v>4</v>
      </c>
      <c r="M129" s="105">
        <f t="shared" si="66"/>
        <v>2699.9999999999968</v>
      </c>
      <c r="N129" s="106">
        <f t="shared" si="59"/>
        <v>674.9999999999992</v>
      </c>
      <c r="O129" s="108">
        <f t="shared" si="60"/>
        <v>0</v>
      </c>
      <c r="P129" s="109">
        <f t="shared" si="61"/>
        <v>-75.000000000000796</v>
      </c>
      <c r="Q129" s="110">
        <f t="shared" si="62"/>
        <v>0.89999999999999891</v>
      </c>
      <c r="R129" s="290"/>
      <c r="S129" s="47">
        <v>0.91472222222222221</v>
      </c>
      <c r="T129" s="48">
        <v>0.93402777777777779</v>
      </c>
      <c r="U129" s="111">
        <v>75.199999999999932</v>
      </c>
      <c r="V129" s="112">
        <v>27.800000000000029</v>
      </c>
      <c r="W129" s="113"/>
      <c r="X129" s="116"/>
      <c r="Y129" s="276"/>
      <c r="Z129" s="277"/>
      <c r="AA129" s="117">
        <f t="shared" si="63"/>
        <v>-300.00000000000318</v>
      </c>
      <c r="AB129" s="110">
        <f t="shared" si="64"/>
        <v>0.89999999999999891</v>
      </c>
      <c r="AC129" s="282"/>
    </row>
    <row r="130" spans="1:29" ht="15.75" customHeight="1">
      <c r="A130" s="296"/>
      <c r="B130" s="100" t="s">
        <v>120</v>
      </c>
      <c r="C130" s="274" t="s">
        <v>143</v>
      </c>
      <c r="D130" s="275"/>
      <c r="E130" s="101">
        <v>16.7</v>
      </c>
      <c r="F130" s="102">
        <v>997</v>
      </c>
      <c r="G130" s="121">
        <f t="shared" si="65"/>
        <v>16649.899999999998</v>
      </c>
      <c r="H130" s="62"/>
      <c r="I130" s="104">
        <v>3</v>
      </c>
      <c r="J130" s="105">
        <v>3600</v>
      </c>
      <c r="K130" s="106">
        <f t="shared" si="55"/>
        <v>1200</v>
      </c>
      <c r="L130" s="107">
        <v>3</v>
      </c>
      <c r="M130" s="105">
        <f t="shared" si="66"/>
        <v>3176.283185840688</v>
      </c>
      <c r="N130" s="106">
        <f t="shared" si="59"/>
        <v>1058.761061946896</v>
      </c>
      <c r="O130" s="123">
        <f t="shared" si="60"/>
        <v>0</v>
      </c>
      <c r="P130" s="124">
        <f t="shared" si="61"/>
        <v>-141.23893805310399</v>
      </c>
      <c r="Q130" s="125">
        <f t="shared" si="62"/>
        <v>0.88230088495574666</v>
      </c>
      <c r="R130" s="290"/>
      <c r="S130" s="47">
        <v>0.94456018518518514</v>
      </c>
      <c r="T130" s="48">
        <v>0.95763888888888893</v>
      </c>
      <c r="U130" s="111">
        <v>15.166666666666586</v>
      </c>
      <c r="V130" s="112">
        <v>18.833333333333453</v>
      </c>
      <c r="W130" s="113"/>
      <c r="X130" s="116"/>
      <c r="Y130" s="276"/>
      <c r="Z130" s="277"/>
      <c r="AA130" s="117">
        <f t="shared" si="63"/>
        <v>-423.71681415931198</v>
      </c>
      <c r="AB130" s="110">
        <f t="shared" si="64"/>
        <v>0.88230088495574666</v>
      </c>
      <c r="AC130" s="282"/>
    </row>
    <row r="131" spans="1:29" ht="15.75" customHeight="1">
      <c r="A131" s="296"/>
      <c r="B131" s="100" t="s">
        <v>120</v>
      </c>
      <c r="C131" s="274" t="s">
        <v>145</v>
      </c>
      <c r="D131" s="275"/>
      <c r="E131" s="101">
        <v>22.28</v>
      </c>
      <c r="F131" s="102">
        <v>1331</v>
      </c>
      <c r="G131" s="121">
        <f t="shared" si="65"/>
        <v>29654.68</v>
      </c>
      <c r="H131" s="62"/>
      <c r="I131" s="104">
        <v>5</v>
      </c>
      <c r="J131" s="105">
        <v>3300</v>
      </c>
      <c r="K131" s="106">
        <f t="shared" si="55"/>
        <v>660</v>
      </c>
      <c r="L131" s="118">
        <v>5</v>
      </c>
      <c r="M131" s="105">
        <f t="shared" si="66"/>
        <v>2941.436464088406</v>
      </c>
      <c r="N131" s="106">
        <f t="shared" si="59"/>
        <v>588.28729281768119</v>
      </c>
      <c r="O131" s="123">
        <f t="shared" si="60"/>
        <v>0</v>
      </c>
      <c r="P131" s="124">
        <f t="shared" si="61"/>
        <v>-71.712707182318809</v>
      </c>
      <c r="Q131" s="125">
        <f t="shared" si="62"/>
        <v>0.89134438305709274</v>
      </c>
      <c r="R131" s="290"/>
      <c r="S131" s="47">
        <v>0.96805555555555556</v>
      </c>
      <c r="T131" s="48">
        <v>0.98690972222222217</v>
      </c>
      <c r="U131" s="111">
        <v>14.999999999999947</v>
      </c>
      <c r="V131" s="112">
        <v>27.149999999999928</v>
      </c>
      <c r="W131" s="113"/>
      <c r="X131" s="116"/>
      <c r="Y131" s="276"/>
      <c r="Z131" s="277"/>
      <c r="AA131" s="117">
        <f t="shared" si="63"/>
        <v>-358.56353591159404</v>
      </c>
      <c r="AB131" s="110">
        <f t="shared" si="64"/>
        <v>0.89134438305709274</v>
      </c>
      <c r="AC131" s="282"/>
    </row>
    <row r="132" spans="1:29" ht="15.75" customHeight="1">
      <c r="A132" s="296"/>
      <c r="B132" s="100" t="s">
        <v>120</v>
      </c>
      <c r="C132" s="274" t="s">
        <v>151</v>
      </c>
      <c r="D132" s="275"/>
      <c r="E132" s="101">
        <v>14.03</v>
      </c>
      <c r="F132" s="102">
        <v>5885</v>
      </c>
      <c r="G132" s="121">
        <f t="shared" si="65"/>
        <v>82566.55</v>
      </c>
      <c r="H132" s="62"/>
      <c r="I132" s="104">
        <v>3</v>
      </c>
      <c r="J132" s="105">
        <v>3000</v>
      </c>
      <c r="K132" s="106">
        <f t="shared" si="55"/>
        <v>1000</v>
      </c>
      <c r="L132" s="118">
        <v>3</v>
      </c>
      <c r="M132" s="105">
        <f t="shared" si="66"/>
        <v>2699.54128440367</v>
      </c>
      <c r="N132" s="106">
        <f t="shared" si="59"/>
        <v>899.84709480122331</v>
      </c>
      <c r="O132" s="123">
        <f t="shared" si="60"/>
        <v>0</v>
      </c>
      <c r="P132" s="124">
        <f t="shared" si="61"/>
        <v>-100.15290519877669</v>
      </c>
      <c r="Q132" s="125">
        <f t="shared" si="62"/>
        <v>0.89984709480122327</v>
      </c>
      <c r="R132" s="290"/>
      <c r="S132" s="47">
        <v>0.99736111111111114</v>
      </c>
      <c r="T132" s="48">
        <v>1.0881944444444445</v>
      </c>
      <c r="U132" s="111">
        <v>15.050000000000114</v>
      </c>
      <c r="V132" s="112">
        <v>130.79999999999998</v>
      </c>
      <c r="W132" s="113"/>
      <c r="X132" s="116"/>
      <c r="Y132" s="276"/>
      <c r="Z132" s="277"/>
      <c r="AA132" s="117">
        <f t="shared" si="63"/>
        <v>-300.45871559632997</v>
      </c>
      <c r="AB132" s="110">
        <f t="shared" si="64"/>
        <v>0.89984709480122338</v>
      </c>
      <c r="AC132" s="282"/>
    </row>
    <row r="133" spans="1:29" ht="15.75" customHeight="1">
      <c r="A133" s="296"/>
      <c r="B133" s="100" t="s">
        <v>120</v>
      </c>
      <c r="C133" s="274" t="s">
        <v>153</v>
      </c>
      <c r="D133" s="275"/>
      <c r="E133" s="101">
        <v>14.28</v>
      </c>
      <c r="F133" s="102">
        <v>7823</v>
      </c>
      <c r="G133" s="121">
        <f t="shared" si="65"/>
        <v>111712.43999999999</v>
      </c>
      <c r="H133" s="62"/>
      <c r="I133" s="104">
        <v>3</v>
      </c>
      <c r="J133" s="105">
        <v>3600</v>
      </c>
      <c r="K133" s="106">
        <f t="shared" si="55"/>
        <v>1200</v>
      </c>
      <c r="L133" s="118">
        <v>3</v>
      </c>
      <c r="M133" s="105">
        <f t="shared" si="66"/>
        <v>3175.0620067643749</v>
      </c>
      <c r="N133" s="106">
        <f t="shared" si="59"/>
        <v>1058.3540022547916</v>
      </c>
      <c r="O133" s="123">
        <f t="shared" si="60"/>
        <v>0</v>
      </c>
      <c r="P133" s="124">
        <f t="shared" si="61"/>
        <v>-141.64599774520843</v>
      </c>
      <c r="Q133" s="125">
        <f t="shared" si="62"/>
        <v>0.88196166854565961</v>
      </c>
      <c r="R133" s="290"/>
      <c r="S133" s="47">
        <v>1.0987268518518518</v>
      </c>
      <c r="T133" s="48">
        <v>1.2013888888888888</v>
      </c>
      <c r="U133" s="111">
        <v>15.166666666666586</v>
      </c>
      <c r="V133" s="112">
        <v>147.83333333333331</v>
      </c>
      <c r="W133" s="113"/>
      <c r="X133" s="116"/>
      <c r="Y133" s="276"/>
      <c r="Z133" s="277"/>
      <c r="AA133" s="117">
        <f t="shared" si="63"/>
        <v>-424.93799323562507</v>
      </c>
      <c r="AB133" s="110">
        <f t="shared" si="64"/>
        <v>0.88196166854565972</v>
      </c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26"/>
      <c r="X134" s="127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26"/>
      <c r="X135" s="127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26"/>
      <c r="X136" s="127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26"/>
      <c r="X137" s="127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26"/>
      <c r="X138" s="127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67">AVERAGE(I124:I139)</f>
        <v>3.4</v>
      </c>
      <c r="J140" s="137">
        <f t="shared" si="67"/>
        <v>3330</v>
      </c>
      <c r="K140" s="138">
        <f t="shared" ref="K140" si="68">J140/I140</f>
        <v>979.41176470588243</v>
      </c>
      <c r="L140" s="136">
        <f t="shared" ref="L140:M140" si="69">AVERAGE(L124:L139)</f>
        <v>3.4</v>
      </c>
      <c r="M140" s="137">
        <f t="shared" si="69"/>
        <v>2962.0094283921576</v>
      </c>
      <c r="N140" s="138">
        <f t="shared" ref="N140:N151" si="70">M140/L140</f>
        <v>871.17924364475221</v>
      </c>
      <c r="O140" s="139">
        <f t="shared" ref="O140:O151" si="71">L140-I140</f>
        <v>0</v>
      </c>
      <c r="P140" s="140">
        <f t="shared" ref="P140:P151" si="72">N140-K140</f>
        <v>-108.23252106113023</v>
      </c>
      <c r="Q140" s="141">
        <f t="shared" ref="Q140:Q151" si="73">N140/K140</f>
        <v>0.88949232083848562</v>
      </c>
      <c r="R140" s="291"/>
      <c r="S140" s="142">
        <f>S124</f>
        <v>0.70833333333333337</v>
      </c>
      <c r="T140" s="143">
        <f>INDEX(T124:T139,COUNTA(T124:T139))</f>
        <v>1.2013888888888888</v>
      </c>
      <c r="U140" s="144"/>
      <c r="V140" s="166"/>
      <c r="W140" s="99"/>
      <c r="X140" s="69"/>
      <c r="Y140" s="279"/>
      <c r="Z140" s="280"/>
      <c r="AA140" s="168">
        <f t="shared" ref="AA140:AA151" si="74">M140-J140</f>
        <v>-367.99057160784241</v>
      </c>
      <c r="AB140" s="141">
        <f t="shared" ref="AB140:AB151" si="75">M140/J140</f>
        <v>0.88949232083848573</v>
      </c>
      <c r="AC140" s="283"/>
    </row>
    <row r="141" spans="1:29" ht="15.75" customHeight="1">
      <c r="A141" s="284" t="s">
        <v>154</v>
      </c>
      <c r="B141" s="114" t="s">
        <v>120</v>
      </c>
      <c r="C141" s="287" t="s">
        <v>145</v>
      </c>
      <c r="D141" s="288"/>
      <c r="E141" s="147">
        <v>22.28</v>
      </c>
      <c r="F141" s="97">
        <v>502</v>
      </c>
      <c r="G141" s="148">
        <f t="shared" ref="G141:G151" si="76">E141*F141</f>
        <v>11184.560000000001</v>
      </c>
      <c r="H141" s="149">
        <v>2</v>
      </c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1" si="77">F141/V141*60</f>
        <v>2943.322475570063</v>
      </c>
      <c r="N141" s="152">
        <f t="shared" si="70"/>
        <v>588.66449511401265</v>
      </c>
      <c r="O141" s="154">
        <f t="shared" si="71"/>
        <v>0</v>
      </c>
      <c r="P141" s="155">
        <f t="shared" si="72"/>
        <v>-71.335504885987348</v>
      </c>
      <c r="Q141" s="156">
        <f t="shared" si="73"/>
        <v>0.89191590168789792</v>
      </c>
      <c r="R141" s="289">
        <f>Q157</f>
        <v>0.88624724818202893</v>
      </c>
      <c r="S141" s="157">
        <v>0.70833333333333337</v>
      </c>
      <c r="T141" s="158">
        <v>0.71543981481481478</v>
      </c>
      <c r="U141" s="159"/>
      <c r="V141" s="160">
        <v>10.233333333333228</v>
      </c>
      <c r="W141" s="158"/>
      <c r="X141" s="169"/>
      <c r="Y141" s="292"/>
      <c r="Z141" s="293"/>
      <c r="AA141" s="171">
        <f t="shared" si="74"/>
        <v>-356.67752442993697</v>
      </c>
      <c r="AB141" s="156">
        <f t="shared" si="75"/>
        <v>0.89191590168789792</v>
      </c>
      <c r="AC141" s="281">
        <f>AB157</f>
        <v>0.88624724818202893</v>
      </c>
    </row>
    <row r="142" spans="1:29" ht="15.75" customHeight="1">
      <c r="A142" s="285"/>
      <c r="B142" s="100" t="s">
        <v>120</v>
      </c>
      <c r="C142" s="274" t="s">
        <v>155</v>
      </c>
      <c r="D142" s="275"/>
      <c r="E142" s="101">
        <v>18.18</v>
      </c>
      <c r="F142" s="102">
        <v>1111</v>
      </c>
      <c r="G142" s="103">
        <f t="shared" si="76"/>
        <v>20197.98</v>
      </c>
      <c r="H142" s="26">
        <v>2</v>
      </c>
      <c r="I142" s="104">
        <v>3</v>
      </c>
      <c r="J142" s="105">
        <v>3600</v>
      </c>
      <c r="K142" s="106">
        <f t="shared" si="55"/>
        <v>1200</v>
      </c>
      <c r="L142" s="107">
        <v>3</v>
      </c>
      <c r="M142" s="105">
        <f t="shared" si="77"/>
        <v>3176.8069896743482</v>
      </c>
      <c r="N142" s="106">
        <f t="shared" si="70"/>
        <v>1058.9356632247827</v>
      </c>
      <c r="O142" s="108">
        <f t="shared" si="71"/>
        <v>0</v>
      </c>
      <c r="P142" s="109">
        <f t="shared" si="72"/>
        <v>-141.06433677521727</v>
      </c>
      <c r="Q142" s="110">
        <f t="shared" si="73"/>
        <v>0.88244638602065228</v>
      </c>
      <c r="R142" s="290"/>
      <c r="S142" s="47">
        <v>0.72570601851851857</v>
      </c>
      <c r="T142" s="48">
        <v>0.74027777777777781</v>
      </c>
      <c r="U142" s="111">
        <v>14.783333333333459</v>
      </c>
      <c r="V142" s="112">
        <v>20.983333333333309</v>
      </c>
      <c r="W142" s="113"/>
      <c r="X142" s="13"/>
      <c r="Y142" s="276"/>
      <c r="Z142" s="277"/>
      <c r="AA142" s="172">
        <f t="shared" si="74"/>
        <v>-423.19301032565181</v>
      </c>
      <c r="AB142" s="110">
        <f t="shared" si="75"/>
        <v>0.88244638602065228</v>
      </c>
      <c r="AC142" s="282"/>
    </row>
    <row r="143" spans="1:29" ht="15.75" customHeight="1">
      <c r="A143" s="285"/>
      <c r="B143" s="100" t="s">
        <v>120</v>
      </c>
      <c r="C143" s="274" t="s">
        <v>157</v>
      </c>
      <c r="D143" s="275"/>
      <c r="E143" s="101">
        <v>24.82</v>
      </c>
      <c r="F143" s="102">
        <v>907</v>
      </c>
      <c r="G143" s="103">
        <f t="shared" si="76"/>
        <v>22511.74</v>
      </c>
      <c r="H143" s="26">
        <v>2</v>
      </c>
      <c r="I143" s="104">
        <v>4</v>
      </c>
      <c r="J143" s="105">
        <v>3300</v>
      </c>
      <c r="K143" s="106">
        <f t="shared" si="55"/>
        <v>825</v>
      </c>
      <c r="L143" s="107">
        <v>4</v>
      </c>
      <c r="M143" s="105">
        <f t="shared" si="77"/>
        <v>2944.2741208295656</v>
      </c>
      <c r="N143" s="106">
        <f t="shared" si="70"/>
        <v>736.0685302073914</v>
      </c>
      <c r="O143" s="108">
        <f t="shared" si="71"/>
        <v>0</v>
      </c>
      <c r="P143" s="109">
        <f t="shared" si="72"/>
        <v>-88.931469792608596</v>
      </c>
      <c r="Q143" s="110">
        <f t="shared" si="73"/>
        <v>0.89220427903926236</v>
      </c>
      <c r="R143" s="290"/>
      <c r="S143" s="47">
        <v>0.75069444444444444</v>
      </c>
      <c r="T143" s="48">
        <v>0.76353009259259264</v>
      </c>
      <c r="U143" s="111">
        <v>14.999999999999947</v>
      </c>
      <c r="V143" s="112">
        <v>18.483333333333398</v>
      </c>
      <c r="W143" s="113"/>
      <c r="X143" s="13"/>
      <c r="Y143" s="276"/>
      <c r="Z143" s="277"/>
      <c r="AA143" s="172">
        <f t="shared" si="74"/>
        <v>-355.72587917043438</v>
      </c>
      <c r="AB143" s="110">
        <f t="shared" si="75"/>
        <v>0.89220427903926236</v>
      </c>
      <c r="AC143" s="282"/>
    </row>
    <row r="144" spans="1:29" ht="15.75" customHeight="1">
      <c r="A144" s="285"/>
      <c r="B144" s="100" t="s">
        <v>120</v>
      </c>
      <c r="C144" s="274" t="s">
        <v>158</v>
      </c>
      <c r="D144" s="275"/>
      <c r="E144" s="101">
        <v>25.03</v>
      </c>
      <c r="F144" s="102">
        <v>734</v>
      </c>
      <c r="G144" s="103">
        <f t="shared" si="76"/>
        <v>18372.02</v>
      </c>
      <c r="H144" s="26">
        <v>2</v>
      </c>
      <c r="I144" s="104">
        <v>4</v>
      </c>
      <c r="J144" s="105">
        <v>3300</v>
      </c>
      <c r="K144" s="106">
        <f t="shared" si="55"/>
        <v>825</v>
      </c>
      <c r="L144" s="107">
        <v>4</v>
      </c>
      <c r="M144" s="105">
        <f t="shared" si="77"/>
        <v>2942.5389755011038</v>
      </c>
      <c r="N144" s="106">
        <f t="shared" si="70"/>
        <v>735.63474387527594</v>
      </c>
      <c r="O144" s="108">
        <f t="shared" si="71"/>
        <v>0</v>
      </c>
      <c r="P144" s="109">
        <f t="shared" si="72"/>
        <v>-89.365256124724056</v>
      </c>
      <c r="Q144" s="110">
        <f t="shared" si="73"/>
        <v>0.89167847742457695</v>
      </c>
      <c r="R144" s="290"/>
      <c r="S144" s="47">
        <v>0.77363425925925922</v>
      </c>
      <c r="T144" s="48">
        <v>0.78402777777777777</v>
      </c>
      <c r="U144" s="111">
        <v>14.549999999999876</v>
      </c>
      <c r="V144" s="112">
        <v>14.966666666666715</v>
      </c>
      <c r="W144" s="113"/>
      <c r="X144" s="13"/>
      <c r="Y144" s="276"/>
      <c r="Z144" s="277"/>
      <c r="AA144" s="172">
        <f t="shared" si="74"/>
        <v>-357.46102449889622</v>
      </c>
      <c r="AB144" s="110">
        <f t="shared" si="75"/>
        <v>0.89167847742457695</v>
      </c>
      <c r="AC144" s="282"/>
    </row>
    <row r="145" spans="1:29" ht="15.75" customHeight="1">
      <c r="A145" s="285"/>
      <c r="B145" s="100" t="s">
        <v>120</v>
      </c>
      <c r="C145" s="274" t="s">
        <v>148</v>
      </c>
      <c r="D145" s="275"/>
      <c r="E145" s="101">
        <v>17.89</v>
      </c>
      <c r="F145" s="102">
        <v>1635</v>
      </c>
      <c r="G145" s="103">
        <f t="shared" si="76"/>
        <v>29250.15</v>
      </c>
      <c r="H145" s="13">
        <v>2</v>
      </c>
      <c r="I145" s="104">
        <v>4</v>
      </c>
      <c r="J145" s="105">
        <v>3600</v>
      </c>
      <c r="K145" s="106">
        <f t="shared" si="55"/>
        <v>900</v>
      </c>
      <c r="L145" s="107">
        <v>4</v>
      </c>
      <c r="M145" s="105">
        <f t="shared" si="77"/>
        <v>3176.4705882353019</v>
      </c>
      <c r="N145" s="106">
        <f t="shared" si="70"/>
        <v>794.11764705882547</v>
      </c>
      <c r="O145" s="108">
        <f t="shared" si="71"/>
        <v>0</v>
      </c>
      <c r="P145" s="109">
        <f t="shared" si="72"/>
        <v>-105.88235294117453</v>
      </c>
      <c r="Q145" s="110">
        <f t="shared" si="73"/>
        <v>0.88235294117647278</v>
      </c>
      <c r="R145" s="290"/>
      <c r="S145" s="47">
        <v>0.794525462962963</v>
      </c>
      <c r="T145" s="48">
        <v>0.81597222222222221</v>
      </c>
      <c r="U145" s="111">
        <v>15.116666666666738</v>
      </c>
      <c r="V145" s="112">
        <v>30.883333333333258</v>
      </c>
      <c r="W145" s="113"/>
      <c r="X145" s="116"/>
      <c r="Y145" s="276"/>
      <c r="Z145" s="277"/>
      <c r="AA145" s="172">
        <f t="shared" si="74"/>
        <v>-423.52941176469812</v>
      </c>
      <c r="AB145" s="110">
        <f t="shared" si="75"/>
        <v>0.88235294117647278</v>
      </c>
      <c r="AC145" s="282"/>
    </row>
    <row r="146" spans="1:29" ht="15.75" customHeight="1">
      <c r="A146" s="285"/>
      <c r="B146" s="100" t="s">
        <v>120</v>
      </c>
      <c r="C146" s="274" t="s">
        <v>149</v>
      </c>
      <c r="D146" s="275"/>
      <c r="E146" s="101">
        <v>16.66</v>
      </c>
      <c r="F146" s="102">
        <v>2656</v>
      </c>
      <c r="G146" s="121">
        <f t="shared" si="76"/>
        <v>44248.959999999999</v>
      </c>
      <c r="H146" s="122">
        <v>2</v>
      </c>
      <c r="I146" s="104">
        <v>5</v>
      </c>
      <c r="J146" s="105">
        <v>3600</v>
      </c>
      <c r="K146" s="106">
        <f t="shared" si="55"/>
        <v>720</v>
      </c>
      <c r="L146" s="107">
        <v>5</v>
      </c>
      <c r="M146" s="105">
        <f t="shared" si="77"/>
        <v>3172.3954877239507</v>
      </c>
      <c r="N146" s="106">
        <f t="shared" si="70"/>
        <v>634.47909754479019</v>
      </c>
      <c r="O146" s="108">
        <f t="shared" si="71"/>
        <v>0</v>
      </c>
      <c r="P146" s="109">
        <f t="shared" si="72"/>
        <v>-85.520902455209807</v>
      </c>
      <c r="Q146" s="110">
        <f t="shared" si="73"/>
        <v>0.88122096881220857</v>
      </c>
      <c r="R146" s="290"/>
      <c r="S146" s="47">
        <v>0.82638888888888884</v>
      </c>
      <c r="T146" s="48">
        <v>0.86127314814814815</v>
      </c>
      <c r="U146" s="111">
        <v>14.999999999999947</v>
      </c>
      <c r="V146" s="112">
        <v>50.233333333333405</v>
      </c>
      <c r="W146" s="113">
        <v>0.86127314814814815</v>
      </c>
      <c r="X146" s="116">
        <v>0.91388888888888886</v>
      </c>
      <c r="Y146" s="276"/>
      <c r="Z146" s="277"/>
      <c r="AA146" s="172">
        <f t="shared" si="74"/>
        <v>-427.60451227604926</v>
      </c>
      <c r="AB146" s="110">
        <f t="shared" si="75"/>
        <v>0.88122096881220857</v>
      </c>
      <c r="AC146" s="282"/>
    </row>
    <row r="147" spans="1:29" ht="15.75" customHeight="1">
      <c r="A147" s="285"/>
      <c r="B147" s="100" t="s">
        <v>120</v>
      </c>
      <c r="C147" s="274" t="s">
        <v>155</v>
      </c>
      <c r="D147" s="275"/>
      <c r="E147" s="101">
        <v>18.18</v>
      </c>
      <c r="F147" s="102">
        <v>2700</v>
      </c>
      <c r="G147" s="121">
        <f t="shared" si="76"/>
        <v>49086</v>
      </c>
      <c r="H147" s="62"/>
      <c r="I147" s="104">
        <v>3</v>
      </c>
      <c r="J147" s="105">
        <v>3600</v>
      </c>
      <c r="K147" s="106">
        <f t="shared" si="55"/>
        <v>1200</v>
      </c>
      <c r="L147" s="107">
        <v>3</v>
      </c>
      <c r="M147" s="105">
        <f t="shared" si="77"/>
        <v>3175.4328650767675</v>
      </c>
      <c r="N147" s="106">
        <f t="shared" si="70"/>
        <v>1058.4776216922558</v>
      </c>
      <c r="O147" s="123">
        <f t="shared" si="71"/>
        <v>0</v>
      </c>
      <c r="P147" s="124">
        <f t="shared" si="72"/>
        <v>-141.52237830774425</v>
      </c>
      <c r="Q147" s="125">
        <f t="shared" si="73"/>
        <v>0.88206468474354649</v>
      </c>
      <c r="R147" s="290"/>
      <c r="S147" s="47">
        <v>0.91388888888888886</v>
      </c>
      <c r="T147" s="48">
        <v>0.94931712962962966</v>
      </c>
      <c r="U147" s="111">
        <v>75.766666666666623</v>
      </c>
      <c r="V147" s="112">
        <v>51.016666666666751</v>
      </c>
      <c r="W147" s="113"/>
      <c r="X147" s="116"/>
      <c r="Y147" s="276"/>
      <c r="Z147" s="277"/>
      <c r="AA147" s="172">
        <f t="shared" si="74"/>
        <v>-424.56713492323252</v>
      </c>
      <c r="AB147" s="110">
        <f t="shared" si="75"/>
        <v>0.88206468474354649</v>
      </c>
      <c r="AC147" s="282"/>
    </row>
    <row r="148" spans="1:29" ht="15.75" customHeight="1">
      <c r="A148" s="285"/>
      <c r="B148" s="100" t="s">
        <v>120</v>
      </c>
      <c r="C148" s="274" t="s">
        <v>157</v>
      </c>
      <c r="D148" s="275"/>
      <c r="E148" s="101">
        <v>24.82</v>
      </c>
      <c r="F148" s="102">
        <v>1990</v>
      </c>
      <c r="G148" s="121">
        <f t="shared" si="76"/>
        <v>49391.8</v>
      </c>
      <c r="H148" s="62"/>
      <c r="I148" s="104">
        <v>4</v>
      </c>
      <c r="J148" s="105">
        <v>3300</v>
      </c>
      <c r="K148" s="106">
        <f t="shared" si="55"/>
        <v>825</v>
      </c>
      <c r="L148" s="118">
        <v>4</v>
      </c>
      <c r="M148" s="105">
        <f t="shared" si="77"/>
        <v>2943.303204601475</v>
      </c>
      <c r="N148" s="106">
        <f t="shared" si="70"/>
        <v>735.82580115036876</v>
      </c>
      <c r="O148" s="123">
        <f t="shared" si="71"/>
        <v>0</v>
      </c>
      <c r="P148" s="124">
        <f t="shared" si="72"/>
        <v>-89.174198849631239</v>
      </c>
      <c r="Q148" s="125">
        <f t="shared" si="73"/>
        <v>0.89191006200044698</v>
      </c>
      <c r="R148" s="290"/>
      <c r="S148" s="47">
        <v>0.9607175925925926</v>
      </c>
      <c r="T148" s="48">
        <v>0.98888888888888893</v>
      </c>
      <c r="U148" s="111">
        <v>16.416666666666622</v>
      </c>
      <c r="V148" s="112">
        <v>40.56666666666672</v>
      </c>
      <c r="W148" s="113"/>
      <c r="X148" s="116"/>
      <c r="Y148" s="276"/>
      <c r="Z148" s="277"/>
      <c r="AA148" s="172">
        <f t="shared" si="74"/>
        <v>-356.69679539852496</v>
      </c>
      <c r="AB148" s="110">
        <f t="shared" si="75"/>
        <v>0.89191006200044698</v>
      </c>
      <c r="AC148" s="282"/>
    </row>
    <row r="149" spans="1:29" ht="15.75" customHeight="1">
      <c r="A149" s="285"/>
      <c r="B149" s="100" t="s">
        <v>120</v>
      </c>
      <c r="C149" s="274" t="s">
        <v>158</v>
      </c>
      <c r="D149" s="275"/>
      <c r="E149" s="101">
        <v>25.03</v>
      </c>
      <c r="F149" s="102">
        <v>1449</v>
      </c>
      <c r="G149" s="121">
        <f t="shared" si="76"/>
        <v>36268.47</v>
      </c>
      <c r="H149" s="62"/>
      <c r="I149" s="104">
        <v>4</v>
      </c>
      <c r="J149" s="105">
        <v>3300</v>
      </c>
      <c r="K149" s="106">
        <f t="shared" si="55"/>
        <v>825</v>
      </c>
      <c r="L149" s="118">
        <v>4</v>
      </c>
      <c r="M149" s="105">
        <f t="shared" si="77"/>
        <v>2942.1319796954331</v>
      </c>
      <c r="N149" s="106">
        <f t="shared" si="70"/>
        <v>735.53299492385827</v>
      </c>
      <c r="O149" s="123">
        <f t="shared" si="71"/>
        <v>0</v>
      </c>
      <c r="P149" s="124">
        <f t="shared" si="72"/>
        <v>-89.467005076141731</v>
      </c>
      <c r="Q149" s="125">
        <f t="shared" si="73"/>
        <v>0.89155514536225244</v>
      </c>
      <c r="R149" s="290"/>
      <c r="S149" s="47">
        <v>0.99961805555555561</v>
      </c>
      <c r="T149" s="48">
        <v>1.0201388888888889</v>
      </c>
      <c r="U149" s="111">
        <v>15.450000000000017</v>
      </c>
      <c r="V149" s="112">
        <v>29.549999999999983</v>
      </c>
      <c r="W149" s="126"/>
      <c r="X149" s="127"/>
      <c r="Y149" s="276"/>
      <c r="Z149" s="277"/>
      <c r="AA149" s="172">
        <f t="shared" si="74"/>
        <v>-357.86802030456693</v>
      </c>
      <c r="AB149" s="110">
        <f t="shared" si="75"/>
        <v>0.89155514536225244</v>
      </c>
      <c r="AC149" s="282"/>
    </row>
    <row r="150" spans="1:29" ht="15.75" customHeight="1">
      <c r="A150" s="285"/>
      <c r="B150" s="100" t="s">
        <v>120</v>
      </c>
      <c r="C150" s="274" t="s">
        <v>148</v>
      </c>
      <c r="D150" s="275"/>
      <c r="E150" s="101">
        <v>17.89</v>
      </c>
      <c r="F150" s="102">
        <v>4289</v>
      </c>
      <c r="G150" s="121">
        <f t="shared" si="76"/>
        <v>76730.210000000006</v>
      </c>
      <c r="H150" s="62"/>
      <c r="I150" s="104">
        <v>4</v>
      </c>
      <c r="J150" s="105">
        <v>3600</v>
      </c>
      <c r="K150" s="106">
        <f t="shared" si="55"/>
        <v>900</v>
      </c>
      <c r="L150" s="118">
        <v>4</v>
      </c>
      <c r="M150" s="105">
        <f t="shared" si="77"/>
        <v>3177.0370370370292</v>
      </c>
      <c r="N150" s="106">
        <f t="shared" si="70"/>
        <v>794.25925925925731</v>
      </c>
      <c r="O150" s="123">
        <f t="shared" si="71"/>
        <v>0</v>
      </c>
      <c r="P150" s="124">
        <f t="shared" si="72"/>
        <v>-105.74074074074269</v>
      </c>
      <c r="Q150" s="125">
        <f t="shared" si="73"/>
        <v>0.88251028806584142</v>
      </c>
      <c r="R150" s="290"/>
      <c r="S150" s="47">
        <v>1.0305555555555554</v>
      </c>
      <c r="T150" s="48">
        <v>1.0868055555555556</v>
      </c>
      <c r="U150" s="111">
        <v>14.999999999999787</v>
      </c>
      <c r="V150" s="112">
        <v>81.000000000000199</v>
      </c>
      <c r="W150" s="126"/>
      <c r="X150" s="127"/>
      <c r="Y150" s="276"/>
      <c r="Z150" s="277"/>
      <c r="AA150" s="172">
        <f t="shared" si="74"/>
        <v>-422.96296296297078</v>
      </c>
      <c r="AB150" s="110">
        <f t="shared" si="75"/>
        <v>0.88251028806584142</v>
      </c>
      <c r="AC150" s="282"/>
    </row>
    <row r="151" spans="1:29" ht="15.75" customHeight="1">
      <c r="A151" s="285"/>
      <c r="B151" s="100" t="s">
        <v>120</v>
      </c>
      <c r="C151" s="274" t="s">
        <v>149</v>
      </c>
      <c r="D151" s="275"/>
      <c r="E151" s="101">
        <v>16.66</v>
      </c>
      <c r="F151" s="102">
        <v>6453</v>
      </c>
      <c r="G151" s="121">
        <f t="shared" si="76"/>
        <v>107506.98</v>
      </c>
      <c r="H151" s="62"/>
      <c r="I151" s="104">
        <v>5</v>
      </c>
      <c r="J151" s="105">
        <v>3600</v>
      </c>
      <c r="K151" s="106">
        <f t="shared" si="55"/>
        <v>720</v>
      </c>
      <c r="L151" s="118">
        <v>5</v>
      </c>
      <c r="M151" s="105">
        <f t="shared" si="77"/>
        <v>3172.3064317902572</v>
      </c>
      <c r="N151" s="106">
        <f t="shared" si="70"/>
        <v>634.46128635805144</v>
      </c>
      <c r="O151" s="123">
        <f t="shared" si="71"/>
        <v>0</v>
      </c>
      <c r="P151" s="124">
        <f t="shared" si="72"/>
        <v>-85.538713641948561</v>
      </c>
      <c r="Q151" s="125">
        <f t="shared" si="73"/>
        <v>0.88119623105284917</v>
      </c>
      <c r="R151" s="290"/>
      <c r="S151" s="47">
        <v>1.0972222222222223</v>
      </c>
      <c r="T151" s="48">
        <v>1.1819791666666666</v>
      </c>
      <c r="U151" s="111">
        <v>15.000000000000107</v>
      </c>
      <c r="V151" s="112">
        <v>122.04999999999973</v>
      </c>
      <c r="W151" s="126"/>
      <c r="X151" s="127"/>
      <c r="Y151" s="276"/>
      <c r="Z151" s="277"/>
      <c r="AA151" s="172">
        <f t="shared" si="74"/>
        <v>-427.69356820974281</v>
      </c>
      <c r="AB151" s="110">
        <f t="shared" si="75"/>
        <v>0.88119623105284917</v>
      </c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72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72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13"/>
      <c r="X154" s="116"/>
      <c r="Y154" s="276"/>
      <c r="Z154" s="277"/>
      <c r="AA154" s="172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72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73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167"/>
      <c r="G157" s="135"/>
      <c r="H157" s="69"/>
      <c r="I157" s="136">
        <f t="shared" ref="I157:J157" si="78">AVERAGE(I141:I156)</f>
        <v>4.0909090909090908</v>
      </c>
      <c r="J157" s="137">
        <f t="shared" si="78"/>
        <v>3463.6363636363635</v>
      </c>
      <c r="K157" s="138">
        <f t="shared" ref="K157" si="79">J157/I157</f>
        <v>846.66666666666663</v>
      </c>
      <c r="L157" s="136">
        <f t="shared" ref="L157:M157" si="80">AVERAGE(L141:L156)</f>
        <v>4.0909090909090908</v>
      </c>
      <c r="M157" s="137">
        <f t="shared" si="80"/>
        <v>3069.6381959759365</v>
      </c>
      <c r="N157" s="138">
        <f>M157/L157</f>
        <v>750.35600346078445</v>
      </c>
      <c r="O157" s="139">
        <f>L157-I157</f>
        <v>0</v>
      </c>
      <c r="P157" s="140">
        <f>N157-K157</f>
        <v>-96.310663205882179</v>
      </c>
      <c r="Q157" s="141">
        <f>N157/K157</f>
        <v>0.88624724818202893</v>
      </c>
      <c r="R157" s="291"/>
      <c r="S157" s="142">
        <f>S141</f>
        <v>0.70833333333333337</v>
      </c>
      <c r="T157" s="143">
        <f>INDEX(T141:T156,COUNTA(T141:T156))</f>
        <v>1.1819791666666666</v>
      </c>
      <c r="U157" s="144"/>
      <c r="V157" s="166"/>
      <c r="W157" s="167"/>
      <c r="X157" s="138"/>
      <c r="Y157" s="279"/>
      <c r="Z157" s="280"/>
      <c r="AA157" s="174">
        <f>M157-J157</f>
        <v>-393.99816766042704</v>
      </c>
      <c r="AB157" s="141">
        <f>M157/J157</f>
        <v>0.88624724818202893</v>
      </c>
      <c r="AC157" s="283"/>
    </row>
    <row r="159" spans="1:29">
      <c r="Y159" s="273" t="s">
        <v>159</v>
      </c>
      <c r="Z159" s="273"/>
    </row>
    <row r="160" spans="1:29">
      <c r="Y160" s="273" t="s">
        <v>160</v>
      </c>
      <c r="Z160" s="273"/>
    </row>
    <row r="161" spans="25:26">
      <c r="Y161" s="273" t="s">
        <v>161</v>
      </c>
      <c r="Z161" s="273"/>
    </row>
    <row r="162" spans="25:26">
      <c r="Y162" s="273" t="s">
        <v>162</v>
      </c>
      <c r="Z162" s="273"/>
    </row>
    <row r="163" spans="25:26">
      <c r="Y163" s="273" t="s">
        <v>163</v>
      </c>
      <c r="Z163" s="273"/>
    </row>
    <row r="164" spans="25:26">
      <c r="Y164" s="273" t="s">
        <v>164</v>
      </c>
      <c r="Z164" s="273"/>
    </row>
    <row r="165" spans="25:26">
      <c r="Y165" s="273" t="s">
        <v>165</v>
      </c>
      <c r="Z165" s="273"/>
    </row>
    <row r="166" spans="25:26">
      <c r="Y166" s="273" t="s">
        <v>166</v>
      </c>
      <c r="Z166" s="273"/>
    </row>
    <row r="167" spans="25:26">
      <c r="Y167" s="273" t="s">
        <v>167</v>
      </c>
      <c r="Z167" s="273"/>
    </row>
    <row r="168" spans="25:26">
      <c r="Y168" s="273" t="s">
        <v>168</v>
      </c>
      <c r="Z168" s="273"/>
    </row>
    <row r="169" spans="25:26">
      <c r="Y169" s="273" t="s">
        <v>169</v>
      </c>
      <c r="Z169" s="273"/>
    </row>
    <row r="170" spans="25:26">
      <c r="Y170" s="273" t="s">
        <v>170</v>
      </c>
      <c r="Z170" s="273"/>
    </row>
    <row r="171" spans="25:26">
      <c r="Y171" s="273" t="s">
        <v>171</v>
      </c>
      <c r="Z171" s="273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691" priority="1" operator="greaterThan">
      <formula>0</formula>
    </cfRule>
  </conditionalFormatting>
  <conditionalFormatting sqref="P5:P157 AA5:AA157">
    <cfRule type="cellIs" dxfId="690" priority="4" operator="lessThan">
      <formula>0</formula>
    </cfRule>
  </conditionalFormatting>
  <conditionalFormatting sqref="Q5:Q157 AB5:AB157">
    <cfRule type="cellIs" dxfId="689" priority="2" operator="greaterThan">
      <formula>1</formula>
    </cfRule>
    <cfRule type="cellIs" dxfId="688" priority="3" operator="lessThan">
      <formula>0.8</formula>
    </cfRule>
  </conditionalFormatting>
  <conditionalFormatting sqref="AC5:AC6 R5:R157 AC90:AC95">
    <cfRule type="cellIs" dxfId="687" priority="5" operator="lessThan">
      <formula>0.8</formula>
    </cfRule>
  </conditionalFormatting>
  <conditionalFormatting sqref="AC12:AC20">
    <cfRule type="cellIs" dxfId="686" priority="13" operator="lessThan">
      <formula>0.8</formula>
    </cfRule>
  </conditionalFormatting>
  <conditionalFormatting sqref="AC22:AC27">
    <cfRule type="cellIs" dxfId="685" priority="12" operator="lessThan">
      <formula>0.8</formula>
    </cfRule>
  </conditionalFormatting>
  <conditionalFormatting sqref="AC39">
    <cfRule type="cellIs" dxfId="684" priority="11" operator="lessThan">
      <formula>0.8</formula>
    </cfRule>
  </conditionalFormatting>
  <conditionalFormatting sqref="AC56">
    <cfRule type="cellIs" dxfId="683" priority="7" operator="lessThan">
      <formula>0.8</formula>
    </cfRule>
  </conditionalFormatting>
  <conditionalFormatting sqref="AC73:AC78">
    <cfRule type="cellIs" dxfId="682" priority="6" operator="lessThan">
      <formula>0.8</formula>
    </cfRule>
  </conditionalFormatting>
  <conditionalFormatting sqref="AC107">
    <cfRule type="cellIs" dxfId="681" priority="10" operator="lessThan">
      <formula>0.8</formula>
    </cfRule>
  </conditionalFormatting>
  <conditionalFormatting sqref="AC124">
    <cfRule type="cellIs" dxfId="680" priority="9" operator="lessThan">
      <formula>0.8</formula>
    </cfRule>
  </conditionalFormatting>
  <conditionalFormatting sqref="AC141:AC146">
    <cfRule type="cellIs" dxfId="679" priority="8" operator="lessThan">
      <formula>0.8</formula>
    </cfRule>
  </conditionalFormatting>
  <dataValidations count="1">
    <dataValidation type="list" allowBlank="1" showInputMessage="1" showErrorMessage="1" sqref="Y5:Z157" xr:uid="{B06381D1-BFA0-436D-99B4-EF664961B61E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CE1A-F56E-46BA-A92C-CEE0B224A508}">
  <sheetPr>
    <tabColor theme="8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P33" sqref="P33"/>
      <selection pane="bottomLeft" activeCell="P33" sqref="P3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53768</v>
      </c>
      <c r="E1" s="88" t="s">
        <v>3</v>
      </c>
      <c r="F1" s="89">
        <f>SUM(G5:G123)</f>
        <v>2747355.79</v>
      </c>
      <c r="G1" s="90" t="s">
        <v>84</v>
      </c>
      <c r="H1" s="91">
        <f>L21+L38+L55+L72+L89+L106+L123</f>
        <v>139.25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205</v>
      </c>
      <c r="Z1" s="192" t="s">
        <v>206</v>
      </c>
      <c r="AA1" s="370" t="s">
        <v>173</v>
      </c>
      <c r="AB1" s="371"/>
      <c r="AC1" s="176" t="s">
        <v>19</v>
      </c>
      <c r="AD1" s="177" t="s">
        <v>172</v>
      </c>
      <c r="AE1" s="338" t="s">
        <v>90</v>
      </c>
      <c r="AF1" s="353"/>
      <c r="AG1" s="354"/>
    </row>
    <row r="2" spans="1:33" ht="26.25" customHeight="1" thickBot="1">
      <c r="A2" s="331">
        <v>46111</v>
      </c>
      <c r="B2" s="332"/>
      <c r="C2" s="92" t="s">
        <v>40</v>
      </c>
      <c r="D2" s="93">
        <f>AVERAGE(N21,N38,N55,N72,N89,N106,N123)</f>
        <v>117.63408126937908</v>
      </c>
      <c r="E2" s="93" t="s">
        <v>91</v>
      </c>
      <c r="F2" s="94">
        <f>F1/D1</f>
        <v>51.096484712096412</v>
      </c>
      <c r="G2" s="95" t="s">
        <v>92</v>
      </c>
      <c r="H2" s="96">
        <f>COUNT(H5:H123)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SUM(Y21,Y38,Y55,Y72,Y89,Y106,Y123)</f>
        <v>0</v>
      </c>
      <c r="Z2" s="193">
        <f>SUM(Z21,Z38,Z55,Z72,Z89,Z106,Z123)</f>
        <v>0</v>
      </c>
      <c r="AA2" s="372"/>
      <c r="AB2" s="373"/>
      <c r="AC2" s="201">
        <f>SUM(AC21,AC38,AC55,AC72,AC89,AC106,AC123)</f>
        <v>0</v>
      </c>
      <c r="AD2" s="202">
        <f>SUM(AD21,AD38,AD55,AD72,AD89,AD106,AD123)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207</v>
      </c>
      <c r="Z3" s="364"/>
      <c r="AA3" s="366" t="s">
        <v>108</v>
      </c>
      <c r="AB3" s="367"/>
      <c r="AC3" s="363" t="s">
        <v>208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8"/>
      <c r="AB4" s="369"/>
      <c r="AC4" s="194" t="s">
        <v>174</v>
      </c>
      <c r="AD4" s="195" t="s">
        <v>175</v>
      </c>
      <c r="AE4" s="312"/>
      <c r="AF4" s="299"/>
      <c r="AG4" s="301"/>
    </row>
    <row r="5" spans="1:33" ht="15.75" customHeight="1">
      <c r="A5" s="284" t="s">
        <v>180</v>
      </c>
      <c r="B5" s="114" t="s">
        <v>181</v>
      </c>
      <c r="C5" s="362" t="s">
        <v>182</v>
      </c>
      <c r="D5" s="362"/>
      <c r="E5" s="147">
        <v>56.77</v>
      </c>
      <c r="F5" s="151">
        <v>3955</v>
      </c>
      <c r="G5" s="148">
        <f t="shared" ref="G5:G7" si="0">E5*F5</f>
        <v>224525.35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1785.3291536050156</v>
      </c>
      <c r="N5" s="152">
        <f>M5/L5</f>
        <v>74.388714733542315</v>
      </c>
      <c r="O5" s="154">
        <f>L5-I5</f>
        <v>0</v>
      </c>
      <c r="P5" s="155">
        <f>N5-K5</f>
        <v>-8.9446185997910135</v>
      </c>
      <c r="Q5" s="156">
        <f>N5/K5</f>
        <v>0.89266457680250788</v>
      </c>
      <c r="R5" s="289">
        <f>Q21</f>
        <v>0.89322875668100421</v>
      </c>
      <c r="S5" s="157">
        <v>0.25005787037037036</v>
      </c>
      <c r="T5" s="158">
        <v>0.34236111111111112</v>
      </c>
      <c r="U5" s="159"/>
      <c r="V5" s="160">
        <v>132.91666666666669</v>
      </c>
      <c r="W5" s="181"/>
      <c r="X5" s="152"/>
      <c r="Y5" s="12"/>
      <c r="Z5" s="198"/>
      <c r="AA5" s="292"/>
      <c r="AB5" s="293"/>
      <c r="AC5" s="12"/>
      <c r="AD5" s="198"/>
      <c r="AE5" s="178">
        <f>M5-J5</f>
        <v>-214.67084639498444</v>
      </c>
      <c r="AF5" s="132">
        <f>M5/J5</f>
        <v>0.89266457680250777</v>
      </c>
      <c r="AG5" s="365">
        <f>AF21</f>
        <v>0.8932287566810041</v>
      </c>
    </row>
    <row r="6" spans="1:33" ht="15.75" customHeight="1">
      <c r="A6" s="285"/>
      <c r="B6" s="100" t="s">
        <v>183</v>
      </c>
      <c r="C6" s="361" t="s">
        <v>186</v>
      </c>
      <c r="D6" s="361"/>
      <c r="E6" s="101">
        <v>59.52</v>
      </c>
      <c r="F6" s="102">
        <v>5118</v>
      </c>
      <c r="G6" s="103">
        <f t="shared" si="0"/>
        <v>304623.36000000004</v>
      </c>
      <c r="H6" s="26"/>
      <c r="I6" s="104">
        <v>24</v>
      </c>
      <c r="J6" s="105">
        <v>2000</v>
      </c>
      <c r="K6" s="106">
        <f t="shared" ref="K6:K41" si="1">J6/I6</f>
        <v>83.333333333333329</v>
      </c>
      <c r="L6" s="107">
        <v>24</v>
      </c>
      <c r="M6" s="105">
        <f>F6/V6*60</f>
        <v>1786.0411012020161</v>
      </c>
      <c r="N6" s="106">
        <f>M6/L6</f>
        <v>74.418379216750665</v>
      </c>
      <c r="O6" s="108">
        <f>L6-I6</f>
        <v>0</v>
      </c>
      <c r="P6" s="109">
        <f>N6-K6</f>
        <v>-8.9149541165826633</v>
      </c>
      <c r="Q6" s="110">
        <f>N6/K6</f>
        <v>0.89302055060100805</v>
      </c>
      <c r="R6" s="290"/>
      <c r="S6" s="47">
        <v>0.34587962962962965</v>
      </c>
      <c r="T6" s="48">
        <v>0.46527777777777779</v>
      </c>
      <c r="U6" s="111">
        <v>5.066666666666686</v>
      </c>
      <c r="V6" s="112">
        <v>171.93333333333334</v>
      </c>
      <c r="W6" s="113">
        <v>0.46527777777777779</v>
      </c>
      <c r="X6" s="116">
        <v>0.50450231481481478</v>
      </c>
      <c r="Y6" s="12"/>
      <c r="Z6" s="198"/>
      <c r="AA6" s="276"/>
      <c r="AB6" s="277"/>
      <c r="AC6" s="12"/>
      <c r="AD6" s="198"/>
      <c r="AE6" s="117">
        <f>M6-J6</f>
        <v>-213.95889879798392</v>
      </c>
      <c r="AF6" s="110">
        <f>M6/J6</f>
        <v>0.89302055060100805</v>
      </c>
      <c r="AG6" s="359"/>
    </row>
    <row r="7" spans="1:33" ht="15.75" customHeight="1">
      <c r="A7" s="285"/>
      <c r="B7" s="100" t="s">
        <v>183</v>
      </c>
      <c r="C7" s="361" t="s">
        <v>184</v>
      </c>
      <c r="D7" s="361"/>
      <c r="E7" s="101">
        <v>77.34</v>
      </c>
      <c r="F7" s="102">
        <v>2608</v>
      </c>
      <c r="G7" s="103">
        <f t="shared" si="0"/>
        <v>201702.72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1788.0022852789937</v>
      </c>
      <c r="N7" s="106">
        <f>M7/L7</f>
        <v>77.739229794738861</v>
      </c>
      <c r="O7" s="108">
        <f>L7-I7</f>
        <v>0</v>
      </c>
      <c r="P7" s="109">
        <f>N7-K7</f>
        <v>-9.217291944391576</v>
      </c>
      <c r="Q7" s="110">
        <f>N7/K7</f>
        <v>0.89400114263949693</v>
      </c>
      <c r="R7" s="290"/>
      <c r="S7" s="47">
        <v>0.50450231481481478</v>
      </c>
      <c r="T7" s="48">
        <v>0.56527777777777777</v>
      </c>
      <c r="U7" s="111">
        <v>56.483333333333263</v>
      </c>
      <c r="V7" s="112">
        <v>87.516666666666708</v>
      </c>
      <c r="W7" s="113"/>
      <c r="X7" s="116"/>
      <c r="Y7" s="12"/>
      <c r="Z7" s="198"/>
      <c r="AA7" s="276"/>
      <c r="AB7" s="277"/>
      <c r="AC7" s="12"/>
      <c r="AD7" s="198"/>
      <c r="AE7" s="117">
        <f>M7-J7</f>
        <v>-211.99771472100633</v>
      </c>
      <c r="AF7" s="110">
        <f>M7/J7</f>
        <v>0.89400114263949682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1786.4575133620083</v>
      </c>
      <c r="N21" s="138">
        <f>M21/L21</f>
        <v>75.484120282901756</v>
      </c>
      <c r="O21" s="139">
        <f>L21-I21</f>
        <v>0</v>
      </c>
      <c r="P21" s="140">
        <f>N21-K21</f>
        <v>-9.0229219706193646</v>
      </c>
      <c r="Q21" s="141">
        <f>N21/K21</f>
        <v>0.89322875668100421</v>
      </c>
      <c r="R21" s="291"/>
      <c r="S21" s="142">
        <f>S5</f>
        <v>0.25005787037037036</v>
      </c>
      <c r="T21" s="143">
        <f>INDEX(T5:T20,COUNTA(T5:T20))</f>
        <v>0.56527777777777777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0</v>
      </c>
      <c r="AD21" s="180">
        <f>SUM(AD5:AD20)</f>
        <v>0</v>
      </c>
      <c r="AE21" s="168">
        <f>M21-J21</f>
        <v>-213.54248663799171</v>
      </c>
      <c r="AF21" s="141">
        <f>M21/J21</f>
        <v>0.8932287566810041</v>
      </c>
      <c r="AG21" s="360"/>
    </row>
    <row r="22" spans="1:33" ht="15.75" customHeight="1">
      <c r="A22" s="294" t="s">
        <v>187</v>
      </c>
      <c r="B22" s="146" t="s">
        <v>183</v>
      </c>
      <c r="C22" s="287" t="s">
        <v>190</v>
      </c>
      <c r="D22" s="288"/>
      <c r="E22" s="147">
        <v>47.37</v>
      </c>
      <c r="F22" s="159">
        <v>2048</v>
      </c>
      <c r="G22" s="148">
        <f t="shared" ref="G22:G25" si="5">E22*F22</f>
        <v>97013.759999999995</v>
      </c>
      <c r="H22" s="149"/>
      <c r="I22" s="153">
        <v>21</v>
      </c>
      <c r="J22" s="151">
        <v>2000</v>
      </c>
      <c r="K22" s="152">
        <f>J22/I22</f>
        <v>95.238095238095241</v>
      </c>
      <c r="L22" s="153">
        <v>22</v>
      </c>
      <c r="M22" s="151">
        <f>F22/V22*60</f>
        <v>1785.1815980629535</v>
      </c>
      <c r="N22" s="152">
        <f>M22/L22</f>
        <v>81.144618093770617</v>
      </c>
      <c r="O22" s="154">
        <f>L22-I22</f>
        <v>1</v>
      </c>
      <c r="P22" s="155">
        <f>N22-K22</f>
        <v>-14.093477144324623</v>
      </c>
      <c r="Q22" s="156">
        <f>N22/K22</f>
        <v>0.85201848998459151</v>
      </c>
      <c r="R22" s="289">
        <f>Q38</f>
        <v>0.88739189246491612</v>
      </c>
      <c r="S22" s="157">
        <v>0.25011574074074072</v>
      </c>
      <c r="T22" s="158">
        <v>0.29791666666666666</v>
      </c>
      <c r="U22" s="159"/>
      <c r="V22" s="160">
        <v>68.833333333333357</v>
      </c>
      <c r="W22" s="97"/>
      <c r="X22" s="98"/>
      <c r="Y22" s="12"/>
      <c r="Z22" s="198"/>
      <c r="AA22" s="292"/>
      <c r="AB22" s="293"/>
      <c r="AC22" s="12"/>
      <c r="AD22" s="198"/>
      <c r="AE22" s="115">
        <f>M22-J22</f>
        <v>-214.81840193704647</v>
      </c>
      <c r="AF22" s="156">
        <f>M22/J22</f>
        <v>0.89259079903147676</v>
      </c>
      <c r="AG22" s="358">
        <f>AF38</f>
        <v>0.90852027085693776</v>
      </c>
    </row>
    <row r="23" spans="1:33" ht="15.75" customHeight="1">
      <c r="A23" s="295"/>
      <c r="B23" s="163" t="s">
        <v>183</v>
      </c>
      <c r="C23" s="274" t="s">
        <v>192</v>
      </c>
      <c r="D23" s="275"/>
      <c r="E23" s="101">
        <v>53.76</v>
      </c>
      <c r="F23" s="111">
        <v>3351</v>
      </c>
      <c r="G23" s="103">
        <f t="shared" si="5"/>
        <v>180149.75999999998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1786.4060417592179</v>
      </c>
      <c r="N23" s="106">
        <f>M23/L23</f>
        <v>89.320302087960897</v>
      </c>
      <c r="O23" s="108">
        <f>L23-I23</f>
        <v>0</v>
      </c>
      <c r="P23" s="109">
        <f>N23-K23</f>
        <v>-10.679697912039103</v>
      </c>
      <c r="Q23" s="110">
        <f>N23/K23</f>
        <v>0.89320302087960901</v>
      </c>
      <c r="R23" s="290"/>
      <c r="S23" s="47">
        <v>0.30239583333333331</v>
      </c>
      <c r="T23" s="48">
        <v>0.38055555555555554</v>
      </c>
      <c r="U23" s="111">
        <v>6.4499999999999691</v>
      </c>
      <c r="V23" s="112">
        <v>112.55000000000001</v>
      </c>
      <c r="W23" s="113"/>
      <c r="X23" s="116"/>
      <c r="Y23" s="12"/>
      <c r="Z23" s="198"/>
      <c r="AA23" s="276"/>
      <c r="AB23" s="277"/>
      <c r="AC23" s="12"/>
      <c r="AD23" s="198"/>
      <c r="AE23" s="117">
        <f>M23-J23</f>
        <v>-213.59395824078206</v>
      </c>
      <c r="AF23" s="110">
        <f>M23/J23</f>
        <v>0.89320302087960901</v>
      </c>
      <c r="AG23" s="359"/>
    </row>
    <row r="24" spans="1:33" ht="15.75" customHeight="1">
      <c r="A24" s="295"/>
      <c r="B24" s="163" t="s">
        <v>183</v>
      </c>
      <c r="C24" s="274" t="s">
        <v>193</v>
      </c>
      <c r="D24" s="275"/>
      <c r="E24" s="101">
        <v>71.55</v>
      </c>
      <c r="F24" s="111">
        <v>2631</v>
      </c>
      <c r="G24" s="103">
        <f t="shared" si="5"/>
        <v>188248.05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1786.4202187853653</v>
      </c>
      <c r="N24" s="106">
        <f>M24/L24</f>
        <v>81.200919035698419</v>
      </c>
      <c r="O24" s="108">
        <f>L24-I24</f>
        <v>0</v>
      </c>
      <c r="P24" s="109">
        <f>N24-K24</f>
        <v>-9.7081718733924873</v>
      </c>
      <c r="Q24" s="110">
        <f>N24/K24</f>
        <v>0.89321010939268264</v>
      </c>
      <c r="R24" s="290"/>
      <c r="S24" s="47">
        <v>0.3840277777777778</v>
      </c>
      <c r="T24" s="48">
        <v>0.44539351851851849</v>
      </c>
      <c r="U24" s="111">
        <v>5.0000000000000622</v>
      </c>
      <c r="V24" s="112">
        <v>88.366666666666603</v>
      </c>
      <c r="W24" s="113">
        <v>0.44539351851851849</v>
      </c>
      <c r="X24" s="116">
        <v>0.48402777777777778</v>
      </c>
      <c r="Y24" s="12"/>
      <c r="Z24" s="198"/>
      <c r="AA24" s="276"/>
      <c r="AB24" s="277"/>
      <c r="AC24" s="12"/>
      <c r="AD24" s="198"/>
      <c r="AE24" s="117">
        <f>M24-J24</f>
        <v>-213.57978121463475</v>
      </c>
      <c r="AF24" s="110">
        <f>M24/J24</f>
        <v>0.89321010939268264</v>
      </c>
      <c r="AG24" s="359"/>
    </row>
    <row r="25" spans="1:33" ht="15.75" customHeight="1">
      <c r="A25" s="295"/>
      <c r="B25" s="163" t="s">
        <v>178</v>
      </c>
      <c r="C25" s="274" t="s">
        <v>179</v>
      </c>
      <c r="D25" s="275"/>
      <c r="E25" s="101">
        <v>29.97</v>
      </c>
      <c r="F25" s="111">
        <v>2979</v>
      </c>
      <c r="G25" s="103">
        <f t="shared" si="5"/>
        <v>89280.62999999999</v>
      </c>
      <c r="H25" s="26"/>
      <c r="I25" s="107">
        <v>21</v>
      </c>
      <c r="J25" s="105">
        <v>2790</v>
      </c>
      <c r="K25" s="106">
        <f t="shared" si="1"/>
        <v>132.85714285714286</v>
      </c>
      <c r="L25" s="107">
        <v>22</v>
      </c>
      <c r="M25" s="105">
        <f>F25/V25*60</f>
        <v>2627.8853222249468</v>
      </c>
      <c r="N25" s="106">
        <f>M25/L25</f>
        <v>119.44933282840667</v>
      </c>
      <c r="O25" s="108">
        <f>L25-I25</f>
        <v>1</v>
      </c>
      <c r="P25" s="109">
        <f>N25-K25</f>
        <v>-13.407810028736193</v>
      </c>
      <c r="Q25" s="110">
        <f>N25/K25</f>
        <v>0.89908099978370604</v>
      </c>
      <c r="R25" s="290"/>
      <c r="S25" s="47">
        <v>0.48402777777777778</v>
      </c>
      <c r="T25" s="48">
        <v>0.53126157407407404</v>
      </c>
      <c r="U25" s="111">
        <v>55.633333333333368</v>
      </c>
      <c r="V25" s="112">
        <v>68.016666666666609</v>
      </c>
      <c r="W25" s="113"/>
      <c r="X25" s="116"/>
      <c r="Y25" s="12"/>
      <c r="Z25" s="198"/>
      <c r="AA25" s="276"/>
      <c r="AB25" s="277"/>
      <c r="AC25" s="12"/>
      <c r="AD25" s="198"/>
      <c r="AE25" s="117">
        <f>M25-J25</f>
        <v>-162.11467777505322</v>
      </c>
      <c r="AF25" s="110">
        <f>M25/J25</f>
        <v>0.94189438072578735</v>
      </c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21</v>
      </c>
      <c r="J38" s="137">
        <f t="shared" si="6"/>
        <v>2197.5</v>
      </c>
      <c r="K38" s="138">
        <f t="shared" ref="K38" si="7">J38/I38</f>
        <v>104.64285714285714</v>
      </c>
      <c r="L38" s="136">
        <f t="shared" ref="L38:M38" si="8">AVERAGE(L22:L37)</f>
        <v>21.5</v>
      </c>
      <c r="M38" s="137">
        <f t="shared" si="8"/>
        <v>1996.4732952081208</v>
      </c>
      <c r="N38" s="138">
        <f>M38/L38</f>
        <v>92.859223032935859</v>
      </c>
      <c r="O38" s="139">
        <f>L38-I38</f>
        <v>0.5</v>
      </c>
      <c r="P38" s="140">
        <f>N38-K38</f>
        <v>-11.78363410992128</v>
      </c>
      <c r="Q38" s="141">
        <f>N38/K38</f>
        <v>0.88739189246491612</v>
      </c>
      <c r="R38" s="291"/>
      <c r="S38" s="142">
        <f>S22</f>
        <v>0.25011574074074072</v>
      </c>
      <c r="T38" s="143">
        <f>INDEX(T22:T37,COUNTA(T22:T37))</f>
        <v>0.53126157407407404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0</v>
      </c>
      <c r="AD38" s="180">
        <f>SUM(AD22:AD37)</f>
        <v>0</v>
      </c>
      <c r="AE38" s="168">
        <f>M38-J38</f>
        <v>-201.02670479187918</v>
      </c>
      <c r="AF38" s="141">
        <f>M38/J38</f>
        <v>0.90852027085693776</v>
      </c>
      <c r="AG38" s="360"/>
    </row>
    <row r="39" spans="1:33" ht="15.75" customHeight="1">
      <c r="A39" s="284" t="s">
        <v>189</v>
      </c>
      <c r="B39" s="146" t="s">
        <v>183</v>
      </c>
      <c r="C39" s="287" t="s">
        <v>188</v>
      </c>
      <c r="D39" s="288"/>
      <c r="E39" s="147">
        <v>59.34</v>
      </c>
      <c r="F39" s="97">
        <v>2201</v>
      </c>
      <c r="G39" s="148">
        <f t="shared" ref="G39:G41" si="9">E39*F39</f>
        <v>130607.34000000001</v>
      </c>
      <c r="H39" s="149"/>
      <c r="I39" s="150">
        <v>24</v>
      </c>
      <c r="J39" s="151">
        <v>2000</v>
      </c>
      <c r="K39" s="152">
        <f>J39/I39</f>
        <v>83.333333333333329</v>
      </c>
      <c r="L39" s="107">
        <v>24</v>
      </c>
      <c r="M39" s="151">
        <f>F39/V39*60</f>
        <v>1787.0094722598114</v>
      </c>
      <c r="N39" s="152">
        <f>M39/L39</f>
        <v>74.458728010825482</v>
      </c>
      <c r="O39" s="154">
        <f>L39-I39</f>
        <v>0</v>
      </c>
      <c r="P39" s="155">
        <f>N39-K39</f>
        <v>-8.8746053225078469</v>
      </c>
      <c r="Q39" s="156">
        <f>N39/K39</f>
        <v>0.89350473612990589</v>
      </c>
      <c r="R39" s="289">
        <f>Q55</f>
        <v>0.89326919245170266</v>
      </c>
      <c r="S39" s="157">
        <v>0.25006944444444446</v>
      </c>
      <c r="T39" s="158">
        <v>0.30138888888888887</v>
      </c>
      <c r="U39" s="159"/>
      <c r="V39" s="160">
        <v>73.899999999999963</v>
      </c>
      <c r="W39" s="158"/>
      <c r="X39" s="169"/>
      <c r="Y39" s="12"/>
      <c r="Z39" s="198"/>
      <c r="AA39" s="292"/>
      <c r="AB39" s="293"/>
      <c r="AC39" s="12"/>
      <c r="AD39" s="198"/>
      <c r="AE39" s="115">
        <f>M39-J39</f>
        <v>-212.99052774018855</v>
      </c>
      <c r="AF39" s="156">
        <f>M39/J39</f>
        <v>0.89350473612990577</v>
      </c>
      <c r="AG39" s="281">
        <f>AF55</f>
        <v>0.89326919245170266</v>
      </c>
    </row>
    <row r="40" spans="1:33" ht="15.75" customHeight="1">
      <c r="A40" s="285"/>
      <c r="B40" s="163" t="s">
        <v>183</v>
      </c>
      <c r="C40" s="274" t="s">
        <v>185</v>
      </c>
      <c r="D40" s="275"/>
      <c r="E40" s="101">
        <v>58.67</v>
      </c>
      <c r="F40" s="102">
        <v>4316</v>
      </c>
      <c r="G40" s="103">
        <f t="shared" si="9"/>
        <v>253219.72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1786.9580218516389</v>
      </c>
      <c r="N40" s="106">
        <f>M40/L40</f>
        <v>77.693827037027773</v>
      </c>
      <c r="O40" s="108">
        <f>L40-I40</f>
        <v>0</v>
      </c>
      <c r="P40" s="109">
        <f>N40-K40</f>
        <v>-9.2626947021026638</v>
      </c>
      <c r="Q40" s="110">
        <f>N40/K40</f>
        <v>0.89347901092581938</v>
      </c>
      <c r="R40" s="290"/>
      <c r="S40" s="47">
        <v>0.3049189814814815</v>
      </c>
      <c r="T40" s="48">
        <v>0.40555555555555556</v>
      </c>
      <c r="U40" s="111">
        <v>5.0833333333333819</v>
      </c>
      <c r="V40" s="112">
        <v>144.91666666666666</v>
      </c>
      <c r="W40" s="113"/>
      <c r="X40" s="116"/>
      <c r="Y40" s="12"/>
      <c r="Z40" s="198"/>
      <c r="AA40" s="276"/>
      <c r="AB40" s="277"/>
      <c r="AC40" s="12"/>
      <c r="AD40" s="198"/>
      <c r="AE40" s="117">
        <f>M40-J40</f>
        <v>-213.04197814836107</v>
      </c>
      <c r="AF40" s="110">
        <f>M40/J40</f>
        <v>0.89347901092581949</v>
      </c>
      <c r="AG40" s="282"/>
    </row>
    <row r="41" spans="1:33" ht="15.75" customHeight="1">
      <c r="A41" s="285"/>
      <c r="B41" s="163" t="s">
        <v>183</v>
      </c>
      <c r="C41" s="274" t="s">
        <v>191</v>
      </c>
      <c r="D41" s="275"/>
      <c r="E41" s="101">
        <v>59.54</v>
      </c>
      <c r="F41" s="102">
        <v>3297</v>
      </c>
      <c r="G41" s="103">
        <f t="shared" si="9"/>
        <v>196303.38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>F41/V41*60</f>
        <v>1785.6476605987659</v>
      </c>
      <c r="N41" s="106">
        <f>M41/L41</f>
        <v>77.636854808641999</v>
      </c>
      <c r="O41" s="108">
        <f>L41-I41</f>
        <v>0</v>
      </c>
      <c r="P41" s="109">
        <f>N41-K41</f>
        <v>-9.3196669304884381</v>
      </c>
      <c r="Q41" s="110">
        <f>N41/K41</f>
        <v>0.89282383029938295</v>
      </c>
      <c r="R41" s="290"/>
      <c r="S41" s="47">
        <v>0.40987268518518516</v>
      </c>
      <c r="T41" s="48">
        <v>0.48680555555555555</v>
      </c>
      <c r="U41" s="111">
        <v>6.2166666666666259</v>
      </c>
      <c r="V41" s="112">
        <v>110.78333333333336</v>
      </c>
      <c r="W41" s="113"/>
      <c r="X41" s="116"/>
      <c r="Y41" s="12"/>
      <c r="Z41" s="198"/>
      <c r="AA41" s="276"/>
      <c r="AB41" s="277"/>
      <c r="AC41" s="12"/>
      <c r="AD41" s="198"/>
      <c r="AE41" s="117">
        <f>M41-J41</f>
        <v>-214.35233940123408</v>
      </c>
      <c r="AF41" s="110">
        <f>M41/J41</f>
        <v>0.89282383029938295</v>
      </c>
      <c r="AG41" s="282"/>
    </row>
    <row r="42" spans="1:33" ht="15.75" customHeight="1">
      <c r="A42" s="285"/>
      <c r="B42" s="163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12"/>
      <c r="Z42" s="198"/>
      <c r="AA42" s="276"/>
      <c r="AB42" s="277"/>
      <c r="AC42" s="12"/>
      <c r="AD42" s="198"/>
      <c r="AE42" s="117"/>
      <c r="AF42" s="110"/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23.333333333333332</v>
      </c>
      <c r="J55" s="137">
        <f t="shared" si="10"/>
        <v>2000</v>
      </c>
      <c r="K55" s="138">
        <f t="shared" ref="K55" si="11">J55/I55</f>
        <v>85.714285714285722</v>
      </c>
      <c r="L55" s="136">
        <f t="shared" ref="L55:M55" si="12">AVERAGE(L39:L54)</f>
        <v>23.333333333333332</v>
      </c>
      <c r="M55" s="137">
        <f t="shared" si="12"/>
        <v>1786.5383849034054</v>
      </c>
      <c r="N55" s="138">
        <f>M55/L55</f>
        <v>76.565930781574522</v>
      </c>
      <c r="O55" s="139">
        <f>L55-I55</f>
        <v>0</v>
      </c>
      <c r="P55" s="140">
        <f>N55-K55</f>
        <v>-9.1483549327112001</v>
      </c>
      <c r="Q55" s="141">
        <f>N55/K55</f>
        <v>0.89326919245170266</v>
      </c>
      <c r="R55" s="291"/>
      <c r="S55" s="142">
        <f>S39</f>
        <v>0.25006944444444446</v>
      </c>
      <c r="T55" s="143">
        <f>INDEX(T39:T54,COUNTA(T39:T54))</f>
        <v>0.48680555555555555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0</v>
      </c>
      <c r="AD55" s="191">
        <f>SUM(AD39:AD54)</f>
        <v>0</v>
      </c>
      <c r="AE55" s="168">
        <f>M55-J55</f>
        <v>-213.46161509659464</v>
      </c>
      <c r="AF55" s="141">
        <f>M55/J55</f>
        <v>0.89326919245170266</v>
      </c>
      <c r="AG55" s="283"/>
    </row>
    <row r="56" spans="1:33" ht="15.75" customHeight="1">
      <c r="A56" s="294" t="s">
        <v>210</v>
      </c>
      <c r="B56" s="114" t="s">
        <v>176</v>
      </c>
      <c r="C56" s="362" t="s">
        <v>177</v>
      </c>
      <c r="D56" s="362"/>
      <c r="E56" s="147">
        <v>19.7</v>
      </c>
      <c r="F56" s="97">
        <v>3639</v>
      </c>
      <c r="G56" s="148">
        <f t="shared" ref="G56:G59" si="13">E56*F56</f>
        <v>71688.3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1079.6439756057357</v>
      </c>
      <c r="N56" s="152">
        <f>M56/L56</f>
        <v>83.049536585056586</v>
      </c>
      <c r="O56" s="154">
        <f>L56-I56</f>
        <v>0</v>
      </c>
      <c r="P56" s="155">
        <f>N56-K56</f>
        <v>-9.2581557226357205</v>
      </c>
      <c r="Q56" s="156">
        <f>N56/K56</f>
        <v>0.89970331300477968</v>
      </c>
      <c r="R56" s="289">
        <f>Q72</f>
        <v>0.90478412810713105</v>
      </c>
      <c r="S56" s="157">
        <v>0.25</v>
      </c>
      <c r="T56" s="158">
        <v>0.39043981481481482</v>
      </c>
      <c r="U56" s="159"/>
      <c r="V56" s="160">
        <v>202.23333333333335</v>
      </c>
      <c r="W56" s="158"/>
      <c r="X56" s="169"/>
      <c r="Y56" s="12"/>
      <c r="Z56" s="198"/>
      <c r="AA56" s="292"/>
      <c r="AB56" s="293"/>
      <c r="AC56" s="12"/>
      <c r="AD56" s="198"/>
      <c r="AE56" s="115">
        <f>M56-J56</f>
        <v>-120.3560243942643</v>
      </c>
      <c r="AF56" s="156">
        <f>M56/J56</f>
        <v>0.89970331300477979</v>
      </c>
      <c r="AG56" s="281">
        <f>AF72</f>
        <v>0.90478412810713105</v>
      </c>
    </row>
    <row r="57" spans="1:33" ht="15.75" customHeight="1">
      <c r="A57" s="295"/>
      <c r="B57" s="100" t="s">
        <v>211</v>
      </c>
      <c r="C57" s="361" t="s">
        <v>212</v>
      </c>
      <c r="D57" s="361"/>
      <c r="E57" s="101">
        <v>27.05</v>
      </c>
      <c r="F57" s="102">
        <v>732</v>
      </c>
      <c r="G57" s="103">
        <f t="shared" si="13"/>
        <v>19800.600000000002</v>
      </c>
      <c r="H57" s="26"/>
      <c r="I57" s="104">
        <v>6</v>
      </c>
      <c r="J57" s="105">
        <v>3273</v>
      </c>
      <c r="K57" s="106">
        <f t="shared" ref="K57:K59" si="14">J57/I57</f>
        <v>545.5</v>
      </c>
      <c r="L57" s="107">
        <v>6</v>
      </c>
      <c r="M57" s="105">
        <f>F57/V57*60</f>
        <v>2960.8988764044998</v>
      </c>
      <c r="N57" s="106">
        <f>M57/L57</f>
        <v>493.48314606741661</v>
      </c>
      <c r="O57" s="108">
        <f>L57-I57</f>
        <v>0</v>
      </c>
      <c r="P57" s="109">
        <f>N57-K57</f>
        <v>-52.016853932583388</v>
      </c>
      <c r="Q57" s="110">
        <f>N57/K57</f>
        <v>0.90464371414741818</v>
      </c>
      <c r="R57" s="290"/>
      <c r="S57" s="47">
        <v>0.39386574074074077</v>
      </c>
      <c r="T57" s="48">
        <v>0.40416666666666667</v>
      </c>
      <c r="U57" s="111">
        <v>4.9333333333333584</v>
      </c>
      <c r="V57" s="112">
        <v>14.833333333333307</v>
      </c>
      <c r="W57" s="113"/>
      <c r="X57" s="116"/>
      <c r="Y57" s="12"/>
      <c r="Z57" s="198"/>
      <c r="AA57" s="276"/>
      <c r="AB57" s="277"/>
      <c r="AC57" s="12"/>
      <c r="AD57" s="198"/>
      <c r="AE57" s="117">
        <f>M57-J57</f>
        <v>-312.10112359550021</v>
      </c>
      <c r="AF57" s="110">
        <f>M57/J57</f>
        <v>0.90464371414741818</v>
      </c>
      <c r="AG57" s="282"/>
    </row>
    <row r="58" spans="1:33" ht="15.75" customHeight="1">
      <c r="A58" s="295"/>
      <c r="B58" s="100" t="s">
        <v>211</v>
      </c>
      <c r="C58" s="361" t="s">
        <v>215</v>
      </c>
      <c r="D58" s="361"/>
      <c r="E58" s="101">
        <v>26.21</v>
      </c>
      <c r="F58" s="102">
        <v>1588</v>
      </c>
      <c r="G58" s="103">
        <f t="shared" si="13"/>
        <v>41621.480000000003</v>
      </c>
      <c r="H58" s="26"/>
      <c r="I58" s="104">
        <v>6</v>
      </c>
      <c r="J58" s="105">
        <v>3273</v>
      </c>
      <c r="K58" s="106">
        <f t="shared" si="14"/>
        <v>545.5</v>
      </c>
      <c r="L58" s="107">
        <v>6</v>
      </c>
      <c r="M58" s="105">
        <f>F58/V58*60</f>
        <v>2962.0725388601018</v>
      </c>
      <c r="N58" s="106">
        <f>M58/L58</f>
        <v>493.67875647668365</v>
      </c>
      <c r="O58" s="108">
        <f>L58-I58</f>
        <v>0</v>
      </c>
      <c r="P58" s="109">
        <f>N58-K58</f>
        <v>-51.821243523316355</v>
      </c>
      <c r="Q58" s="110">
        <f>N58/K58</f>
        <v>0.90500230334864096</v>
      </c>
      <c r="R58" s="290"/>
      <c r="S58" s="47">
        <v>0.40833333333333333</v>
      </c>
      <c r="T58" s="48">
        <v>0.4306712962962963</v>
      </c>
      <c r="U58" s="111">
        <v>5.9999999999999787</v>
      </c>
      <c r="V58" s="112">
        <v>32.166666666666686</v>
      </c>
      <c r="W58" s="113"/>
      <c r="X58" s="116"/>
      <c r="Y58" s="12"/>
      <c r="Z58" s="198"/>
      <c r="AA58" s="276"/>
      <c r="AB58" s="277"/>
      <c r="AC58" s="12"/>
      <c r="AD58" s="198"/>
      <c r="AE58" s="117">
        <f>M58-J58</f>
        <v>-310.92746113989824</v>
      </c>
      <c r="AF58" s="110">
        <f>M58/J58</f>
        <v>0.90500230334864096</v>
      </c>
      <c r="AG58" s="282"/>
    </row>
    <row r="59" spans="1:33" ht="15.75" customHeight="1">
      <c r="A59" s="295"/>
      <c r="B59" s="100" t="s">
        <v>178</v>
      </c>
      <c r="C59" s="361" t="s">
        <v>216</v>
      </c>
      <c r="D59" s="361"/>
      <c r="E59" s="101">
        <v>21.92</v>
      </c>
      <c r="F59" s="102">
        <v>1443</v>
      </c>
      <c r="G59" s="103">
        <f t="shared" si="13"/>
        <v>31630.560000000001</v>
      </c>
      <c r="H59" s="26"/>
      <c r="I59" s="104">
        <v>6</v>
      </c>
      <c r="J59" s="105">
        <v>3600</v>
      </c>
      <c r="K59" s="106">
        <f t="shared" si="14"/>
        <v>600</v>
      </c>
      <c r="L59" s="107">
        <v>6</v>
      </c>
      <c r="M59" s="105">
        <f>F59/V59*60</f>
        <v>3263.0653266331706</v>
      </c>
      <c r="N59" s="106">
        <f>M59/L59</f>
        <v>543.84422110552839</v>
      </c>
      <c r="O59" s="108">
        <f>L59-I59</f>
        <v>0</v>
      </c>
      <c r="P59" s="109">
        <f>N59-K59</f>
        <v>-56.155778894471609</v>
      </c>
      <c r="Q59" s="110">
        <f>N59/K59</f>
        <v>0.90640703517588062</v>
      </c>
      <c r="R59" s="290"/>
      <c r="S59" s="47">
        <v>0.43435185185185188</v>
      </c>
      <c r="T59" s="48">
        <v>0.45277777777777778</v>
      </c>
      <c r="U59" s="111">
        <v>5.3000000000000291</v>
      </c>
      <c r="V59" s="112">
        <v>26.533333333333296</v>
      </c>
      <c r="W59" s="113"/>
      <c r="X59" s="116"/>
      <c r="Y59" s="12"/>
      <c r="Z59" s="198"/>
      <c r="AA59" s="276"/>
      <c r="AB59" s="277"/>
      <c r="AC59" s="12"/>
      <c r="AD59" s="198"/>
      <c r="AE59" s="199">
        <f>M59-J59</f>
        <v>-336.93467336682943</v>
      </c>
      <c r="AF59" s="200">
        <f>M59/J59</f>
        <v>0.90640703517588073</v>
      </c>
      <c r="AG59" s="282"/>
    </row>
    <row r="60" spans="1:33" ht="15.75" customHeight="1">
      <c r="A60" s="296"/>
      <c r="B60" s="100"/>
      <c r="C60" s="361"/>
      <c r="D60" s="361"/>
      <c r="E60" s="101"/>
      <c r="F60" s="105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99"/>
      <c r="AF60" s="200"/>
      <c r="AG60" s="282"/>
    </row>
    <row r="61" spans="1:33" ht="15.75" customHeight="1">
      <c r="A61" s="296"/>
      <c r="B61" s="100"/>
      <c r="C61" s="361"/>
      <c r="D61" s="361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99"/>
      <c r="AF61" s="200"/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15">AVERAGE(I56:I71)</f>
        <v>7.75</v>
      </c>
      <c r="J72" s="137">
        <f t="shared" si="15"/>
        <v>2836.5</v>
      </c>
      <c r="K72" s="138">
        <f t="shared" ref="K72" si="16">J72/I72</f>
        <v>366</v>
      </c>
      <c r="L72" s="136">
        <f t="shared" ref="L72:M72" si="17">AVERAGE(L56:L71)</f>
        <v>7.75</v>
      </c>
      <c r="M72" s="137">
        <f t="shared" si="17"/>
        <v>2566.4201793758771</v>
      </c>
      <c r="N72" s="138">
        <f>M72/L72</f>
        <v>331.15099088720996</v>
      </c>
      <c r="O72" s="139">
        <f>L72-I72</f>
        <v>0</v>
      </c>
      <c r="P72" s="140">
        <f>N72-K72</f>
        <v>-34.849009112790043</v>
      </c>
      <c r="Q72" s="141">
        <f>N72/K72</f>
        <v>0.90478412810713105</v>
      </c>
      <c r="R72" s="291"/>
      <c r="S72" s="142">
        <f>S56</f>
        <v>0.25</v>
      </c>
      <c r="T72" s="143">
        <f>INDEX(T56:T71,COUNTA(T56:T71))</f>
        <v>0.45277777777777778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0</v>
      </c>
      <c r="AD72" s="191">
        <f>SUM(AD56:AD71)</f>
        <v>0</v>
      </c>
      <c r="AE72" s="168">
        <f>M72-J72</f>
        <v>-270.07982062412293</v>
      </c>
      <c r="AF72" s="141">
        <f>M72/J72</f>
        <v>0.90478412810713105</v>
      </c>
      <c r="AG72" s="283"/>
    </row>
    <row r="73" spans="1:33" ht="15.75" customHeight="1">
      <c r="A73" s="284" t="s">
        <v>220</v>
      </c>
      <c r="B73" s="146" t="s">
        <v>181</v>
      </c>
      <c r="C73" s="287" t="s">
        <v>203</v>
      </c>
      <c r="D73" s="288"/>
      <c r="E73" s="147">
        <v>58.17</v>
      </c>
      <c r="F73" s="97">
        <v>1330</v>
      </c>
      <c r="G73" s="148">
        <f t="shared" ref="G73:G74" si="18">E73*F73</f>
        <v>77366.100000000006</v>
      </c>
      <c r="H73" s="149"/>
      <c r="I73" s="150">
        <v>19</v>
      </c>
      <c r="J73" s="151">
        <v>1800</v>
      </c>
      <c r="K73" s="152">
        <f>J73/I73</f>
        <v>94.736842105263165</v>
      </c>
      <c r="L73" s="153">
        <v>19</v>
      </c>
      <c r="M73" s="151">
        <f>F73/V73*60</f>
        <v>1606.1724253606176</v>
      </c>
      <c r="N73" s="152">
        <f>M73/L73</f>
        <v>84.535390808453556</v>
      </c>
      <c r="O73" s="154">
        <f>L73-I73</f>
        <v>0</v>
      </c>
      <c r="P73" s="155">
        <f>N73-K73</f>
        <v>-10.201451296809608</v>
      </c>
      <c r="Q73" s="156">
        <f>N73/K73</f>
        <v>0.89231801408923195</v>
      </c>
      <c r="R73" s="289">
        <f>Q89</f>
        <v>0.89236106643873647</v>
      </c>
      <c r="S73" s="157">
        <v>0.70855324074074078</v>
      </c>
      <c r="T73" s="158">
        <v>0.74305555555555558</v>
      </c>
      <c r="U73" s="159"/>
      <c r="V73" s="160">
        <v>49.683333333333323</v>
      </c>
      <c r="W73" s="158"/>
      <c r="X73" s="169"/>
      <c r="Y73" s="196"/>
      <c r="Z73" s="197"/>
      <c r="AA73" s="292"/>
      <c r="AB73" s="293"/>
      <c r="AC73" s="196"/>
      <c r="AD73" s="197"/>
      <c r="AE73" s="115">
        <f>M73-J73</f>
        <v>-193.82757463938242</v>
      </c>
      <c r="AF73" s="156">
        <f>M73/J73</f>
        <v>0.89231801408923195</v>
      </c>
      <c r="AG73" s="281">
        <f>AF89</f>
        <v>0.89236106643873658</v>
      </c>
    </row>
    <row r="74" spans="1:33" ht="15.75" customHeight="1">
      <c r="A74" s="285"/>
      <c r="B74" s="163" t="s">
        <v>181</v>
      </c>
      <c r="C74" s="274" t="s">
        <v>221</v>
      </c>
      <c r="D74" s="275"/>
      <c r="E74" s="101">
        <v>44.98</v>
      </c>
      <c r="F74" s="102">
        <v>2990</v>
      </c>
      <c r="G74" s="103">
        <f t="shared" si="18"/>
        <v>134490.19999999998</v>
      </c>
      <c r="H74" s="26"/>
      <c r="I74" s="104">
        <v>21</v>
      </c>
      <c r="J74" s="105">
        <v>1800</v>
      </c>
      <c r="K74" s="106">
        <f t="shared" ref="K74" si="19">J74/I74</f>
        <v>85.714285714285708</v>
      </c>
      <c r="L74" s="107">
        <v>21</v>
      </c>
      <c r="M74" s="105">
        <f>F74/V74*60</f>
        <v>1606.3274138188342</v>
      </c>
      <c r="N74" s="106">
        <f>M74/L74</f>
        <v>76.491781610420674</v>
      </c>
      <c r="O74" s="108">
        <f>L74-I74</f>
        <v>0</v>
      </c>
      <c r="P74" s="109">
        <f>N74-K74</f>
        <v>-9.2225041038650346</v>
      </c>
      <c r="Q74" s="110">
        <f>N74/K74</f>
        <v>0.89240411878824122</v>
      </c>
      <c r="R74" s="290"/>
      <c r="S74" s="47">
        <v>0.74674768518518519</v>
      </c>
      <c r="T74" s="48">
        <v>0.82430555555555551</v>
      </c>
      <c r="U74" s="111">
        <v>5.3166666666666451</v>
      </c>
      <c r="V74" s="112">
        <v>111.68333333333325</v>
      </c>
      <c r="W74" s="113"/>
      <c r="X74" s="116"/>
      <c r="Y74" s="12"/>
      <c r="Z74" s="198"/>
      <c r="AA74" s="276"/>
      <c r="AB74" s="277"/>
      <c r="AC74" s="12"/>
      <c r="AD74" s="198"/>
      <c r="AE74" s="117">
        <f>M74-J74</f>
        <v>-193.6725861811658</v>
      </c>
      <c r="AF74" s="110">
        <f>M74/J74</f>
        <v>0.89240411878824122</v>
      </c>
      <c r="AG74" s="282"/>
    </row>
    <row r="75" spans="1:33" ht="15.75" customHeight="1">
      <c r="A75" s="285"/>
      <c r="B75" s="163"/>
      <c r="C75" s="274"/>
      <c r="D75" s="275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76"/>
      <c r="AB75" s="277"/>
      <c r="AC75" s="12"/>
      <c r="AD75" s="198"/>
      <c r="AE75" s="117"/>
      <c r="AF75" s="110"/>
      <c r="AG75" s="282"/>
    </row>
    <row r="76" spans="1:33" ht="15.75" customHeight="1">
      <c r="A76" s="285"/>
      <c r="B76" s="163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63"/>
      <c r="C77" s="274"/>
      <c r="D77" s="275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63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63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119"/>
      <c r="T79" s="120"/>
      <c r="U79" s="111"/>
      <c r="V79" s="112"/>
      <c r="W79" s="120"/>
      <c r="X79" s="189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63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119"/>
      <c r="T80" s="120"/>
      <c r="U80" s="111"/>
      <c r="V80" s="112"/>
      <c r="W80" s="120"/>
      <c r="X80" s="189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63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119"/>
      <c r="T81" s="120"/>
      <c r="U81" s="111"/>
      <c r="V81" s="112"/>
      <c r="W81" s="120"/>
      <c r="X81" s="189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63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119"/>
      <c r="T82" s="120"/>
      <c r="U82" s="111"/>
      <c r="V82" s="112"/>
      <c r="W82" s="120"/>
      <c r="X82" s="189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63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119"/>
      <c r="T83" s="120"/>
      <c r="U83" s="111"/>
      <c r="V83" s="112"/>
      <c r="W83" s="120"/>
      <c r="X83" s="189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63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119"/>
      <c r="T84" s="120"/>
      <c r="U84" s="111"/>
      <c r="V84" s="112"/>
      <c r="W84" s="120"/>
      <c r="X84" s="189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63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119"/>
      <c r="T85" s="120"/>
      <c r="U85" s="111"/>
      <c r="V85" s="112"/>
      <c r="W85" s="120"/>
      <c r="X85" s="189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63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119"/>
      <c r="T86" s="120"/>
      <c r="U86" s="111"/>
      <c r="V86" s="112"/>
      <c r="W86" s="120"/>
      <c r="X86" s="189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63"/>
      <c r="C87" s="274"/>
      <c r="D87" s="275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119"/>
      <c r="T87" s="120"/>
      <c r="U87" s="111"/>
      <c r="V87" s="112"/>
      <c r="W87" s="120"/>
      <c r="X87" s="189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0">AVERAGE(I73:I88)</f>
        <v>20</v>
      </c>
      <c r="J89" s="137">
        <f t="shared" si="20"/>
        <v>1800</v>
      </c>
      <c r="K89" s="138">
        <f t="shared" ref="K89" si="21">J89/I89</f>
        <v>90</v>
      </c>
      <c r="L89" s="136">
        <f t="shared" ref="L89:M89" si="22">AVERAGE(L73:L88)</f>
        <v>20</v>
      </c>
      <c r="M89" s="137">
        <f t="shared" si="22"/>
        <v>1606.2499195897258</v>
      </c>
      <c r="N89" s="138">
        <f>M89/L89</f>
        <v>80.312495979486286</v>
      </c>
      <c r="O89" s="139">
        <f>L89-I89</f>
        <v>0</v>
      </c>
      <c r="P89" s="140">
        <f>N89-K89</f>
        <v>-9.687504020513714</v>
      </c>
      <c r="Q89" s="141">
        <f>N89/K89</f>
        <v>0.89236106643873647</v>
      </c>
      <c r="R89" s="291"/>
      <c r="S89" s="142">
        <f>S73</f>
        <v>0.70855324074074078</v>
      </c>
      <c r="T89" s="143">
        <f>INDEX(T73:T88,COUNTA(T73:T88))</f>
        <v>0.82430555555555551</v>
      </c>
      <c r="U89" s="144"/>
      <c r="V89" s="166"/>
      <c r="W89" s="167"/>
      <c r="X89" s="138"/>
      <c r="Y89" s="179">
        <f t="shared" ref="Y89:Z89" si="23">SUM(Y73:Y88)</f>
        <v>0</v>
      </c>
      <c r="Z89" s="180">
        <f t="shared" si="23"/>
        <v>0</v>
      </c>
      <c r="AA89" s="279"/>
      <c r="AB89" s="280"/>
      <c r="AC89" s="179">
        <f t="shared" ref="AC89:AD89" si="24">SUM(AC73:AC88)</f>
        <v>0</v>
      </c>
      <c r="AD89" s="180">
        <f t="shared" si="24"/>
        <v>0</v>
      </c>
      <c r="AE89" s="168">
        <f>M89-J89</f>
        <v>-193.75008041027422</v>
      </c>
      <c r="AF89" s="141">
        <f>M89/J89</f>
        <v>0.89236106643873658</v>
      </c>
      <c r="AG89" s="283"/>
    </row>
    <row r="90" spans="1:33" ht="15.75" customHeight="1">
      <c r="A90" s="294" t="s">
        <v>196</v>
      </c>
      <c r="B90" s="146" t="s">
        <v>181</v>
      </c>
      <c r="C90" s="287" t="s">
        <v>201</v>
      </c>
      <c r="D90" s="288"/>
      <c r="E90" s="147">
        <v>54.09</v>
      </c>
      <c r="F90" s="159">
        <v>1202</v>
      </c>
      <c r="G90" s="148">
        <f t="shared" ref="G90:G91" si="25">E90*F90</f>
        <v>65016.180000000008</v>
      </c>
      <c r="H90" s="149"/>
      <c r="I90" s="150">
        <v>19</v>
      </c>
      <c r="J90" s="151">
        <v>2000</v>
      </c>
      <c r="K90" s="152">
        <f>J90/I90</f>
        <v>105.26315789473684</v>
      </c>
      <c r="L90" s="153">
        <v>20</v>
      </c>
      <c r="M90" s="151">
        <f>F90/V90*60</f>
        <v>1787.360594795543</v>
      </c>
      <c r="N90" s="152">
        <f>M90/L90</f>
        <v>89.368029739777143</v>
      </c>
      <c r="O90" s="154">
        <f>L90-I90</f>
        <v>1</v>
      </c>
      <c r="P90" s="155">
        <f>N90-K90</f>
        <v>-15.895128154959693</v>
      </c>
      <c r="Q90" s="156">
        <f>N90/K90</f>
        <v>0.84899628252788295</v>
      </c>
      <c r="R90" s="289">
        <f>Q106</f>
        <v>0.87106478718324909</v>
      </c>
      <c r="S90" s="157">
        <v>0.70833333333333337</v>
      </c>
      <c r="T90" s="158">
        <v>0.73635416666666664</v>
      </c>
      <c r="U90" s="159"/>
      <c r="V90" s="160">
        <v>40.349999999999909</v>
      </c>
      <c r="W90" s="97"/>
      <c r="X90" s="98"/>
      <c r="Y90" s="196"/>
      <c r="Z90" s="197"/>
      <c r="AA90" s="292"/>
      <c r="AB90" s="293"/>
      <c r="AC90" s="196"/>
      <c r="AD90" s="197"/>
      <c r="AE90" s="115">
        <f>M90-J90</f>
        <v>-212.63940520445703</v>
      </c>
      <c r="AF90" s="156">
        <f>M90/J90</f>
        <v>0.89368029739777144</v>
      </c>
      <c r="AG90" s="358">
        <f>AF106</f>
        <v>0.89339978172640944</v>
      </c>
    </row>
    <row r="91" spans="1:33" ht="15.75" customHeight="1">
      <c r="A91" s="295"/>
      <c r="B91" s="163" t="s">
        <v>181</v>
      </c>
      <c r="C91" s="274" t="s">
        <v>222</v>
      </c>
      <c r="D91" s="275"/>
      <c r="E91" s="101">
        <v>50.67</v>
      </c>
      <c r="F91" s="111">
        <v>2596</v>
      </c>
      <c r="G91" s="103">
        <f t="shared" si="25"/>
        <v>131539.32</v>
      </c>
      <c r="H91" s="26"/>
      <c r="I91" s="104">
        <v>20</v>
      </c>
      <c r="J91" s="105">
        <v>2000</v>
      </c>
      <c r="K91" s="106">
        <f t="shared" ref="K91" si="26">J91/I91</f>
        <v>100</v>
      </c>
      <c r="L91" s="107">
        <v>20</v>
      </c>
      <c r="M91" s="105">
        <f>F91/V91*60</f>
        <v>1786.2385321100944</v>
      </c>
      <c r="N91" s="106">
        <f>M91/L91</f>
        <v>89.311926605504723</v>
      </c>
      <c r="O91" s="108">
        <f>L91-I91</f>
        <v>0</v>
      </c>
      <c r="P91" s="109">
        <f>N91-K91</f>
        <v>-10.688073394495277</v>
      </c>
      <c r="Q91" s="110">
        <f>N91/K91</f>
        <v>0.89311926605504721</v>
      </c>
      <c r="R91" s="290"/>
      <c r="S91" s="47">
        <v>0.73958333333333337</v>
      </c>
      <c r="T91" s="48">
        <v>0.80013888888888884</v>
      </c>
      <c r="U91" s="111">
        <v>4.6500000000000874</v>
      </c>
      <c r="V91" s="112">
        <v>87.199999999999875</v>
      </c>
      <c r="W91" s="113"/>
      <c r="X91" s="116"/>
      <c r="Y91" s="12"/>
      <c r="Z91" s="198"/>
      <c r="AA91" s="276"/>
      <c r="AB91" s="277"/>
      <c r="AC91" s="12"/>
      <c r="AD91" s="198"/>
      <c r="AE91" s="117">
        <f>M91-J91</f>
        <v>-213.76146788990559</v>
      </c>
      <c r="AF91" s="110">
        <f>M91/J91</f>
        <v>0.89311926605504721</v>
      </c>
      <c r="AG91" s="359"/>
    </row>
    <row r="92" spans="1:33" ht="15.75" customHeight="1">
      <c r="A92" s="295"/>
      <c r="B92" s="163"/>
      <c r="C92" s="274"/>
      <c r="D92" s="275"/>
      <c r="E92" s="101"/>
      <c r="F92" s="111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16"/>
      <c r="Y92" s="12"/>
      <c r="Z92" s="198"/>
      <c r="AA92" s="276"/>
      <c r="AB92" s="277"/>
      <c r="AC92" s="12"/>
      <c r="AD92" s="198"/>
      <c r="AE92" s="117"/>
      <c r="AF92" s="110"/>
      <c r="AG92" s="359"/>
    </row>
    <row r="93" spans="1:33" ht="15.75" customHeight="1">
      <c r="A93" s="295"/>
      <c r="B93" s="163"/>
      <c r="C93" s="274"/>
      <c r="D93" s="275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359"/>
    </row>
    <row r="94" spans="1:33" ht="15.75" customHeight="1">
      <c r="A94" s="296"/>
      <c r="B94" s="163"/>
      <c r="C94" s="274"/>
      <c r="D94" s="275"/>
      <c r="E94" s="101"/>
      <c r="F94" s="111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359"/>
    </row>
    <row r="95" spans="1:33" ht="15.75" customHeight="1">
      <c r="A95" s="296"/>
      <c r="B95" s="163"/>
      <c r="C95" s="274"/>
      <c r="D95" s="275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359"/>
    </row>
    <row r="96" spans="1:33" ht="15.75" customHeight="1">
      <c r="A96" s="296"/>
      <c r="B96" s="163"/>
      <c r="C96" s="274"/>
      <c r="D96" s="275"/>
      <c r="E96" s="101"/>
      <c r="F96" s="111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12"/>
      <c r="Z96" s="198"/>
      <c r="AA96" s="276"/>
      <c r="AB96" s="277"/>
      <c r="AC96" s="12"/>
      <c r="AD96" s="198"/>
      <c r="AE96" s="117"/>
      <c r="AF96" s="110"/>
      <c r="AG96" s="359"/>
    </row>
    <row r="97" spans="1:33" ht="15.75" customHeight="1">
      <c r="A97" s="296"/>
      <c r="B97" s="163"/>
      <c r="C97" s="274"/>
      <c r="D97" s="275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12"/>
      <c r="Z97" s="198"/>
      <c r="AA97" s="276"/>
      <c r="AB97" s="277"/>
      <c r="AC97" s="12"/>
      <c r="AD97" s="198"/>
      <c r="AE97" s="117"/>
      <c r="AF97" s="110"/>
      <c r="AG97" s="359"/>
    </row>
    <row r="98" spans="1:33" ht="15.75" customHeight="1">
      <c r="A98" s="296"/>
      <c r="B98" s="163"/>
      <c r="C98" s="274"/>
      <c r="D98" s="275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13"/>
      <c r="X98" s="116"/>
      <c r="Y98" s="12"/>
      <c r="Z98" s="198"/>
      <c r="AA98" s="276"/>
      <c r="AB98" s="277"/>
      <c r="AC98" s="12"/>
      <c r="AD98" s="198"/>
      <c r="AE98" s="117"/>
      <c r="AF98" s="110"/>
      <c r="AG98" s="359"/>
    </row>
    <row r="99" spans="1:33" ht="15.75" customHeight="1">
      <c r="A99" s="296"/>
      <c r="B99" s="163"/>
      <c r="C99" s="274"/>
      <c r="D99" s="275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13"/>
      <c r="X99" s="116"/>
      <c r="Y99" s="12"/>
      <c r="Z99" s="198"/>
      <c r="AA99" s="276"/>
      <c r="AB99" s="277"/>
      <c r="AC99" s="12"/>
      <c r="AD99" s="198"/>
      <c r="AE99" s="117"/>
      <c r="AF99" s="110"/>
      <c r="AG99" s="359"/>
    </row>
    <row r="100" spans="1:33" ht="15.75" customHeight="1">
      <c r="A100" s="296"/>
      <c r="B100" s="163"/>
      <c r="C100" s="274"/>
      <c r="D100" s="275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13"/>
      <c r="X100" s="116"/>
      <c r="Y100" s="12"/>
      <c r="Z100" s="198"/>
      <c r="AA100" s="276"/>
      <c r="AB100" s="277"/>
      <c r="AC100" s="12"/>
      <c r="AD100" s="198"/>
      <c r="AE100" s="117"/>
      <c r="AF100" s="110"/>
      <c r="AG100" s="359"/>
    </row>
    <row r="101" spans="1:33" ht="15.75" customHeight="1">
      <c r="A101" s="296"/>
      <c r="B101" s="163"/>
      <c r="C101" s="274"/>
      <c r="D101" s="275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13"/>
      <c r="X101" s="116"/>
      <c r="Y101" s="12"/>
      <c r="Z101" s="198"/>
      <c r="AA101" s="276"/>
      <c r="AB101" s="277"/>
      <c r="AC101" s="12"/>
      <c r="AD101" s="198"/>
      <c r="AE101" s="117"/>
      <c r="AF101" s="110"/>
      <c r="AG101" s="359"/>
    </row>
    <row r="102" spans="1:33" ht="15.75" customHeight="1">
      <c r="A102" s="296"/>
      <c r="B102" s="163"/>
      <c r="C102" s="274"/>
      <c r="D102" s="275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13"/>
      <c r="X102" s="116"/>
      <c r="Y102" s="12"/>
      <c r="Z102" s="198"/>
      <c r="AA102" s="276"/>
      <c r="AB102" s="277"/>
      <c r="AC102" s="12"/>
      <c r="AD102" s="198"/>
      <c r="AE102" s="117"/>
      <c r="AF102" s="110"/>
      <c r="AG102" s="359"/>
    </row>
    <row r="103" spans="1:33" ht="15.75" customHeight="1">
      <c r="A103" s="296"/>
      <c r="B103" s="163"/>
      <c r="C103" s="274"/>
      <c r="D103" s="275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83"/>
      <c r="X103" s="184"/>
      <c r="Y103" s="12"/>
      <c r="Z103" s="198"/>
      <c r="AA103" s="276"/>
      <c r="AB103" s="277"/>
      <c r="AC103" s="12"/>
      <c r="AD103" s="198"/>
      <c r="AE103" s="117"/>
      <c r="AF103" s="110"/>
      <c r="AG103" s="359"/>
    </row>
    <row r="104" spans="1:33" ht="15.75" customHeight="1">
      <c r="A104" s="296"/>
      <c r="B104" s="163"/>
      <c r="C104" s="274"/>
      <c r="D104" s="275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85"/>
      <c r="X104" s="186"/>
      <c r="Y104" s="12"/>
      <c r="Z104" s="198"/>
      <c r="AA104" s="276"/>
      <c r="AB104" s="277"/>
      <c r="AC104" s="12"/>
      <c r="AD104" s="198"/>
      <c r="AE104" s="117"/>
      <c r="AF104" s="110"/>
      <c r="AG104" s="359"/>
    </row>
    <row r="105" spans="1:33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47"/>
      <c r="T105" s="48"/>
      <c r="U105" s="130"/>
      <c r="V105" s="112"/>
      <c r="W105" s="185"/>
      <c r="X105" s="186"/>
      <c r="Y105" s="12"/>
      <c r="Z105" s="198"/>
      <c r="AA105" s="276"/>
      <c r="AB105" s="277"/>
      <c r="AC105" s="12"/>
      <c r="AD105" s="198"/>
      <c r="AE105" s="117"/>
      <c r="AF105" s="110"/>
      <c r="AG105" s="359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7">AVERAGE(I90:I105)</f>
        <v>19.5</v>
      </c>
      <c r="J106" s="137">
        <f t="shared" si="27"/>
        <v>2000</v>
      </c>
      <c r="K106" s="138">
        <f t="shared" ref="K106" si="28">J106/I106</f>
        <v>102.56410256410257</v>
      </c>
      <c r="L106" s="136">
        <f t="shared" ref="L106:M106" si="29">AVERAGE(L90:L105)</f>
        <v>20</v>
      </c>
      <c r="M106" s="137">
        <f t="shared" si="29"/>
        <v>1786.7995634528188</v>
      </c>
      <c r="N106" s="138">
        <f>M106/L106</f>
        <v>89.33997817264094</v>
      </c>
      <c r="O106" s="139">
        <f>L106-I106</f>
        <v>0.5</v>
      </c>
      <c r="P106" s="140">
        <f>N106-K106</f>
        <v>-13.224124391461629</v>
      </c>
      <c r="Q106" s="141">
        <f>N106/K106</f>
        <v>0.87106478718324909</v>
      </c>
      <c r="R106" s="291"/>
      <c r="S106" s="142">
        <f>S90</f>
        <v>0.70833333333333337</v>
      </c>
      <c r="T106" s="143">
        <f>INDEX(T90:T105,COUNTA(T90:T105))</f>
        <v>0.80013888888888884</v>
      </c>
      <c r="U106" s="144"/>
      <c r="V106" s="166"/>
      <c r="W106" s="187"/>
      <c r="X106" s="188"/>
      <c r="Y106" s="179">
        <f t="shared" ref="Y106:Z106" si="30">SUM(Y90:Y105)</f>
        <v>0</v>
      </c>
      <c r="Z106" s="180">
        <f t="shared" si="30"/>
        <v>0</v>
      </c>
      <c r="AA106" s="279"/>
      <c r="AB106" s="280"/>
      <c r="AC106" s="179">
        <f t="shared" ref="AC106:AD106" si="31">SUM(AC90:AC105)</f>
        <v>0</v>
      </c>
      <c r="AD106" s="180">
        <f t="shared" si="31"/>
        <v>0</v>
      </c>
      <c r="AE106" s="168">
        <f>M106-J106</f>
        <v>-213.2004365471812</v>
      </c>
      <c r="AF106" s="141">
        <f>M106/J106</f>
        <v>0.89339978172640944</v>
      </c>
      <c r="AG106" s="360"/>
    </row>
    <row r="107" spans="1:33" ht="15.75" customHeight="1">
      <c r="A107" s="284" t="s">
        <v>209</v>
      </c>
      <c r="B107" s="146" t="s">
        <v>181</v>
      </c>
      <c r="C107" s="287" t="s">
        <v>200</v>
      </c>
      <c r="D107" s="288"/>
      <c r="E107" s="147">
        <v>47.6</v>
      </c>
      <c r="F107" s="97">
        <v>1938</v>
      </c>
      <c r="G107" s="148">
        <f t="shared" ref="G107:G109" si="32">E107*F107</f>
        <v>92248.8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23</v>
      </c>
      <c r="M107" s="151">
        <f>F107/V107*60</f>
        <v>1788.923076923079</v>
      </c>
      <c r="N107" s="152">
        <f>M107/L107</f>
        <v>77.779264214046904</v>
      </c>
      <c r="O107" s="154">
        <f>L107-I107</f>
        <v>0</v>
      </c>
      <c r="P107" s="155">
        <f>N107-K107</f>
        <v>-9.1772575250835331</v>
      </c>
      <c r="Q107" s="156">
        <f>N107/K107</f>
        <v>0.89446153846153942</v>
      </c>
      <c r="R107" s="289">
        <f>Q123</f>
        <v>0.89384704211239963</v>
      </c>
      <c r="S107" s="157">
        <v>0.70833333333333337</v>
      </c>
      <c r="T107" s="158">
        <v>0.75347222222222221</v>
      </c>
      <c r="U107" s="159"/>
      <c r="V107" s="160">
        <v>64.999999999999929</v>
      </c>
      <c r="W107" s="158"/>
      <c r="X107" s="169"/>
      <c r="Y107" s="196"/>
      <c r="Z107" s="197"/>
      <c r="AA107" s="292"/>
      <c r="AB107" s="293"/>
      <c r="AC107" s="196"/>
      <c r="AD107" s="197"/>
      <c r="AE107" s="115">
        <f>M107-J107</f>
        <v>-211.07692307692105</v>
      </c>
      <c r="AF107" s="156">
        <f>M107/J107</f>
        <v>0.89446153846153953</v>
      </c>
      <c r="AG107" s="281">
        <f>AF123</f>
        <v>0.89384704211239963</v>
      </c>
    </row>
    <row r="108" spans="1:33" ht="15.75" customHeight="1">
      <c r="A108" s="285"/>
      <c r="B108" s="163" t="s">
        <v>181</v>
      </c>
      <c r="C108" s="274" t="s">
        <v>199</v>
      </c>
      <c r="D108" s="275"/>
      <c r="E108" s="101">
        <v>56.87</v>
      </c>
      <c r="F108" s="102">
        <v>1718</v>
      </c>
      <c r="G108" s="103">
        <f t="shared" si="32"/>
        <v>97702.659999999989</v>
      </c>
      <c r="H108" s="26"/>
      <c r="I108" s="104">
        <v>23</v>
      </c>
      <c r="J108" s="105">
        <v>2000</v>
      </c>
      <c r="K108" s="106">
        <f t="shared" ref="K108:K109" si="33">J108/I108</f>
        <v>86.956521739130437</v>
      </c>
      <c r="L108" s="107">
        <v>23</v>
      </c>
      <c r="M108" s="105">
        <f>F108/V108*60</f>
        <v>1786.9979774631572</v>
      </c>
      <c r="N108" s="106">
        <f>M108/L108</f>
        <v>77.695564237528572</v>
      </c>
      <c r="O108" s="108">
        <f>L108-I108</f>
        <v>0</v>
      </c>
      <c r="P108" s="109">
        <f>N108-K108</f>
        <v>-9.2609575016018653</v>
      </c>
      <c r="Q108" s="110">
        <f>N108/K108</f>
        <v>0.89349898873157851</v>
      </c>
      <c r="R108" s="290"/>
      <c r="S108" s="47">
        <v>0.75716435185185182</v>
      </c>
      <c r="T108" s="48">
        <v>0.79722222222222228</v>
      </c>
      <c r="U108" s="111">
        <v>5.3166666666666451</v>
      </c>
      <c r="V108" s="112">
        <v>57.683333333333451</v>
      </c>
      <c r="W108" s="113"/>
      <c r="X108" s="116"/>
      <c r="Y108" s="12"/>
      <c r="Z108" s="198"/>
      <c r="AA108" s="276"/>
      <c r="AB108" s="277"/>
      <c r="AC108" s="12"/>
      <c r="AD108" s="198"/>
      <c r="AE108" s="117">
        <f>M108-J108</f>
        <v>-213.00202253684279</v>
      </c>
      <c r="AF108" s="110">
        <f>M108/J108</f>
        <v>0.89349898873157862</v>
      </c>
      <c r="AG108" s="282"/>
    </row>
    <row r="109" spans="1:33" ht="15.75" customHeight="1">
      <c r="A109" s="285"/>
      <c r="B109" s="163" t="s">
        <v>181</v>
      </c>
      <c r="C109" s="274" t="s">
        <v>198</v>
      </c>
      <c r="D109" s="275"/>
      <c r="E109" s="101">
        <v>56.79</v>
      </c>
      <c r="F109" s="102">
        <v>2088</v>
      </c>
      <c r="G109" s="103">
        <f t="shared" si="32"/>
        <v>118577.52</v>
      </c>
      <c r="H109" s="26"/>
      <c r="I109" s="104">
        <v>23</v>
      </c>
      <c r="J109" s="105">
        <v>2000</v>
      </c>
      <c r="K109" s="106">
        <f t="shared" si="33"/>
        <v>86.956521739130437</v>
      </c>
      <c r="L109" s="107">
        <v>23</v>
      </c>
      <c r="M109" s="105">
        <f>F109/V109*60</f>
        <v>1787.1611982881616</v>
      </c>
      <c r="N109" s="106">
        <f>M109/L109</f>
        <v>77.702660795137461</v>
      </c>
      <c r="O109" s="108">
        <f>L109-I109</f>
        <v>0</v>
      </c>
      <c r="P109" s="109">
        <f>N109-K109</f>
        <v>-9.2538609439929758</v>
      </c>
      <c r="Q109" s="110">
        <f>N109/K109</f>
        <v>0.89358059914408083</v>
      </c>
      <c r="R109" s="290"/>
      <c r="S109" s="47">
        <v>0.80138888888888893</v>
      </c>
      <c r="T109" s="48">
        <v>0.85006944444444443</v>
      </c>
      <c r="U109" s="111">
        <v>5.9999999999999787</v>
      </c>
      <c r="V109" s="112">
        <v>70.099999999999923</v>
      </c>
      <c r="W109" s="113"/>
      <c r="X109" s="116"/>
      <c r="Y109" s="12"/>
      <c r="Z109" s="198"/>
      <c r="AA109" s="276"/>
      <c r="AB109" s="277"/>
      <c r="AC109" s="12"/>
      <c r="AD109" s="198"/>
      <c r="AE109" s="117">
        <f>M109-J109</f>
        <v>-212.83880171183841</v>
      </c>
      <c r="AF109" s="110">
        <f>M109/J109</f>
        <v>0.89358059914408083</v>
      </c>
      <c r="AG109" s="282"/>
    </row>
    <row r="110" spans="1:33" ht="15.75" customHeight="1">
      <c r="A110" s="285"/>
      <c r="B110" s="163"/>
      <c r="C110" s="274"/>
      <c r="D110" s="275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76"/>
      <c r="AB110" s="277"/>
      <c r="AC110" s="12"/>
      <c r="AD110" s="198"/>
      <c r="AE110" s="117"/>
      <c r="AF110" s="110"/>
      <c r="AG110" s="282"/>
    </row>
    <row r="111" spans="1:33" ht="15.75" customHeight="1">
      <c r="A111" s="285"/>
      <c r="B111" s="163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282"/>
    </row>
    <row r="112" spans="1:33" ht="15.75" customHeight="1">
      <c r="A112" s="285"/>
      <c r="B112" s="163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282"/>
    </row>
    <row r="113" spans="1:33" ht="15.75" customHeight="1">
      <c r="A113" s="285"/>
      <c r="B113" s="163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76"/>
      <c r="AB113" s="277"/>
      <c r="AC113" s="12"/>
      <c r="AD113" s="198"/>
      <c r="AE113" s="117"/>
      <c r="AF113" s="110"/>
      <c r="AG113" s="282"/>
    </row>
    <row r="114" spans="1:33" ht="15.75" customHeight="1">
      <c r="A114" s="285"/>
      <c r="B114" s="163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76"/>
      <c r="AB114" s="277"/>
      <c r="AC114" s="12"/>
      <c r="AD114" s="198"/>
      <c r="AE114" s="117"/>
      <c r="AF114" s="110"/>
      <c r="AG114" s="282"/>
    </row>
    <row r="115" spans="1:33" ht="15.75" customHeight="1">
      <c r="A115" s="285"/>
      <c r="B115" s="163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76"/>
      <c r="AB115" s="277"/>
      <c r="AC115" s="12"/>
      <c r="AD115" s="198"/>
      <c r="AE115" s="117"/>
      <c r="AF115" s="110"/>
      <c r="AG115" s="282"/>
    </row>
    <row r="116" spans="1:33" ht="15.75" customHeight="1">
      <c r="A116" s="285"/>
      <c r="B116" s="163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76"/>
      <c r="AB116" s="277"/>
      <c r="AC116" s="12"/>
      <c r="AD116" s="198"/>
      <c r="AE116" s="117"/>
      <c r="AF116" s="110"/>
      <c r="AG116" s="282"/>
    </row>
    <row r="117" spans="1:33" ht="15.75" customHeight="1">
      <c r="A117" s="285"/>
      <c r="B117" s="163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76"/>
      <c r="AB117" s="277"/>
      <c r="AC117" s="12"/>
      <c r="AD117" s="198"/>
      <c r="AE117" s="117"/>
      <c r="AF117" s="110"/>
      <c r="AG117" s="282"/>
    </row>
    <row r="118" spans="1:33" ht="15.75" customHeight="1">
      <c r="A118" s="285"/>
      <c r="B118" s="163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76"/>
      <c r="AB118" s="277"/>
      <c r="AC118" s="12"/>
      <c r="AD118" s="198"/>
      <c r="AE118" s="117"/>
      <c r="AF118" s="110"/>
      <c r="AG118" s="282"/>
    </row>
    <row r="119" spans="1:33" ht="15.75" customHeight="1">
      <c r="A119" s="285"/>
      <c r="B119" s="163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76"/>
      <c r="AB119" s="277"/>
      <c r="AC119" s="12"/>
      <c r="AD119" s="198"/>
      <c r="AE119" s="117"/>
      <c r="AF119" s="110"/>
      <c r="AG119" s="282"/>
    </row>
    <row r="120" spans="1:33" ht="15.75" customHeight="1">
      <c r="A120" s="285"/>
      <c r="B120" s="163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76"/>
      <c r="AB120" s="277"/>
      <c r="AC120" s="12"/>
      <c r="AD120" s="198"/>
      <c r="AE120" s="117"/>
      <c r="AF120" s="110"/>
      <c r="AG120" s="282"/>
    </row>
    <row r="121" spans="1:33" ht="15.75" customHeight="1">
      <c r="A121" s="285"/>
      <c r="B121" s="163"/>
      <c r="C121" s="274"/>
      <c r="D121" s="275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76"/>
      <c r="AB121" s="277"/>
      <c r="AC121" s="12"/>
      <c r="AD121" s="198"/>
      <c r="AE121" s="117"/>
      <c r="AF121" s="110"/>
      <c r="AG121" s="282"/>
    </row>
    <row r="122" spans="1:33" ht="15.75" customHeight="1">
      <c r="A122" s="285"/>
      <c r="B122" s="163"/>
      <c r="C122" s="274"/>
      <c r="D122" s="275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76"/>
      <c r="AB122" s="277"/>
      <c r="AC122" s="12"/>
      <c r="AD122" s="198"/>
      <c r="AE122" s="165"/>
      <c r="AF122" s="125"/>
      <c r="AG122" s="282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4">AVERAGE(I107:I122)</f>
        <v>23</v>
      </c>
      <c r="J123" s="137">
        <f t="shared" si="34"/>
        <v>2000</v>
      </c>
      <c r="K123" s="138">
        <f t="shared" ref="K123" si="35">J123/I123</f>
        <v>86.956521739130437</v>
      </c>
      <c r="L123" s="136">
        <f t="shared" ref="L123:M123" si="36">AVERAGE(L107:L122)</f>
        <v>23</v>
      </c>
      <c r="M123" s="137">
        <f t="shared" si="36"/>
        <v>1787.6940842247993</v>
      </c>
      <c r="N123" s="138">
        <f>M123/L123</f>
        <v>77.725829748904317</v>
      </c>
      <c r="O123" s="139">
        <f>L123-I123</f>
        <v>0</v>
      </c>
      <c r="P123" s="140">
        <f>N123-K123</f>
        <v>-9.23069199022612</v>
      </c>
      <c r="Q123" s="141">
        <f>N123/K123</f>
        <v>0.89384704211239963</v>
      </c>
      <c r="R123" s="291"/>
      <c r="S123" s="142">
        <f>S107</f>
        <v>0.70833333333333337</v>
      </c>
      <c r="T123" s="143">
        <f>INDEX(T107:T122,COUNTA(T107:T122))</f>
        <v>0.85006944444444443</v>
      </c>
      <c r="U123" s="144"/>
      <c r="V123" s="166"/>
      <c r="W123" s="167"/>
      <c r="X123" s="138"/>
      <c r="Y123" s="179">
        <f t="shared" ref="Y123:Z123" si="37">SUM(Y107:Y122)</f>
        <v>0</v>
      </c>
      <c r="Z123" s="180">
        <f t="shared" si="37"/>
        <v>0</v>
      </c>
      <c r="AA123" s="279"/>
      <c r="AB123" s="280"/>
      <c r="AC123" s="179">
        <f t="shared" ref="AC123:AD123" si="38">SUM(AC107:AC122)</f>
        <v>0</v>
      </c>
      <c r="AD123" s="180">
        <f t="shared" si="38"/>
        <v>0</v>
      </c>
      <c r="AE123" s="168">
        <f>M123-J123</f>
        <v>-212.30591577520067</v>
      </c>
      <c r="AF123" s="141">
        <f>M123/J123</f>
        <v>0.89384704211239963</v>
      </c>
      <c r="AG123" s="283"/>
    </row>
    <row r="125" spans="1:33">
      <c r="AA125" s="273" t="s">
        <v>159</v>
      </c>
      <c r="AB125" s="273"/>
    </row>
    <row r="126" spans="1:33">
      <c r="AA126" s="273" t="s">
        <v>160</v>
      </c>
      <c r="AB126" s="273"/>
    </row>
    <row r="127" spans="1:33">
      <c r="AA127" s="273" t="s">
        <v>161</v>
      </c>
      <c r="AB127" s="273"/>
    </row>
    <row r="128" spans="1:33">
      <c r="AA128" s="273" t="s">
        <v>162</v>
      </c>
      <c r="AB128" s="273"/>
    </row>
    <row r="129" spans="27:28">
      <c r="AA129" s="273" t="s">
        <v>163</v>
      </c>
      <c r="AB129" s="273"/>
    </row>
    <row r="130" spans="27:28">
      <c r="AA130" s="273" t="s">
        <v>164</v>
      </c>
      <c r="AB130" s="273"/>
    </row>
    <row r="131" spans="27:28">
      <c r="AA131" s="273" t="s">
        <v>165</v>
      </c>
      <c r="AB131" s="273"/>
    </row>
    <row r="132" spans="27:28">
      <c r="AA132" s="273" t="s">
        <v>166</v>
      </c>
      <c r="AB132" s="273"/>
    </row>
    <row r="133" spans="27:28">
      <c r="AA133" s="273" t="s">
        <v>167</v>
      </c>
      <c r="AB133" s="273"/>
    </row>
    <row r="134" spans="27:28">
      <c r="AA134" s="273" t="s">
        <v>168</v>
      </c>
      <c r="AB134" s="273"/>
    </row>
    <row r="135" spans="27:28">
      <c r="AA135" s="273" t="s">
        <v>169</v>
      </c>
      <c r="AB135" s="273"/>
    </row>
    <row r="136" spans="27:28">
      <c r="AA136" s="273" t="s">
        <v>170</v>
      </c>
      <c r="AB136" s="273"/>
    </row>
    <row r="137" spans="27:28">
      <c r="AA137" s="273" t="s">
        <v>171</v>
      </c>
      <c r="AB137" s="273"/>
    </row>
  </sheetData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678" priority="3" operator="greaterThan">
      <formula>0</formula>
    </cfRule>
  </conditionalFormatting>
  <conditionalFormatting sqref="P5:P123 AE5:AE123">
    <cfRule type="cellIs" dxfId="677" priority="6" operator="lessThan">
      <formula>0</formula>
    </cfRule>
  </conditionalFormatting>
  <conditionalFormatting sqref="Q5:Q123 AF5:AF123">
    <cfRule type="cellIs" dxfId="676" priority="4" operator="greaterThan">
      <formula>1</formula>
    </cfRule>
    <cfRule type="cellIs" dxfId="675" priority="5" operator="lessThan">
      <formula>0.8</formula>
    </cfRule>
  </conditionalFormatting>
  <conditionalFormatting sqref="AG5 R5:R123 AG39:AG90">
    <cfRule type="cellIs" dxfId="674" priority="7" operator="lessThan">
      <formula>0.8</formula>
    </cfRule>
  </conditionalFormatting>
  <conditionalFormatting sqref="AG22">
    <cfRule type="cellIs" dxfId="673" priority="10" operator="lessThan">
      <formula>0.8</formula>
    </cfRule>
  </conditionalFormatting>
  <conditionalFormatting sqref="AG37">
    <cfRule type="cellIs" dxfId="672" priority="9" operator="lessThan">
      <formula>0.8</formula>
    </cfRule>
  </conditionalFormatting>
  <conditionalFormatting sqref="AG105">
    <cfRule type="cellIs" dxfId="671" priority="2" operator="lessThan">
      <formula>0.8</formula>
    </cfRule>
  </conditionalFormatting>
  <conditionalFormatting sqref="AG107:AG123">
    <cfRule type="cellIs" dxfId="670" priority="1" operator="lessThan">
      <formula>0.8</formula>
    </cfRule>
  </conditionalFormatting>
  <dataValidations count="1">
    <dataValidation type="list" allowBlank="1" showInputMessage="1" showErrorMessage="1" sqref="AA5:AB123" xr:uid="{3754CBAE-EECB-49B6-A189-28EF35445C12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1BAD2-E1B7-4747-9A32-97AAF89E506D}">
  <sheetPr>
    <tabColor theme="9" tint="0.59999389629810485"/>
  </sheetPr>
  <dimension ref="B1:AR42"/>
  <sheetViews>
    <sheetView zoomScale="70" zoomScaleNormal="70" workbookViewId="0">
      <selection activeCell="Q23" sqref="Q2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252</v>
      </c>
      <c r="D3" s="263"/>
      <c r="E3" s="3" t="s">
        <v>2</v>
      </c>
      <c r="F3" s="264">
        <f>'0329(18度C)'!D1+'0329(4度C)'!D1</f>
        <v>178715</v>
      </c>
      <c r="G3" s="265"/>
      <c r="H3" s="3" t="s">
        <v>3</v>
      </c>
      <c r="I3" s="266">
        <f>'0329(18度C)'!F1+'0329(4度C)'!F1</f>
        <v>5382127.5799999991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467.69416524440049</v>
      </c>
      <c r="F6" s="239" t="e">
        <f>AVERAGE(#REF!,D14:K14)</f>
        <v>#REF!</v>
      </c>
      <c r="G6" s="240">
        <f>AVERAGE(D14:K14)</f>
        <v>160.21604627766601</v>
      </c>
      <c r="H6" s="241"/>
      <c r="I6" s="240">
        <f>AVERAGE(L14:O14)</f>
        <v>93.173541434411007</v>
      </c>
      <c r="J6" s="241"/>
      <c r="K6" s="240">
        <f>AVERAGE(D32:O32)</f>
        <v>741.60584911930869</v>
      </c>
      <c r="L6" s="241"/>
      <c r="M6" s="240">
        <f>AVERAGE(P32:X32)</f>
        <v>713.67314722499168</v>
      </c>
      <c r="N6" s="241"/>
      <c r="O6" s="229">
        <f>'0329(4度C)'!Y2</f>
        <v>0</v>
      </c>
      <c r="P6" s="229">
        <f>'0329(4度C)'!Z2</f>
        <v>0</v>
      </c>
      <c r="Q6" s="229">
        <f>'0329(4度C)'!AC2</f>
        <v>0</v>
      </c>
      <c r="R6" s="229">
        <f>'0329(4度C)'!AD2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416.92232255234853</v>
      </c>
      <c r="F7" s="235" t="e">
        <f>AVERAGE(#REF!,D15:K15)</f>
        <v>#REF!</v>
      </c>
      <c r="G7" s="236">
        <f>AVERAGE(D15:K15)</f>
        <v>144.00212420485821</v>
      </c>
      <c r="H7" s="237"/>
      <c r="I7" s="236">
        <f>AVERAGE(L15:O15)</f>
        <v>82.453840863912504</v>
      </c>
      <c r="J7" s="237"/>
      <c r="K7" s="236">
        <f>AVERAGE(D33:O33)</f>
        <v>661.87611055472803</v>
      </c>
      <c r="L7" s="237"/>
      <c r="M7" s="236">
        <f>AVERAGE(P33:X33)</f>
        <v>634.50164716319171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0.89037203593024872</v>
      </c>
      <c r="F8" s="243" t="e">
        <f>AVERAGE(D16:K16,#REF!)</f>
        <v>#REF!</v>
      </c>
      <c r="G8" s="222">
        <f>AVERAGE(D16:K16)</f>
        <v>0.8946186181102378</v>
      </c>
      <c r="H8" s="223"/>
      <c r="I8" s="222">
        <f>AVERAGE(L16:O16)</f>
        <v>0.88569453206550541</v>
      </c>
      <c r="J8" s="223"/>
      <c r="K8" s="222">
        <f>AVERAGE(D34:O34)</f>
        <v>0.8917422047779876</v>
      </c>
      <c r="L8" s="223"/>
      <c r="M8" s="222">
        <f>AVERAGE(P34:X34)</f>
        <v>0.88792087058914326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84.507042253521121</v>
      </c>
      <c r="F14" s="28">
        <v>104.64285714285714</v>
      </c>
      <c r="G14" s="28">
        <v>85.714285714285722</v>
      </c>
      <c r="H14" s="28">
        <v>366</v>
      </c>
      <c r="I14" s="28" t="s">
        <v>42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102.56410256410257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75.478282440167391</v>
      </c>
      <c r="F15" s="35">
        <v>92.860040116062393</v>
      </c>
      <c r="G15" s="35">
        <v>76.564755633270252</v>
      </c>
      <c r="H15" s="35">
        <v>331.10541862993273</v>
      </c>
      <c r="I15" s="35" t="s">
        <v>42</v>
      </c>
      <c r="J15" s="35" t="s">
        <v>42</v>
      </c>
      <c r="K15" s="36" t="s">
        <v>42</v>
      </c>
      <c r="L15" s="34" t="s">
        <v>42</v>
      </c>
      <c r="M15" s="37">
        <v>80.305307328748086</v>
      </c>
      <c r="N15" s="35">
        <v>89.339469639718473</v>
      </c>
      <c r="O15" s="38">
        <v>77.716745623270953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H16" si="0">E15/E14</f>
        <v>0.89315967554198084</v>
      </c>
      <c r="F16" s="43">
        <f t="shared" si="0"/>
        <v>0.88739970076783181</v>
      </c>
      <c r="G16" s="43">
        <f t="shared" si="0"/>
        <v>0.89325548238815289</v>
      </c>
      <c r="H16" s="43">
        <f t="shared" si="0"/>
        <v>0.90465961374298565</v>
      </c>
      <c r="I16" s="43" t="s">
        <v>42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0.8922811925416454</v>
      </c>
      <c r="N16" s="43">
        <f t="shared" si="1"/>
        <v>0.87105982898725509</v>
      </c>
      <c r="O16" s="46">
        <f t="shared" si="1"/>
        <v>0.89374257466761597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0.20834490740740741</v>
      </c>
      <c r="F17" s="48">
        <v>0.20833333333333334</v>
      </c>
      <c r="G17" s="48">
        <v>0.20859953703703704</v>
      </c>
      <c r="H17" s="48">
        <v>0.2503009259259259</v>
      </c>
      <c r="I17" s="48" t="s">
        <v>42</v>
      </c>
      <c r="J17" s="48" t="s">
        <v>42</v>
      </c>
      <c r="K17" s="48" t="s">
        <v>42</v>
      </c>
      <c r="L17" s="47" t="s">
        <v>42</v>
      </c>
      <c r="M17" s="49">
        <v>0.70859953703703704</v>
      </c>
      <c r="N17" s="48">
        <v>0.7083680555555556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0.56822916666666667</v>
      </c>
      <c r="F18" s="48">
        <v>0.51458333333333328</v>
      </c>
      <c r="G18" s="48">
        <v>0.48078703703703701</v>
      </c>
      <c r="H18" s="48">
        <v>0.43402777777777779</v>
      </c>
      <c r="I18" s="48" t="s">
        <v>42</v>
      </c>
      <c r="J18" s="48" t="s">
        <v>42</v>
      </c>
      <c r="K18" s="48" t="s">
        <v>42</v>
      </c>
      <c r="L18" s="47" t="s">
        <v>42</v>
      </c>
      <c r="M18" s="49">
        <v>0.83680555555555558</v>
      </c>
      <c r="N18" s="48">
        <v>0.8037037037037037</v>
      </c>
      <c r="O18" s="50">
        <v>0.86041666666666672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23.666666666666668</v>
      </c>
      <c r="F23" s="58">
        <v>21.5</v>
      </c>
      <c r="G23" s="58">
        <v>23.333333333333332</v>
      </c>
      <c r="H23" s="58">
        <v>7.75</v>
      </c>
      <c r="I23" s="58" t="s">
        <v>42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328.81355932203388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1005.8823529411765</v>
      </c>
      <c r="O32" s="28">
        <v>840</v>
      </c>
      <c r="P32" s="27">
        <v>305.08474576271186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723.52941176470586</v>
      </c>
      <c r="W32" s="28">
        <v>979.41176470588243</v>
      </c>
      <c r="X32" s="31">
        <v>846.66666666666663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290.12501141141195</v>
      </c>
      <c r="H33" s="35">
        <v>390.14384499004018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990.28632025450736</v>
      </c>
      <c r="N33" s="35">
        <v>892.41576088964393</v>
      </c>
      <c r="O33" s="35">
        <v>746.40961522803673</v>
      </c>
      <c r="P33" s="34">
        <v>268.61623876537516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648.11807868829419</v>
      </c>
      <c r="W33" s="35">
        <v>871.07165871200436</v>
      </c>
      <c r="X33" s="38">
        <v>750.20061248709328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0.88233895223058278</v>
      </c>
      <c r="H34" s="43">
        <f>H33/H32</f>
        <v>0.90033194997701582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0.90026029114046124</v>
      </c>
      <c r="N34" s="43">
        <f>N33/N32</f>
        <v>0.88719695527040621</v>
      </c>
      <c r="O34" s="43">
        <f>O33/O32</f>
        <v>0.88858287527147228</v>
      </c>
      <c r="P34" s="42">
        <f>P33/P32</f>
        <v>0.88046433817539638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0.89577295428463433</v>
      </c>
      <c r="W34" s="43">
        <f>W33/W32</f>
        <v>0.88938247436060502</v>
      </c>
      <c r="X34" s="46">
        <f>X33/X32</f>
        <v>0.88606371553593699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0.35445601851851855</v>
      </c>
      <c r="N35" s="48">
        <v>0.20833333333333334</v>
      </c>
      <c r="O35" s="48">
        <v>0.20847222222222223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0.70839120370370368</v>
      </c>
      <c r="X35" s="50">
        <v>0.70833333333333337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0.4607060185185185</v>
      </c>
      <c r="H36" s="48">
        <v>0.33364583333333331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0.40902777777777777</v>
      </c>
      <c r="N36" s="48">
        <v>0.50238425925925922</v>
      </c>
      <c r="O36" s="48">
        <v>0.48850694444444442</v>
      </c>
      <c r="P36" s="47">
        <v>0.82998842592592592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0.81597222222222221</v>
      </c>
      <c r="W36" s="48">
        <v>1.2124999999999999</v>
      </c>
      <c r="X36" s="50">
        <v>1.1909722222222223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9.8333333333333339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3.4</v>
      </c>
      <c r="O37" s="58">
        <v>4</v>
      </c>
      <c r="P37" s="57">
        <v>11.8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4.25</v>
      </c>
      <c r="W37" s="58">
        <v>3.4</v>
      </c>
      <c r="X37" s="61">
        <v>4.0909090909090908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B17:B18"/>
    <mergeCell ref="B19:B20"/>
    <mergeCell ref="B21:B22"/>
    <mergeCell ref="B23:C23"/>
    <mergeCell ref="B24:C24"/>
    <mergeCell ref="B38:C38"/>
    <mergeCell ref="B39:C3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E2665-A484-4D98-9070-C7F400A11E5C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Q23" sqref="Q23"/>
      <selection pane="bottomLeft" activeCell="Q23" sqref="Q2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119965</v>
      </c>
      <c r="E1" s="88" t="s">
        <v>3</v>
      </c>
      <c r="F1" s="89">
        <f>SUM(G5:G157)</f>
        <v>2321924.2399999993</v>
      </c>
      <c r="G1" s="90" t="s">
        <v>84</v>
      </c>
      <c r="H1" s="91">
        <f>L21+L38+L55+L72+L89+L106+L123+L140+L157</f>
        <v>49.774242424242424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46110</v>
      </c>
      <c r="B2" s="332"/>
      <c r="C2" s="92" t="s">
        <v>40</v>
      </c>
      <c r="D2" s="93">
        <f>AVERAGE(N21,N38,N55,N72,N89,N106,N123,N140,N157)</f>
        <v>649.70968238071191</v>
      </c>
      <c r="E2" s="93" t="s">
        <v>91</v>
      </c>
      <c r="F2" s="94">
        <f>F1/D1</f>
        <v>19.355013879048048</v>
      </c>
      <c r="G2" s="95" t="s">
        <v>92</v>
      </c>
      <c r="H2" s="96">
        <f>COUNT(H5:H157)</f>
        <v>10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224</v>
      </c>
      <c r="D5" s="288"/>
      <c r="E5" s="147">
        <v>17.87</v>
      </c>
      <c r="F5" s="97">
        <v>1508</v>
      </c>
      <c r="G5" s="148">
        <f t="shared" ref="G5:G10" si="0">E5*F5</f>
        <v>26947.960000000003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2258.2362728785374</v>
      </c>
      <c r="N5" s="152">
        <f t="shared" ref="N5:N10" si="2">M5/L5</f>
        <v>376.37271214642288</v>
      </c>
      <c r="O5" s="154">
        <f t="shared" ref="O5:O10" si="3">L5-I5</f>
        <v>0</v>
      </c>
      <c r="P5" s="155">
        <f t="shared" ref="P5:P10" si="4">N5-K5</f>
        <v>-40.293954520243801</v>
      </c>
      <c r="Q5" s="156">
        <f t="shared" ref="Q5:Q10" si="5">N5/K5</f>
        <v>0.90329450915141485</v>
      </c>
      <c r="R5" s="289">
        <f>Q21</f>
        <v>0.88233895223058278</v>
      </c>
      <c r="S5" s="157">
        <v>0.25</v>
      </c>
      <c r="T5" s="158">
        <v>0.27782407407407406</v>
      </c>
      <c r="U5" s="159"/>
      <c r="V5" s="160">
        <v>40.066666666666642</v>
      </c>
      <c r="W5" s="161"/>
      <c r="X5" s="162"/>
      <c r="Y5" s="292"/>
      <c r="Z5" s="293"/>
      <c r="AA5" s="115">
        <f t="shared" ref="AA5:AA10" si="6">M5-J5</f>
        <v>-241.76372712146258</v>
      </c>
      <c r="AB5" s="156">
        <f t="shared" ref="AB5:AB10" si="7">M5/J5</f>
        <v>0.90329450915141496</v>
      </c>
      <c r="AC5" s="281">
        <f>AB21</f>
        <v>0.88233895223058278</v>
      </c>
    </row>
    <row r="6" spans="1:29" ht="15.75" customHeight="1">
      <c r="A6" s="285"/>
      <c r="B6" s="100" t="s">
        <v>114</v>
      </c>
      <c r="C6" s="274" t="s">
        <v>240</v>
      </c>
      <c r="D6" s="275"/>
      <c r="E6" s="101">
        <v>19.7</v>
      </c>
      <c r="F6" s="102">
        <v>3167</v>
      </c>
      <c r="G6" s="103">
        <f t="shared" si="0"/>
        <v>62389.899999999994</v>
      </c>
      <c r="H6" s="26"/>
      <c r="I6" s="104">
        <v>6</v>
      </c>
      <c r="J6" s="105">
        <v>2500</v>
      </c>
      <c r="K6" s="106">
        <f t="shared" ref="K6:K23" si="8">J6/I6</f>
        <v>416.66666666666669</v>
      </c>
      <c r="L6" s="107">
        <v>6</v>
      </c>
      <c r="M6" s="105">
        <f t="shared" si="1"/>
        <v>2257.2163927935057</v>
      </c>
      <c r="N6" s="106">
        <f t="shared" si="2"/>
        <v>376.20273213225096</v>
      </c>
      <c r="O6" s="108">
        <f t="shared" si="3"/>
        <v>0</v>
      </c>
      <c r="P6" s="109">
        <f t="shared" si="4"/>
        <v>-40.463934534415728</v>
      </c>
      <c r="Q6" s="110">
        <f t="shared" si="5"/>
        <v>0.90288655711740229</v>
      </c>
      <c r="R6" s="290"/>
      <c r="S6" s="47">
        <v>0.28125</v>
      </c>
      <c r="T6" s="48">
        <v>0.33971064814814816</v>
      </c>
      <c r="U6" s="111">
        <v>4.9333333333333584</v>
      </c>
      <c r="V6" s="112">
        <v>84.183333333333351</v>
      </c>
      <c r="W6" s="113"/>
      <c r="X6" s="116"/>
      <c r="Y6" s="276"/>
      <c r="Z6" s="277"/>
      <c r="AA6" s="117">
        <f t="shared" si="6"/>
        <v>-242.78360720649425</v>
      </c>
      <c r="AB6" s="110">
        <f t="shared" si="7"/>
        <v>0.90288655711740229</v>
      </c>
      <c r="AC6" s="282"/>
    </row>
    <row r="7" spans="1:29" ht="15.75" customHeight="1">
      <c r="A7" s="285"/>
      <c r="B7" s="100" t="s">
        <v>114</v>
      </c>
      <c r="C7" s="274" t="s">
        <v>115</v>
      </c>
      <c r="D7" s="275"/>
      <c r="E7" s="101">
        <v>29.85</v>
      </c>
      <c r="F7" s="102">
        <v>2277</v>
      </c>
      <c r="G7" s="103">
        <f t="shared" si="0"/>
        <v>67968.45</v>
      </c>
      <c r="H7" s="26"/>
      <c r="I7" s="104">
        <v>12</v>
      </c>
      <c r="J7" s="105">
        <v>3600</v>
      </c>
      <c r="K7" s="106">
        <f t="shared" si="8"/>
        <v>300</v>
      </c>
      <c r="L7" s="107">
        <v>12</v>
      </c>
      <c r="M7" s="105">
        <f t="shared" si="1"/>
        <v>3146.7178502879065</v>
      </c>
      <c r="N7" s="106">
        <f t="shared" si="2"/>
        <v>262.2264875239922</v>
      </c>
      <c r="O7" s="108">
        <f t="shared" si="3"/>
        <v>0</v>
      </c>
      <c r="P7" s="109">
        <f t="shared" si="4"/>
        <v>-37.773512476007795</v>
      </c>
      <c r="Q7" s="110">
        <f t="shared" si="5"/>
        <v>0.87408829174664071</v>
      </c>
      <c r="R7" s="290"/>
      <c r="S7" s="47">
        <v>0.34305555555555556</v>
      </c>
      <c r="T7" s="48">
        <v>0.37320601851851853</v>
      </c>
      <c r="U7" s="111">
        <v>4.8166666666666469</v>
      </c>
      <c r="V7" s="112">
        <v>43.416666666666686</v>
      </c>
      <c r="W7" s="113"/>
      <c r="X7" s="116"/>
      <c r="Y7" s="276"/>
      <c r="Z7" s="277"/>
      <c r="AA7" s="117">
        <f t="shared" si="6"/>
        <v>-453.28214971209354</v>
      </c>
      <c r="AB7" s="110">
        <f t="shared" si="7"/>
        <v>0.87408829174664071</v>
      </c>
      <c r="AC7" s="282"/>
    </row>
    <row r="8" spans="1:29" ht="15.75" customHeight="1">
      <c r="A8" s="285"/>
      <c r="B8" s="100" t="s">
        <v>114</v>
      </c>
      <c r="C8" s="274" t="s">
        <v>116</v>
      </c>
      <c r="D8" s="275"/>
      <c r="E8" s="101">
        <v>29.52</v>
      </c>
      <c r="F8" s="102">
        <v>2095</v>
      </c>
      <c r="G8" s="103">
        <f t="shared" si="0"/>
        <v>61844.4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3147.7462437395675</v>
      </c>
      <c r="N8" s="106">
        <f t="shared" si="2"/>
        <v>262.31218697829729</v>
      </c>
      <c r="O8" s="108">
        <f t="shared" si="3"/>
        <v>0</v>
      </c>
      <c r="P8" s="109">
        <f t="shared" si="4"/>
        <v>-37.687813021702709</v>
      </c>
      <c r="Q8" s="110">
        <f t="shared" si="5"/>
        <v>0.87437395659432426</v>
      </c>
      <c r="R8" s="290"/>
      <c r="S8" s="47">
        <v>0.37643518518518521</v>
      </c>
      <c r="T8" s="48">
        <v>0.40416666666666667</v>
      </c>
      <c r="U8" s="111">
        <v>4.6500000000000075</v>
      </c>
      <c r="V8" s="112">
        <v>39.933333333333316</v>
      </c>
      <c r="W8" s="113"/>
      <c r="X8" s="116"/>
      <c r="Y8" s="276"/>
      <c r="Z8" s="277"/>
      <c r="AA8" s="117">
        <f t="shared" si="6"/>
        <v>-452.25375626043251</v>
      </c>
      <c r="AB8" s="110">
        <f t="shared" si="7"/>
        <v>0.87437395659432426</v>
      </c>
      <c r="AC8" s="282"/>
    </row>
    <row r="9" spans="1:29" ht="15.75" customHeight="1">
      <c r="A9" s="285"/>
      <c r="B9" s="100" t="s">
        <v>114</v>
      </c>
      <c r="C9" s="274" t="s">
        <v>119</v>
      </c>
      <c r="D9" s="275"/>
      <c r="E9" s="101">
        <v>25.64</v>
      </c>
      <c r="F9" s="102">
        <v>1602</v>
      </c>
      <c r="G9" s="103">
        <f t="shared" si="0"/>
        <v>41075.279999999999</v>
      </c>
      <c r="H9" s="13"/>
      <c r="I9" s="104">
        <v>11</v>
      </c>
      <c r="J9" s="105">
        <v>3600</v>
      </c>
      <c r="K9" s="106">
        <f t="shared" si="8"/>
        <v>327.27272727272725</v>
      </c>
      <c r="L9" s="107">
        <v>11</v>
      </c>
      <c r="M9" s="105">
        <f t="shared" si="1"/>
        <v>3181.0259238830631</v>
      </c>
      <c r="N9" s="106">
        <f t="shared" si="2"/>
        <v>289.1841748984603</v>
      </c>
      <c r="O9" s="108">
        <f t="shared" si="3"/>
        <v>0</v>
      </c>
      <c r="P9" s="109">
        <f t="shared" si="4"/>
        <v>-38.088552374266953</v>
      </c>
      <c r="Q9" s="110">
        <f t="shared" si="5"/>
        <v>0.88361831218973985</v>
      </c>
      <c r="R9" s="290"/>
      <c r="S9" s="47">
        <v>0.40763888888888888</v>
      </c>
      <c r="T9" s="48">
        <v>0.4286226851851852</v>
      </c>
      <c r="U9" s="111">
        <v>4.9999999999999822</v>
      </c>
      <c r="V9" s="112">
        <v>30.216666666666701</v>
      </c>
      <c r="W9" s="113"/>
      <c r="X9" s="116"/>
      <c r="Y9" s="276"/>
      <c r="Z9" s="277"/>
      <c r="AA9" s="117">
        <f t="shared" si="6"/>
        <v>-418.97407611693689</v>
      </c>
      <c r="AB9" s="110">
        <f t="shared" si="7"/>
        <v>0.88361831218973974</v>
      </c>
      <c r="AC9" s="282"/>
    </row>
    <row r="10" spans="1:29" ht="15.75" customHeight="1">
      <c r="A10" s="285"/>
      <c r="B10" s="100" t="s">
        <v>120</v>
      </c>
      <c r="C10" s="274" t="s">
        <v>121</v>
      </c>
      <c r="D10" s="275"/>
      <c r="E10" s="101">
        <v>28.57</v>
      </c>
      <c r="F10" s="102">
        <v>2106</v>
      </c>
      <c r="G10" s="121">
        <f t="shared" si="0"/>
        <v>60168.42</v>
      </c>
      <c r="H10" s="122"/>
      <c r="I10" s="104">
        <v>12</v>
      </c>
      <c r="J10" s="105">
        <v>3600</v>
      </c>
      <c r="K10" s="106">
        <f t="shared" si="8"/>
        <v>300</v>
      </c>
      <c r="L10" s="107">
        <v>12</v>
      </c>
      <c r="M10" s="105">
        <f t="shared" si="1"/>
        <v>3126.4329896907257</v>
      </c>
      <c r="N10" s="106">
        <f t="shared" si="2"/>
        <v>260.53608247422716</v>
      </c>
      <c r="O10" s="108">
        <f t="shared" si="3"/>
        <v>0</v>
      </c>
      <c r="P10" s="109">
        <f t="shared" si="4"/>
        <v>-39.463917525772843</v>
      </c>
      <c r="Q10" s="110">
        <f t="shared" si="5"/>
        <v>0.8684536082474239</v>
      </c>
      <c r="R10" s="290"/>
      <c r="S10" s="47">
        <v>0.43263888888888891</v>
      </c>
      <c r="T10" s="48">
        <v>0.4607060185185185</v>
      </c>
      <c r="U10" s="111">
        <v>5.7833333333333314</v>
      </c>
      <c r="V10" s="112">
        <v>40.416666666666615</v>
      </c>
      <c r="W10" s="113"/>
      <c r="X10" s="116"/>
      <c r="Y10" s="276"/>
      <c r="Z10" s="277"/>
      <c r="AA10" s="117">
        <f t="shared" si="6"/>
        <v>-473.56701030927434</v>
      </c>
      <c r="AB10" s="110">
        <f t="shared" si="7"/>
        <v>0.86845360824742379</v>
      </c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9">AVERAGE(I5:I20)</f>
        <v>9.8333333333333339</v>
      </c>
      <c r="J21" s="137">
        <f t="shared" si="9"/>
        <v>3233.3333333333335</v>
      </c>
      <c r="K21" s="138">
        <f t="shared" ref="K21" si="10">J21/I21</f>
        <v>328.81355932203388</v>
      </c>
      <c r="L21" s="136">
        <f t="shared" ref="L21:M21" si="11">AVERAGE(L5:L20)</f>
        <v>9.8333333333333339</v>
      </c>
      <c r="M21" s="137">
        <f t="shared" si="11"/>
        <v>2852.8959455455511</v>
      </c>
      <c r="N21" s="138">
        <f>M21/L21</f>
        <v>290.12501141141195</v>
      </c>
      <c r="O21" s="139">
        <f>L21-I21</f>
        <v>0</v>
      </c>
      <c r="P21" s="140">
        <f>N21-K21</f>
        <v>-38.688547910621935</v>
      </c>
      <c r="Q21" s="141">
        <f>N21/K21</f>
        <v>0.88233895223058278</v>
      </c>
      <c r="R21" s="291"/>
      <c r="S21" s="142">
        <f>S5</f>
        <v>0.25</v>
      </c>
      <c r="T21" s="143">
        <f>INDEX(T5:T20,COUNTA(T5:T20))</f>
        <v>0.4607060185185185</v>
      </c>
      <c r="U21" s="144"/>
      <c r="V21" s="166"/>
      <c r="W21" s="167"/>
      <c r="X21" s="138"/>
      <c r="Y21" s="279"/>
      <c r="Z21" s="280"/>
      <c r="AA21" s="168">
        <f>M21-J21</f>
        <v>-380.43738778778243</v>
      </c>
      <c r="AB21" s="141">
        <f>M21/J21</f>
        <v>0.88233895223058278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976</v>
      </c>
      <c r="G22" s="148">
        <f t="shared" ref="G22:G23" si="12">E22*F22</f>
        <v>13693.279999999999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2340.8394403730899</v>
      </c>
      <c r="N22" s="152">
        <f>M22/L22</f>
        <v>390.1399067288483</v>
      </c>
      <c r="O22" s="154">
        <f>L22-I22</f>
        <v>0</v>
      </c>
      <c r="P22" s="155">
        <f>N22-K22</f>
        <v>-43.193426604485012</v>
      </c>
      <c r="Q22" s="156">
        <f>N22/K22</f>
        <v>0.90032286168195763</v>
      </c>
      <c r="R22" s="289">
        <f>Q38</f>
        <v>0.90033194997701582</v>
      </c>
      <c r="S22" s="157">
        <v>0.29166666666666669</v>
      </c>
      <c r="T22" s="158">
        <v>0.30903935185185183</v>
      </c>
      <c r="U22" s="159"/>
      <c r="V22" s="160">
        <v>25.016666666666609</v>
      </c>
      <c r="W22" s="158"/>
      <c r="X22" s="169"/>
      <c r="Y22" s="292"/>
      <c r="Z22" s="293"/>
      <c r="AA22" s="115">
        <f>M22-J22</f>
        <v>-259.16055962691007</v>
      </c>
      <c r="AB22" s="156">
        <f>M22/J22</f>
        <v>0.90032286168195763</v>
      </c>
      <c r="AC22" s="281">
        <f>AB38</f>
        <v>0.90033194997701582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1188</v>
      </c>
      <c r="G23" s="103">
        <f t="shared" si="12"/>
        <v>17214.12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2340.8866995073918</v>
      </c>
      <c r="N23" s="106">
        <f>M23/L23</f>
        <v>390.14778325123194</v>
      </c>
      <c r="O23" s="108">
        <f>L23-I23</f>
        <v>0</v>
      </c>
      <c r="P23" s="109">
        <f>N23-K23</f>
        <v>-43.185550082101372</v>
      </c>
      <c r="Q23" s="110">
        <f>N23/K23</f>
        <v>0.90034103827207379</v>
      </c>
      <c r="R23" s="290"/>
      <c r="S23" s="47">
        <v>0.3125</v>
      </c>
      <c r="T23" s="48">
        <v>0.33364583333333331</v>
      </c>
      <c r="U23" s="111">
        <v>4.9833333333333663</v>
      </c>
      <c r="V23" s="112">
        <v>30.449999999999964</v>
      </c>
      <c r="W23" s="113"/>
      <c r="X23" s="13"/>
      <c r="Y23" s="276"/>
      <c r="Z23" s="277"/>
      <c r="AA23" s="117">
        <f>M23-J23</f>
        <v>-259.11330049260823</v>
      </c>
      <c r="AB23" s="110">
        <f>M23/J23</f>
        <v>0.90034103827207379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2340.8630699402411</v>
      </c>
      <c r="N38" s="138">
        <f>M38/L38</f>
        <v>390.14384499004018</v>
      </c>
      <c r="O38" s="139">
        <f>L38-I38</f>
        <v>0</v>
      </c>
      <c r="P38" s="140">
        <f>N38-K38</f>
        <v>-43.189488343293135</v>
      </c>
      <c r="Q38" s="141">
        <f>N38/K38</f>
        <v>0.90033194997701582</v>
      </c>
      <c r="R38" s="291"/>
      <c r="S38" s="142">
        <f>S22</f>
        <v>0.29166666666666669</v>
      </c>
      <c r="T38" s="143">
        <f>INDEX(T22:T37,COUNTA(T22:T37))</f>
        <v>0.33364583333333331</v>
      </c>
      <c r="U38" s="144"/>
      <c r="V38" s="166"/>
      <c r="W38" s="167"/>
      <c r="X38" s="138"/>
      <c r="Y38" s="279"/>
      <c r="Z38" s="280"/>
      <c r="AA38" s="168">
        <f>M38-J38</f>
        <v>-259.13693005975892</v>
      </c>
      <c r="AB38" s="141">
        <f>M38/J38</f>
        <v>0.90033194997701582</v>
      </c>
      <c r="AC38" s="283"/>
    </row>
    <row r="39" spans="1:29" ht="15.75" customHeight="1">
      <c r="A39" s="284" t="s">
        <v>125</v>
      </c>
      <c r="B39" s="114" t="s">
        <v>120</v>
      </c>
      <c r="C39" s="287" t="s">
        <v>204</v>
      </c>
      <c r="D39" s="288"/>
      <c r="E39" s="147">
        <v>18.53</v>
      </c>
      <c r="F39" s="97">
        <v>3891</v>
      </c>
      <c r="G39" s="148">
        <f t="shared" ref="G39" si="16">E39*F39</f>
        <v>72100.23000000001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2970.8589607635222</v>
      </c>
      <c r="N39" s="152">
        <f>M39/L39</f>
        <v>990.28632025450736</v>
      </c>
      <c r="O39" s="154">
        <f>L39-I39</f>
        <v>0</v>
      </c>
      <c r="P39" s="155">
        <f>N39-K39</f>
        <v>-109.71367974549264</v>
      </c>
      <c r="Q39" s="156">
        <f>N39/K39</f>
        <v>0.90026029114046124</v>
      </c>
      <c r="R39" s="289">
        <f>Q55</f>
        <v>0.90026029114046124</v>
      </c>
      <c r="S39" s="157">
        <v>0.35445601851851855</v>
      </c>
      <c r="T39" s="158">
        <v>0.40902777777777777</v>
      </c>
      <c r="U39" s="159"/>
      <c r="V39" s="160">
        <v>78.583333333333286</v>
      </c>
      <c r="W39" s="161"/>
      <c r="X39" s="162"/>
      <c r="Y39" s="292"/>
      <c r="Z39" s="293"/>
      <c r="AA39" s="115">
        <f>M39-J39</f>
        <v>-329.14103923647781</v>
      </c>
      <c r="AB39" s="156">
        <f>M39/J39</f>
        <v>0.90026029114046124</v>
      </c>
      <c r="AC39" s="281">
        <f>AB55</f>
        <v>0.90026029114046124</v>
      </c>
    </row>
    <row r="40" spans="1:29" ht="15.75" customHeight="1">
      <c r="A40" s="285"/>
      <c r="B40" s="100"/>
      <c r="C40" s="274"/>
      <c r="D40" s="275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0"/>
      <c r="S40" s="47"/>
      <c r="T40" s="48"/>
      <c r="U40" s="111"/>
      <c r="V40" s="112"/>
      <c r="W40" s="113"/>
      <c r="X40" s="116"/>
      <c r="Y40" s="276"/>
      <c r="Z40" s="277"/>
      <c r="AA40" s="117"/>
      <c r="AB40" s="110"/>
      <c r="AC40" s="282"/>
    </row>
    <row r="41" spans="1:29" ht="15.75" customHeight="1">
      <c r="A41" s="285"/>
      <c r="B41" s="100"/>
      <c r="C41" s="274"/>
      <c r="D41" s="275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0"/>
      <c r="S41" s="47"/>
      <c r="T41" s="48"/>
      <c r="U41" s="111"/>
      <c r="V41" s="112"/>
      <c r="W41" s="113"/>
      <c r="X41" s="116"/>
      <c r="Y41" s="276"/>
      <c r="Z41" s="277"/>
      <c r="AA41" s="117"/>
      <c r="AB41" s="110"/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99"/>
      <c r="G55" s="135"/>
      <c r="H55" s="69"/>
      <c r="I55" s="136">
        <f t="shared" ref="I55:J55" si="17">AVERAGE(I39:I54)</f>
        <v>3</v>
      </c>
      <c r="J55" s="137">
        <f t="shared" si="17"/>
        <v>3300</v>
      </c>
      <c r="K55" s="138">
        <f t="shared" ref="K55" si="18">J55/I55</f>
        <v>1100</v>
      </c>
      <c r="L55" s="136">
        <f t="shared" ref="L55:M55" si="19">AVERAGE(L39:L54)</f>
        <v>3</v>
      </c>
      <c r="M55" s="137">
        <f t="shared" si="19"/>
        <v>2970.8589607635222</v>
      </c>
      <c r="N55" s="138">
        <f t="shared" ref="N55:N60" si="20">M55/L55</f>
        <v>990.28632025450736</v>
      </c>
      <c r="O55" s="139">
        <f t="shared" ref="O55:O60" si="21">L55-I55</f>
        <v>0</v>
      </c>
      <c r="P55" s="140">
        <f t="shared" ref="P55:P60" si="22">N55-K55</f>
        <v>-109.71367974549264</v>
      </c>
      <c r="Q55" s="141">
        <f t="shared" ref="Q55:Q60" si="23">N55/K55</f>
        <v>0.90026029114046124</v>
      </c>
      <c r="R55" s="291"/>
      <c r="S55" s="142">
        <f>S39</f>
        <v>0.35445601851851855</v>
      </c>
      <c r="T55" s="143">
        <f>INDEX(T39:T54,COUNTA(T39:T54))</f>
        <v>0.40902777777777777</v>
      </c>
      <c r="U55" s="144"/>
      <c r="V55" s="166"/>
      <c r="W55" s="99"/>
      <c r="X55" s="69"/>
      <c r="Y55" s="279"/>
      <c r="Z55" s="280"/>
      <c r="AA55" s="168">
        <f t="shared" ref="AA55:AA60" si="24">M55-J55</f>
        <v>-329.14103923647781</v>
      </c>
      <c r="AB55" s="141">
        <f t="shared" ref="AB55:AB60" si="25">M55/J55</f>
        <v>0.90026029114046124</v>
      </c>
      <c r="AC55" s="283"/>
    </row>
    <row r="56" spans="1:29" ht="15.75" customHeight="1">
      <c r="A56" s="294" t="s">
        <v>71</v>
      </c>
      <c r="B56" s="114" t="s">
        <v>120</v>
      </c>
      <c r="C56" s="287" t="s">
        <v>130</v>
      </c>
      <c r="D56" s="288"/>
      <c r="E56" s="147">
        <v>18.18</v>
      </c>
      <c r="F56" s="97">
        <v>1348</v>
      </c>
      <c r="G56" s="148">
        <f t="shared" ref="G56:G60" si="26">E56*F56</f>
        <v>24506.639999999999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3177.9960707269179</v>
      </c>
      <c r="N56" s="152">
        <f t="shared" si="20"/>
        <v>1059.3320235756394</v>
      </c>
      <c r="O56" s="154">
        <f t="shared" si="21"/>
        <v>0</v>
      </c>
      <c r="P56" s="155">
        <f t="shared" si="22"/>
        <v>-140.66797642436063</v>
      </c>
      <c r="Q56" s="156">
        <f t="shared" si="23"/>
        <v>0.88277668631303285</v>
      </c>
      <c r="R56" s="289">
        <f>Q72</f>
        <v>0.88719695527040621</v>
      </c>
      <c r="S56" s="157">
        <v>0.20833333333333334</v>
      </c>
      <c r="T56" s="158">
        <v>0.22600694444444444</v>
      </c>
      <c r="U56" s="159"/>
      <c r="V56" s="160">
        <v>25.449999999999982</v>
      </c>
      <c r="W56" s="161"/>
      <c r="X56" s="162"/>
      <c r="Y56" s="292"/>
      <c r="Z56" s="293"/>
      <c r="AA56" s="115">
        <f t="shared" si="24"/>
        <v>-422.00392927308212</v>
      </c>
      <c r="AB56" s="156">
        <f t="shared" si="25"/>
        <v>0.88277668631303274</v>
      </c>
      <c r="AC56" s="281">
        <f>AB72</f>
        <v>0.88719695527040621</v>
      </c>
    </row>
    <row r="57" spans="1:29" ht="15.75" customHeight="1">
      <c r="A57" s="295"/>
      <c r="B57" s="100" t="s">
        <v>120</v>
      </c>
      <c r="C57" s="274" t="s">
        <v>132</v>
      </c>
      <c r="D57" s="275"/>
      <c r="E57" s="101">
        <v>18.18</v>
      </c>
      <c r="F57" s="102">
        <v>2665</v>
      </c>
      <c r="G57" s="103">
        <f t="shared" si="26"/>
        <v>48449.7</v>
      </c>
      <c r="H57" s="26"/>
      <c r="I57" s="104">
        <v>3</v>
      </c>
      <c r="J57" s="105">
        <v>3600</v>
      </c>
      <c r="K57" s="106">
        <f t="shared" ref="K57:K94" si="27">J57/I57</f>
        <v>1200</v>
      </c>
      <c r="L57" s="107">
        <v>3</v>
      </c>
      <c r="M57" s="105">
        <f>F57/V57*60</f>
        <v>3174.7187293183333</v>
      </c>
      <c r="N57" s="106">
        <f t="shared" si="20"/>
        <v>1058.2395764394444</v>
      </c>
      <c r="O57" s="108">
        <f t="shared" si="21"/>
        <v>0</v>
      </c>
      <c r="P57" s="109">
        <f t="shared" si="22"/>
        <v>-141.76042356055564</v>
      </c>
      <c r="Q57" s="110">
        <f t="shared" si="23"/>
        <v>0.88186631369953694</v>
      </c>
      <c r="R57" s="290"/>
      <c r="S57" s="47">
        <v>0.2361111111111111</v>
      </c>
      <c r="T57" s="48">
        <v>0.27108796296296295</v>
      </c>
      <c r="U57" s="111">
        <v>14.549999999999997</v>
      </c>
      <c r="V57" s="112">
        <v>50.366666666666653</v>
      </c>
      <c r="W57" s="113"/>
      <c r="X57" s="116"/>
      <c r="Y57" s="276"/>
      <c r="Z57" s="277"/>
      <c r="AA57" s="117">
        <f t="shared" si="24"/>
        <v>-425.28127068166668</v>
      </c>
      <c r="AB57" s="110">
        <f t="shared" si="25"/>
        <v>0.88186631369953705</v>
      </c>
      <c r="AC57" s="282"/>
    </row>
    <row r="58" spans="1:29" ht="15.75" customHeight="1">
      <c r="A58" s="295"/>
      <c r="B58" s="100" t="s">
        <v>120</v>
      </c>
      <c r="C58" s="274" t="s">
        <v>127</v>
      </c>
      <c r="D58" s="275"/>
      <c r="E58" s="101">
        <v>22.28</v>
      </c>
      <c r="F58" s="102">
        <v>1327</v>
      </c>
      <c r="G58" s="103">
        <f t="shared" si="26"/>
        <v>29565.56</v>
      </c>
      <c r="H58" s="26"/>
      <c r="I58" s="104">
        <v>5</v>
      </c>
      <c r="J58" s="105">
        <v>3300</v>
      </c>
      <c r="K58" s="106">
        <f t="shared" si="27"/>
        <v>660</v>
      </c>
      <c r="L58" s="107">
        <v>5</v>
      </c>
      <c r="M58" s="105">
        <f>F58/V58*60</f>
        <v>2947.0697100555199</v>
      </c>
      <c r="N58" s="106">
        <f t="shared" si="20"/>
        <v>589.41394201110393</v>
      </c>
      <c r="O58" s="108">
        <f t="shared" si="21"/>
        <v>0</v>
      </c>
      <c r="P58" s="109">
        <f t="shared" si="22"/>
        <v>-70.586057988896073</v>
      </c>
      <c r="Q58" s="110">
        <f t="shared" si="23"/>
        <v>0.89305142728955145</v>
      </c>
      <c r="R58" s="290"/>
      <c r="S58" s="47">
        <v>0.28125</v>
      </c>
      <c r="T58" s="48">
        <v>0.30001157407407408</v>
      </c>
      <c r="U58" s="111">
        <v>14.633333333333356</v>
      </c>
      <c r="V58" s="112">
        <v>27.01666666666668</v>
      </c>
      <c r="W58" s="113"/>
      <c r="X58" s="116"/>
      <c r="Y58" s="276"/>
      <c r="Z58" s="277"/>
      <c r="AA58" s="117">
        <f t="shared" si="24"/>
        <v>-352.93028994448014</v>
      </c>
      <c r="AB58" s="110">
        <f t="shared" si="25"/>
        <v>0.89305142728955145</v>
      </c>
      <c r="AC58" s="282"/>
    </row>
    <row r="59" spans="1:29" ht="15.75" customHeight="1">
      <c r="A59" s="295"/>
      <c r="B59" s="100" t="s">
        <v>120</v>
      </c>
      <c r="C59" s="274" t="s">
        <v>131</v>
      </c>
      <c r="D59" s="275"/>
      <c r="E59" s="101">
        <v>14.03</v>
      </c>
      <c r="F59" s="102">
        <v>5289</v>
      </c>
      <c r="G59" s="103">
        <f t="shared" si="26"/>
        <v>74204.67</v>
      </c>
      <c r="H59" s="26"/>
      <c r="I59" s="104">
        <v>3</v>
      </c>
      <c r="J59" s="105">
        <v>3000</v>
      </c>
      <c r="K59" s="106">
        <f t="shared" si="27"/>
        <v>1000</v>
      </c>
      <c r="L59" s="107">
        <v>3</v>
      </c>
      <c r="M59" s="105">
        <f>F59/V59*60</f>
        <v>2698.8518781006383</v>
      </c>
      <c r="N59" s="106">
        <f t="shared" si="20"/>
        <v>899.61729270021272</v>
      </c>
      <c r="O59" s="108">
        <f t="shared" si="21"/>
        <v>0</v>
      </c>
      <c r="P59" s="109">
        <f t="shared" si="22"/>
        <v>-100.38270729978728</v>
      </c>
      <c r="Q59" s="110">
        <f t="shared" si="23"/>
        <v>0.89961729270021273</v>
      </c>
      <c r="R59" s="290"/>
      <c r="S59" s="47">
        <v>0.31070601851851853</v>
      </c>
      <c r="T59" s="48">
        <v>0.3923611111111111</v>
      </c>
      <c r="U59" s="111">
        <v>15.400000000000009</v>
      </c>
      <c r="V59" s="112">
        <v>117.5833333333333</v>
      </c>
      <c r="W59" s="113"/>
      <c r="X59" s="116"/>
      <c r="Y59" s="276"/>
      <c r="Z59" s="277"/>
      <c r="AA59" s="117">
        <f t="shared" si="24"/>
        <v>-301.14812189936174</v>
      </c>
      <c r="AB59" s="110">
        <f t="shared" si="25"/>
        <v>0.89961729270021273</v>
      </c>
      <c r="AC59" s="282"/>
    </row>
    <row r="60" spans="1:29" ht="15.75" customHeight="1">
      <c r="A60" s="296"/>
      <c r="B60" s="100" t="s">
        <v>120</v>
      </c>
      <c r="C60" s="274" t="s">
        <v>133</v>
      </c>
      <c r="D60" s="275"/>
      <c r="E60" s="101">
        <v>14.28</v>
      </c>
      <c r="F60" s="102">
        <v>7531</v>
      </c>
      <c r="G60" s="103">
        <f t="shared" si="26"/>
        <v>107542.68</v>
      </c>
      <c r="H60" s="13"/>
      <c r="I60" s="104">
        <v>3</v>
      </c>
      <c r="J60" s="105">
        <v>3600</v>
      </c>
      <c r="K60" s="106">
        <f t="shared" si="27"/>
        <v>1200</v>
      </c>
      <c r="L60" s="107">
        <v>3</v>
      </c>
      <c r="M60" s="105">
        <f>F60/V60*60</f>
        <v>3172.4315469225385</v>
      </c>
      <c r="N60" s="106">
        <f t="shared" si="20"/>
        <v>1057.4771823075127</v>
      </c>
      <c r="O60" s="108">
        <f t="shared" si="21"/>
        <v>0</v>
      </c>
      <c r="P60" s="109">
        <f t="shared" si="22"/>
        <v>-142.52281769248725</v>
      </c>
      <c r="Q60" s="110">
        <f t="shared" si="23"/>
        <v>0.88123098525626065</v>
      </c>
      <c r="R60" s="290"/>
      <c r="S60" s="47">
        <v>0.40347222222222223</v>
      </c>
      <c r="T60" s="48">
        <v>0.50238425925925922</v>
      </c>
      <c r="U60" s="111">
        <v>16.000000000000021</v>
      </c>
      <c r="V60" s="112">
        <v>142.43333333333328</v>
      </c>
      <c r="W60" s="113"/>
      <c r="X60" s="116"/>
      <c r="Y60" s="276"/>
      <c r="Z60" s="277"/>
      <c r="AA60" s="117">
        <f t="shared" si="24"/>
        <v>-427.56845307746153</v>
      </c>
      <c r="AB60" s="110">
        <f t="shared" si="25"/>
        <v>0.88123098525626065</v>
      </c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26"/>
      <c r="X66" s="127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26"/>
      <c r="X67" s="127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26"/>
      <c r="X68" s="127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26"/>
      <c r="X69" s="127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26"/>
      <c r="X70" s="127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28">AVERAGE(I56:I71)</f>
        <v>3.4</v>
      </c>
      <c r="J72" s="137">
        <f t="shared" si="28"/>
        <v>3420</v>
      </c>
      <c r="K72" s="138">
        <f t="shared" ref="K72" si="29">J72/I72</f>
        <v>1005.8823529411765</v>
      </c>
      <c r="L72" s="136">
        <f t="shared" ref="L72:M72" si="30">AVERAGE(L56:L71)</f>
        <v>3.4</v>
      </c>
      <c r="M72" s="137">
        <f t="shared" si="30"/>
        <v>3034.2135870247894</v>
      </c>
      <c r="N72" s="138">
        <f t="shared" ref="N72:N77" si="31">M72/L72</f>
        <v>892.41576088964393</v>
      </c>
      <c r="O72" s="139">
        <f t="shared" ref="O72:O77" si="32">L72-I72</f>
        <v>0</v>
      </c>
      <c r="P72" s="140">
        <f t="shared" ref="P72:P77" si="33">N72-K72</f>
        <v>-113.46659205153253</v>
      </c>
      <c r="Q72" s="141">
        <f t="shared" ref="Q72:Q77" si="34">N72/K72</f>
        <v>0.88719695527040621</v>
      </c>
      <c r="R72" s="291"/>
      <c r="S72" s="142">
        <f>S56</f>
        <v>0.20833333333333334</v>
      </c>
      <c r="T72" s="143">
        <f>INDEX(T56:T71,COUNTA(T56:T71))</f>
        <v>0.50238425925925922</v>
      </c>
      <c r="U72" s="144"/>
      <c r="V72" s="166"/>
      <c r="W72" s="99"/>
      <c r="X72" s="69"/>
      <c r="Y72" s="279"/>
      <c r="Z72" s="280"/>
      <c r="AA72" s="168">
        <f t="shared" ref="AA72:AA77" si="35">M72-J72</f>
        <v>-385.78641297521062</v>
      </c>
      <c r="AB72" s="141">
        <f t="shared" ref="AB72:AB77" si="36">M72/J72</f>
        <v>0.88719695527040621</v>
      </c>
      <c r="AC72" s="283"/>
    </row>
    <row r="73" spans="1:29" ht="15.75" customHeight="1">
      <c r="A73" s="284" t="s">
        <v>78</v>
      </c>
      <c r="B73" s="114" t="s">
        <v>120</v>
      </c>
      <c r="C73" s="287" t="s">
        <v>134</v>
      </c>
      <c r="D73" s="288"/>
      <c r="E73" s="147">
        <v>25.03</v>
      </c>
      <c r="F73" s="97">
        <v>1755</v>
      </c>
      <c r="G73" s="148">
        <f t="shared" ref="G73:G77" si="37">E73*F73</f>
        <v>43927.65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2941.3407821229057</v>
      </c>
      <c r="N73" s="152">
        <f t="shared" si="31"/>
        <v>735.33519553072642</v>
      </c>
      <c r="O73" s="154">
        <f t="shared" si="32"/>
        <v>0</v>
      </c>
      <c r="P73" s="155">
        <f t="shared" si="33"/>
        <v>-89.664804469273577</v>
      </c>
      <c r="Q73" s="156">
        <f t="shared" si="34"/>
        <v>0.89131538852209269</v>
      </c>
      <c r="R73" s="289">
        <f>Q89</f>
        <v>0.88858287527147228</v>
      </c>
      <c r="S73" s="157">
        <v>0.20847222222222223</v>
      </c>
      <c r="T73" s="158">
        <v>0.23333333333333334</v>
      </c>
      <c r="U73" s="159"/>
      <c r="V73" s="160">
        <v>35.799999999999997</v>
      </c>
      <c r="W73" s="158"/>
      <c r="X73" s="169"/>
      <c r="Y73" s="292"/>
      <c r="Z73" s="293"/>
      <c r="AA73" s="115">
        <f t="shared" si="35"/>
        <v>-358.65921787709431</v>
      </c>
      <c r="AB73" s="156">
        <f t="shared" si="36"/>
        <v>0.89131538852209269</v>
      </c>
      <c r="AC73" s="281">
        <f>AB89</f>
        <v>0.88858287527147228</v>
      </c>
    </row>
    <row r="74" spans="1:29" ht="15.75" customHeight="1">
      <c r="A74" s="285"/>
      <c r="B74" s="100" t="s">
        <v>120</v>
      </c>
      <c r="C74" s="274" t="s">
        <v>135</v>
      </c>
      <c r="D74" s="275"/>
      <c r="E74" s="101">
        <v>24.82</v>
      </c>
      <c r="F74" s="102">
        <v>2111</v>
      </c>
      <c r="G74" s="103">
        <f t="shared" si="37"/>
        <v>52395.020000000004</v>
      </c>
      <c r="H74" s="26"/>
      <c r="I74" s="104">
        <v>4</v>
      </c>
      <c r="J74" s="105">
        <v>3300</v>
      </c>
      <c r="K74" s="106">
        <f t="shared" si="27"/>
        <v>825</v>
      </c>
      <c r="L74" s="107">
        <v>4</v>
      </c>
      <c r="M74" s="105">
        <f>F74/V74*60</f>
        <v>2941.0216718266252</v>
      </c>
      <c r="N74" s="106">
        <f t="shared" si="31"/>
        <v>735.25541795665629</v>
      </c>
      <c r="O74" s="108">
        <f t="shared" si="32"/>
        <v>0</v>
      </c>
      <c r="P74" s="109">
        <f t="shared" si="33"/>
        <v>-89.744582043343712</v>
      </c>
      <c r="Q74" s="110">
        <f t="shared" si="34"/>
        <v>0.89121868843231067</v>
      </c>
      <c r="R74" s="290"/>
      <c r="S74" s="47">
        <v>0.24374999999999999</v>
      </c>
      <c r="T74" s="48">
        <v>0.2736574074074074</v>
      </c>
      <c r="U74" s="111">
        <v>14.999999999999986</v>
      </c>
      <c r="V74" s="112">
        <v>43.06666666666667</v>
      </c>
      <c r="W74" s="113"/>
      <c r="X74" s="13"/>
      <c r="Y74" s="276"/>
      <c r="Z74" s="277"/>
      <c r="AA74" s="117">
        <f t="shared" si="35"/>
        <v>-358.97832817337485</v>
      </c>
      <c r="AB74" s="110">
        <f t="shared" si="36"/>
        <v>0.89121868843231067</v>
      </c>
      <c r="AC74" s="282"/>
    </row>
    <row r="75" spans="1:29" ht="15.75" customHeight="1">
      <c r="A75" s="285"/>
      <c r="B75" s="100" t="s">
        <v>120</v>
      </c>
      <c r="C75" s="274" t="s">
        <v>128</v>
      </c>
      <c r="D75" s="275"/>
      <c r="E75" s="101">
        <v>17.89</v>
      </c>
      <c r="F75" s="102">
        <v>3621</v>
      </c>
      <c r="G75" s="103">
        <f t="shared" si="37"/>
        <v>64779.69</v>
      </c>
      <c r="H75" s="26"/>
      <c r="I75" s="104">
        <v>4</v>
      </c>
      <c r="J75" s="105">
        <v>3600</v>
      </c>
      <c r="K75" s="106">
        <f t="shared" si="27"/>
        <v>900</v>
      </c>
      <c r="L75" s="107">
        <v>4</v>
      </c>
      <c r="M75" s="105">
        <f>F75/V75*60</f>
        <v>3172.4507179362354</v>
      </c>
      <c r="N75" s="106">
        <f t="shared" si="31"/>
        <v>793.11267948405884</v>
      </c>
      <c r="O75" s="108">
        <f t="shared" si="32"/>
        <v>0</v>
      </c>
      <c r="P75" s="109">
        <f t="shared" si="33"/>
        <v>-106.88732051594116</v>
      </c>
      <c r="Q75" s="110">
        <f t="shared" si="34"/>
        <v>0.88123631053784313</v>
      </c>
      <c r="R75" s="290"/>
      <c r="S75" s="47">
        <v>0.28402777777777777</v>
      </c>
      <c r="T75" s="48">
        <v>0.33158564814814817</v>
      </c>
      <c r="U75" s="111">
        <v>14.933333333333323</v>
      </c>
      <c r="V75" s="112">
        <v>68.483333333333377</v>
      </c>
      <c r="W75" s="113"/>
      <c r="X75" s="13"/>
      <c r="Y75" s="276"/>
      <c r="Z75" s="277"/>
      <c r="AA75" s="117">
        <f t="shared" si="35"/>
        <v>-427.54928206376462</v>
      </c>
      <c r="AB75" s="110">
        <f t="shared" si="36"/>
        <v>0.88123631053784313</v>
      </c>
      <c r="AC75" s="282"/>
    </row>
    <row r="76" spans="1:29" ht="15.75" customHeight="1">
      <c r="A76" s="285"/>
      <c r="B76" s="100" t="s">
        <v>120</v>
      </c>
      <c r="C76" s="274" t="s">
        <v>136</v>
      </c>
      <c r="D76" s="275"/>
      <c r="E76" s="101">
        <v>30</v>
      </c>
      <c r="F76" s="102">
        <v>3621</v>
      </c>
      <c r="G76" s="103">
        <f t="shared" si="37"/>
        <v>108630</v>
      </c>
      <c r="H76" s="26"/>
      <c r="I76" s="104">
        <v>3</v>
      </c>
      <c r="J76" s="105">
        <v>3000</v>
      </c>
      <c r="K76" s="106">
        <f t="shared" si="27"/>
        <v>1000</v>
      </c>
      <c r="L76" s="107">
        <v>3</v>
      </c>
      <c r="M76" s="105">
        <f>F76/V76*60</f>
        <v>2700.0000000000009</v>
      </c>
      <c r="N76" s="106">
        <f t="shared" si="31"/>
        <v>900.00000000000034</v>
      </c>
      <c r="O76" s="108">
        <f t="shared" si="32"/>
        <v>0</v>
      </c>
      <c r="P76" s="109">
        <f t="shared" si="33"/>
        <v>-99.999999999999659</v>
      </c>
      <c r="Q76" s="110">
        <f t="shared" si="34"/>
        <v>0.90000000000000036</v>
      </c>
      <c r="R76" s="290"/>
      <c r="S76" s="47">
        <v>0.34166666666666667</v>
      </c>
      <c r="T76" s="48">
        <v>0.39754629629629629</v>
      </c>
      <c r="U76" s="111">
        <v>14.516666666666644</v>
      </c>
      <c r="V76" s="112">
        <v>80.46666666666664</v>
      </c>
      <c r="W76" s="113"/>
      <c r="X76" s="116"/>
      <c r="Y76" s="276"/>
      <c r="Z76" s="277"/>
      <c r="AA76" s="117">
        <f t="shared" si="35"/>
        <v>-299.99999999999909</v>
      </c>
      <c r="AB76" s="110">
        <f t="shared" si="36"/>
        <v>0.90000000000000036</v>
      </c>
      <c r="AC76" s="282"/>
    </row>
    <row r="77" spans="1:29" ht="15.75" customHeight="1">
      <c r="A77" s="285"/>
      <c r="B77" s="100" t="s">
        <v>120</v>
      </c>
      <c r="C77" s="274" t="s">
        <v>129</v>
      </c>
      <c r="D77" s="275"/>
      <c r="E77" s="101">
        <v>16.66</v>
      </c>
      <c r="F77" s="102">
        <v>6159</v>
      </c>
      <c r="G77" s="103">
        <f t="shared" si="37"/>
        <v>102608.94</v>
      </c>
      <c r="H77" s="13"/>
      <c r="I77" s="104">
        <v>5</v>
      </c>
      <c r="J77" s="105">
        <v>3600</v>
      </c>
      <c r="K77" s="106">
        <f t="shared" si="27"/>
        <v>720</v>
      </c>
      <c r="L77" s="107">
        <v>5</v>
      </c>
      <c r="M77" s="105">
        <f>F77/V77*60</f>
        <v>3173.3791326749688</v>
      </c>
      <c r="N77" s="106">
        <f t="shared" si="31"/>
        <v>634.6758265349938</v>
      </c>
      <c r="O77" s="108">
        <f t="shared" si="32"/>
        <v>0</v>
      </c>
      <c r="P77" s="109">
        <f t="shared" si="33"/>
        <v>-85.324173465006197</v>
      </c>
      <c r="Q77" s="110">
        <f t="shared" si="34"/>
        <v>0.88149420352082475</v>
      </c>
      <c r="R77" s="290"/>
      <c r="S77" s="47">
        <v>0.40763888888888888</v>
      </c>
      <c r="T77" s="48">
        <v>0.48850694444444442</v>
      </c>
      <c r="U77" s="111">
        <v>14.53333333333334</v>
      </c>
      <c r="V77" s="112">
        <v>116.44999999999997</v>
      </c>
      <c r="W77" s="113"/>
      <c r="X77" s="116"/>
      <c r="Y77" s="276"/>
      <c r="Z77" s="277"/>
      <c r="AA77" s="117">
        <f t="shared" si="35"/>
        <v>-426.62086732503121</v>
      </c>
      <c r="AB77" s="110">
        <f t="shared" si="36"/>
        <v>0.88149420352082464</v>
      </c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50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26"/>
      <c r="X81" s="127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26"/>
      <c r="X82" s="127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38">AVERAGE(I73:I88)</f>
        <v>4</v>
      </c>
      <c r="J89" s="137">
        <f t="shared" si="38"/>
        <v>3360</v>
      </c>
      <c r="K89" s="138">
        <f t="shared" ref="K89" si="39">J89/I89</f>
        <v>840</v>
      </c>
      <c r="L89" s="136">
        <f t="shared" ref="L89:M89" si="40">AVERAGE(L73:L88)</f>
        <v>4</v>
      </c>
      <c r="M89" s="137">
        <f t="shared" si="40"/>
        <v>2985.6384609121469</v>
      </c>
      <c r="N89" s="138">
        <f t="shared" ref="N89:N94" si="41">M89/L89</f>
        <v>746.40961522803673</v>
      </c>
      <c r="O89" s="139">
        <f t="shared" ref="O89:O94" si="42">L89-I89</f>
        <v>0</v>
      </c>
      <c r="P89" s="140">
        <f t="shared" ref="P89:P94" si="43">N89-K89</f>
        <v>-93.590384771963272</v>
      </c>
      <c r="Q89" s="141">
        <f t="shared" ref="Q89:Q94" si="44">N89/K89</f>
        <v>0.88858287527147228</v>
      </c>
      <c r="R89" s="291"/>
      <c r="S89" s="142">
        <f>S73</f>
        <v>0.20847222222222223</v>
      </c>
      <c r="T89" s="143">
        <f>INDEX(T73:T88,COUNTA(T73:T88))</f>
        <v>0.48850694444444442</v>
      </c>
      <c r="U89" s="144"/>
      <c r="V89" s="166"/>
      <c r="W89" s="167"/>
      <c r="X89" s="138"/>
      <c r="Y89" s="279"/>
      <c r="Z89" s="280"/>
      <c r="AA89" s="168">
        <f t="shared" ref="AA89:AA94" si="45">M89-J89</f>
        <v>-374.36153908785309</v>
      </c>
      <c r="AB89" s="141">
        <f t="shared" ref="AB89:AB94" si="46">M89/J89</f>
        <v>0.88858287527147228</v>
      </c>
      <c r="AC89" s="283"/>
    </row>
    <row r="90" spans="1:29" ht="15.75" customHeight="1">
      <c r="A90" s="294" t="s">
        <v>137</v>
      </c>
      <c r="B90" s="114" t="s">
        <v>114</v>
      </c>
      <c r="C90" s="287" t="s">
        <v>138</v>
      </c>
      <c r="D90" s="288"/>
      <c r="E90" s="147">
        <v>25.64</v>
      </c>
      <c r="F90" s="97">
        <v>1491</v>
      </c>
      <c r="G90" s="148">
        <f t="shared" ref="G90:G94" si="47">E90*F90</f>
        <v>38229.24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3181.7427385892088</v>
      </c>
      <c r="N90" s="152">
        <f t="shared" si="41"/>
        <v>289.24933987174626</v>
      </c>
      <c r="O90" s="154">
        <f t="shared" si="42"/>
        <v>0</v>
      </c>
      <c r="P90" s="155">
        <f t="shared" si="43"/>
        <v>-38.023387400980994</v>
      </c>
      <c r="Q90" s="156">
        <f t="shared" si="44"/>
        <v>0.88381742738589142</v>
      </c>
      <c r="R90" s="289">
        <f>Q106</f>
        <v>0.88046433817539638</v>
      </c>
      <c r="S90" s="157">
        <v>0.70833333333333337</v>
      </c>
      <c r="T90" s="158">
        <v>0.72785879629629635</v>
      </c>
      <c r="U90" s="159"/>
      <c r="V90" s="160">
        <v>28.116666666666692</v>
      </c>
      <c r="W90" s="158"/>
      <c r="X90" s="169"/>
      <c r="Y90" s="292"/>
      <c r="Z90" s="293"/>
      <c r="AA90" s="115">
        <f t="shared" si="45"/>
        <v>-418.25726141079122</v>
      </c>
      <c r="AB90" s="156">
        <f t="shared" si="46"/>
        <v>0.88381742738589131</v>
      </c>
      <c r="AC90" s="281">
        <f>AB106</f>
        <v>0.88046433817539638</v>
      </c>
    </row>
    <row r="91" spans="1:29" ht="15.75" customHeight="1">
      <c r="A91" s="295"/>
      <c r="B91" s="100" t="s">
        <v>114</v>
      </c>
      <c r="C91" s="274" t="s">
        <v>139</v>
      </c>
      <c r="D91" s="275"/>
      <c r="E91" s="101">
        <v>29.52</v>
      </c>
      <c r="F91" s="102">
        <v>1912</v>
      </c>
      <c r="G91" s="103">
        <f t="shared" si="47"/>
        <v>56442.239999999998</v>
      </c>
      <c r="H91" s="26"/>
      <c r="I91" s="104">
        <v>12</v>
      </c>
      <c r="J91" s="105">
        <v>3600</v>
      </c>
      <c r="K91" s="106">
        <f t="shared" si="27"/>
        <v>300</v>
      </c>
      <c r="L91" s="107">
        <v>12</v>
      </c>
      <c r="M91" s="105">
        <f>F91/V91*60</f>
        <v>3145.8866544789862</v>
      </c>
      <c r="N91" s="106">
        <f t="shared" si="41"/>
        <v>262.15722120658216</v>
      </c>
      <c r="O91" s="108">
        <f t="shared" si="42"/>
        <v>0</v>
      </c>
      <c r="P91" s="109">
        <f t="shared" si="43"/>
        <v>-37.842778793417835</v>
      </c>
      <c r="Q91" s="110">
        <f t="shared" si="44"/>
        <v>0.87385740402194056</v>
      </c>
      <c r="R91" s="290"/>
      <c r="S91" s="47">
        <v>0.73125000000000007</v>
      </c>
      <c r="T91" s="48">
        <v>0.75657407407407407</v>
      </c>
      <c r="U91" s="111">
        <v>4.8833333333333506</v>
      </c>
      <c r="V91" s="112">
        <v>36.466666666666555</v>
      </c>
      <c r="W91" s="113"/>
      <c r="X91" s="13"/>
      <c r="Y91" s="276"/>
      <c r="Z91" s="277"/>
      <c r="AA91" s="117">
        <f t="shared" si="45"/>
        <v>-454.1133455210138</v>
      </c>
      <c r="AB91" s="110">
        <f t="shared" si="46"/>
        <v>0.87385740402194056</v>
      </c>
      <c r="AC91" s="282"/>
    </row>
    <row r="92" spans="1:29" ht="15.75" customHeight="1">
      <c r="A92" s="295"/>
      <c r="B92" s="100" t="s">
        <v>114</v>
      </c>
      <c r="C92" s="274" t="s">
        <v>140</v>
      </c>
      <c r="D92" s="275"/>
      <c r="E92" s="101">
        <v>29.85</v>
      </c>
      <c r="F92" s="102">
        <v>1984</v>
      </c>
      <c r="G92" s="103">
        <f t="shared" si="47"/>
        <v>59222.400000000001</v>
      </c>
      <c r="H92" s="26"/>
      <c r="I92" s="104">
        <v>12</v>
      </c>
      <c r="J92" s="105">
        <v>3600</v>
      </c>
      <c r="K92" s="106">
        <f t="shared" si="27"/>
        <v>300</v>
      </c>
      <c r="L92" s="107">
        <v>12</v>
      </c>
      <c r="M92" s="105">
        <f>F92/V92*60</f>
        <v>3145.0462351387055</v>
      </c>
      <c r="N92" s="106">
        <f t="shared" si="41"/>
        <v>262.08718626155877</v>
      </c>
      <c r="O92" s="108">
        <f t="shared" si="42"/>
        <v>0</v>
      </c>
      <c r="P92" s="109">
        <f t="shared" si="43"/>
        <v>-37.91281373844123</v>
      </c>
      <c r="Q92" s="110">
        <f t="shared" si="44"/>
        <v>0.8736239542051959</v>
      </c>
      <c r="R92" s="290"/>
      <c r="S92" s="47">
        <v>0.75982638888888887</v>
      </c>
      <c r="T92" s="48">
        <v>0.78611111111111109</v>
      </c>
      <c r="U92" s="111">
        <v>4.6833333333333194</v>
      </c>
      <c r="V92" s="112">
        <v>37.85</v>
      </c>
      <c r="W92" s="113"/>
      <c r="X92" s="13"/>
      <c r="Y92" s="276"/>
      <c r="Z92" s="277"/>
      <c r="AA92" s="117">
        <f t="shared" si="45"/>
        <v>-454.95376486129453</v>
      </c>
      <c r="AB92" s="110">
        <f t="shared" si="46"/>
        <v>0.87362395420519601</v>
      </c>
      <c r="AC92" s="282"/>
    </row>
    <row r="93" spans="1:29" ht="15.75" customHeight="1">
      <c r="A93" s="295"/>
      <c r="B93" s="100" t="s">
        <v>120</v>
      </c>
      <c r="C93" s="274" t="s">
        <v>238</v>
      </c>
      <c r="D93" s="275"/>
      <c r="E93" s="101">
        <v>20.170000000000002</v>
      </c>
      <c r="F93" s="102">
        <v>1256</v>
      </c>
      <c r="G93" s="103">
        <f t="shared" si="47"/>
        <v>25333.52</v>
      </c>
      <c r="H93" s="26"/>
      <c r="I93" s="104">
        <v>12</v>
      </c>
      <c r="J93" s="105">
        <v>3600</v>
      </c>
      <c r="K93" s="106">
        <f t="shared" si="27"/>
        <v>300</v>
      </c>
      <c r="L93" s="107">
        <v>12</v>
      </c>
      <c r="M93" s="105">
        <f>F93/V93*60</f>
        <v>3250.6110711718188</v>
      </c>
      <c r="N93" s="106">
        <f t="shared" si="41"/>
        <v>270.88425593098492</v>
      </c>
      <c r="O93" s="108">
        <f t="shared" si="42"/>
        <v>0</v>
      </c>
      <c r="P93" s="109">
        <f t="shared" si="43"/>
        <v>-29.115744069015079</v>
      </c>
      <c r="Q93" s="110">
        <f t="shared" si="44"/>
        <v>0.90294751976994969</v>
      </c>
      <c r="R93" s="290"/>
      <c r="S93" s="47">
        <v>0.79027777777777775</v>
      </c>
      <c r="T93" s="48">
        <v>0.80637731481481478</v>
      </c>
      <c r="U93" s="111">
        <v>5.9999999999999787</v>
      </c>
      <c r="V93" s="112">
        <v>23.183333333333334</v>
      </c>
      <c r="W93" s="113"/>
      <c r="X93" s="116"/>
      <c r="Y93" s="276"/>
      <c r="Z93" s="277"/>
      <c r="AA93" s="117">
        <f t="shared" si="45"/>
        <v>-349.38892882818118</v>
      </c>
      <c r="AB93" s="110">
        <f t="shared" si="46"/>
        <v>0.90294751976994969</v>
      </c>
      <c r="AC93" s="282"/>
    </row>
    <row r="94" spans="1:29" ht="15.75" customHeight="1">
      <c r="A94" s="296"/>
      <c r="B94" s="100" t="s">
        <v>120</v>
      </c>
      <c r="C94" s="274" t="s">
        <v>141</v>
      </c>
      <c r="D94" s="275"/>
      <c r="E94" s="101">
        <v>28.57</v>
      </c>
      <c r="F94" s="102">
        <v>1520</v>
      </c>
      <c r="G94" s="103">
        <f t="shared" si="47"/>
        <v>43426.400000000001</v>
      </c>
      <c r="H94" s="13"/>
      <c r="I94" s="104">
        <v>12</v>
      </c>
      <c r="J94" s="105">
        <v>3600</v>
      </c>
      <c r="K94" s="106">
        <f t="shared" si="27"/>
        <v>300</v>
      </c>
      <c r="L94" s="107">
        <v>12</v>
      </c>
      <c r="M94" s="105">
        <f>F94/V94*60</f>
        <v>3125.0713877784146</v>
      </c>
      <c r="N94" s="106">
        <f t="shared" si="41"/>
        <v>260.4226156482012</v>
      </c>
      <c r="O94" s="108">
        <f t="shared" si="42"/>
        <v>0</v>
      </c>
      <c r="P94" s="109">
        <f t="shared" si="43"/>
        <v>-39.577384351798798</v>
      </c>
      <c r="Q94" s="110">
        <f t="shared" si="44"/>
        <v>0.86807538549400398</v>
      </c>
      <c r="R94" s="290"/>
      <c r="S94" s="47">
        <v>0.80972222222222223</v>
      </c>
      <c r="T94" s="48">
        <v>0.82998842592592592</v>
      </c>
      <c r="U94" s="111">
        <v>4.8166666666667268</v>
      </c>
      <c r="V94" s="112">
        <v>29.183333333333312</v>
      </c>
      <c r="W94" s="113"/>
      <c r="X94" s="116"/>
      <c r="Y94" s="276"/>
      <c r="Z94" s="277"/>
      <c r="AA94" s="117">
        <f t="shared" si="45"/>
        <v>-474.92861222158535</v>
      </c>
      <c r="AB94" s="110">
        <f t="shared" si="46"/>
        <v>0.86807538549400409</v>
      </c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48">AVERAGE(I90:I105)</f>
        <v>11.8</v>
      </c>
      <c r="J106" s="137">
        <f t="shared" si="48"/>
        <v>3600</v>
      </c>
      <c r="K106" s="138">
        <f t="shared" ref="K106" si="49">J106/I106</f>
        <v>305.08474576271186</v>
      </c>
      <c r="L106" s="136">
        <f t="shared" ref="L106:M106" si="50">AVERAGE(L90:L105)</f>
        <v>11.8</v>
      </c>
      <c r="M106" s="137">
        <f t="shared" si="50"/>
        <v>3169.671617431427</v>
      </c>
      <c r="N106" s="138">
        <f>M106/L106</f>
        <v>268.61623876537516</v>
      </c>
      <c r="O106" s="139">
        <f>L106-I106</f>
        <v>0</v>
      </c>
      <c r="P106" s="140">
        <f>N106-K106</f>
        <v>-36.468506997336704</v>
      </c>
      <c r="Q106" s="141">
        <f>N106/K106</f>
        <v>0.88046433817539638</v>
      </c>
      <c r="R106" s="291"/>
      <c r="S106" s="142">
        <f>S90</f>
        <v>0.70833333333333337</v>
      </c>
      <c r="T106" s="143">
        <f>INDEX(T90:T105,COUNTA(T90:T105))</f>
        <v>0.82998842592592592</v>
      </c>
      <c r="U106" s="144"/>
      <c r="V106" s="166"/>
      <c r="W106" s="167"/>
      <c r="X106" s="138"/>
      <c r="Y106" s="279"/>
      <c r="Z106" s="280"/>
      <c r="AA106" s="168">
        <f>M106-J106</f>
        <v>-430.32838256857303</v>
      </c>
      <c r="AB106" s="141">
        <f>M106/J106</f>
        <v>0.88046433817539638</v>
      </c>
      <c r="AC106" s="283"/>
    </row>
    <row r="107" spans="1:29" ht="15.75" customHeight="1">
      <c r="A107" s="284" t="s">
        <v>147</v>
      </c>
      <c r="B107" s="114" t="s">
        <v>120</v>
      </c>
      <c r="C107" s="287" t="s">
        <v>144</v>
      </c>
      <c r="D107" s="288"/>
      <c r="E107" s="147">
        <v>18.18</v>
      </c>
      <c r="F107" s="97">
        <v>843</v>
      </c>
      <c r="G107" s="148">
        <f t="shared" ref="G107:G110" si="51">E107*F107</f>
        <v>15325.74</v>
      </c>
      <c r="H107" s="149"/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>F107/V107*60</f>
        <v>2969.4716242661452</v>
      </c>
      <c r="N107" s="152">
        <f>M107/L107</f>
        <v>742.36790606653631</v>
      </c>
      <c r="O107" s="154">
        <f>L107-I107</f>
        <v>0</v>
      </c>
      <c r="P107" s="155">
        <f>N107-K107</f>
        <v>-82.632093933463693</v>
      </c>
      <c r="Q107" s="156">
        <f>N107/K107</f>
        <v>0.8998398861412561</v>
      </c>
      <c r="R107" s="289">
        <f>Q123</f>
        <v>0.89577295428463433</v>
      </c>
      <c r="S107" s="157">
        <v>0.70833333333333337</v>
      </c>
      <c r="T107" s="158">
        <v>0.72016203703703707</v>
      </c>
      <c r="U107" s="159"/>
      <c r="V107" s="160">
        <v>17.033333333333331</v>
      </c>
      <c r="W107" s="161"/>
      <c r="X107" s="162"/>
      <c r="Y107" s="292"/>
      <c r="Z107" s="293"/>
      <c r="AA107" s="115">
        <f>M107-J107</f>
        <v>-330.52837573385477</v>
      </c>
      <c r="AB107" s="156">
        <f>M107/J107</f>
        <v>0.8998398861412561</v>
      </c>
      <c r="AC107" s="281">
        <f>AB123</f>
        <v>0.89577295428463422</v>
      </c>
    </row>
    <row r="108" spans="1:29" ht="15.75" customHeight="1">
      <c r="A108" s="285"/>
      <c r="B108" s="100" t="s">
        <v>120</v>
      </c>
      <c r="C108" s="274" t="s">
        <v>219</v>
      </c>
      <c r="D108" s="275"/>
      <c r="E108" s="101">
        <v>22.21</v>
      </c>
      <c r="F108" s="102">
        <v>2082</v>
      </c>
      <c r="G108" s="103">
        <f t="shared" si="51"/>
        <v>46241.22</v>
      </c>
      <c r="H108" s="26"/>
      <c r="I108" s="104">
        <v>4</v>
      </c>
      <c r="J108" s="105">
        <v>3000</v>
      </c>
      <c r="K108" s="106">
        <f t="shared" ref="K108:K151" si="52">J108/I108</f>
        <v>750</v>
      </c>
      <c r="L108" s="107">
        <v>4</v>
      </c>
      <c r="M108" s="105">
        <f>F108/V108*60</f>
        <v>2682.6055833929831</v>
      </c>
      <c r="N108" s="106">
        <f>M108/L108</f>
        <v>670.65139584824578</v>
      </c>
      <c r="O108" s="108">
        <f>L108-I108</f>
        <v>0</v>
      </c>
      <c r="P108" s="109">
        <f>N108-K108</f>
        <v>-79.348604151754216</v>
      </c>
      <c r="Q108" s="110">
        <f>N108/K108</f>
        <v>0.89420186113099442</v>
      </c>
      <c r="R108" s="290"/>
      <c r="S108" s="47">
        <v>0.72391203703703699</v>
      </c>
      <c r="T108" s="48">
        <v>0.75624999999999998</v>
      </c>
      <c r="U108" s="111">
        <v>5.3999999999998849</v>
      </c>
      <c r="V108" s="112">
        <v>46.566666666666698</v>
      </c>
      <c r="W108" s="113"/>
      <c r="X108" s="116"/>
      <c r="Y108" s="276"/>
      <c r="Z108" s="277"/>
      <c r="AA108" s="117">
        <f>M108-J108</f>
        <v>-317.39441660701686</v>
      </c>
      <c r="AB108" s="110">
        <f>M108/J108</f>
        <v>0.89420186113099442</v>
      </c>
      <c r="AC108" s="282"/>
    </row>
    <row r="109" spans="1:29" ht="15.75" customHeight="1">
      <c r="A109" s="285"/>
      <c r="B109" s="100" t="s">
        <v>120</v>
      </c>
      <c r="C109" s="274" t="s">
        <v>202</v>
      </c>
      <c r="D109" s="275"/>
      <c r="E109" s="101">
        <v>22.48</v>
      </c>
      <c r="F109" s="102">
        <v>1240</v>
      </c>
      <c r="G109" s="103">
        <f t="shared" si="51"/>
        <v>27875.200000000001</v>
      </c>
      <c r="H109" s="26"/>
      <c r="I109" s="104">
        <v>5</v>
      </c>
      <c r="J109" s="105">
        <v>3000</v>
      </c>
      <c r="K109" s="106">
        <f t="shared" si="52"/>
        <v>600</v>
      </c>
      <c r="L109" s="107">
        <v>5</v>
      </c>
      <c r="M109" s="105">
        <f>F109/V109*60</f>
        <v>2682.6923076923008</v>
      </c>
      <c r="N109" s="106">
        <f>M109/L109</f>
        <v>536.53846153846018</v>
      </c>
      <c r="O109" s="108">
        <f>L109-I109</f>
        <v>0</v>
      </c>
      <c r="P109" s="109">
        <f>N109-K109</f>
        <v>-63.461538461539817</v>
      </c>
      <c r="Q109" s="110">
        <f>N109/K109</f>
        <v>0.89423076923076694</v>
      </c>
      <c r="R109" s="290"/>
      <c r="S109" s="47">
        <v>0.75990740740740736</v>
      </c>
      <c r="T109" s="48">
        <v>0.77916666666666667</v>
      </c>
      <c r="U109" s="111">
        <v>5.2666666666666373</v>
      </c>
      <c r="V109" s="112">
        <v>27.733333333333405</v>
      </c>
      <c r="W109" s="113"/>
      <c r="X109" s="116"/>
      <c r="Y109" s="276"/>
      <c r="Z109" s="277"/>
      <c r="AA109" s="117">
        <f>M109-J109</f>
        <v>-317.3076923076992</v>
      </c>
      <c r="AB109" s="110">
        <f>M109/J109</f>
        <v>0.89423076923076694</v>
      </c>
      <c r="AC109" s="282"/>
    </row>
    <row r="110" spans="1:29" ht="15.75" customHeight="1">
      <c r="A110" s="285"/>
      <c r="B110" s="100" t="s">
        <v>120</v>
      </c>
      <c r="C110" s="274" t="s">
        <v>146</v>
      </c>
      <c r="D110" s="275"/>
      <c r="E110" s="101">
        <v>24.54</v>
      </c>
      <c r="F110" s="102">
        <v>2081</v>
      </c>
      <c r="G110" s="103">
        <f t="shared" si="51"/>
        <v>51067.74</v>
      </c>
      <c r="H110" s="26"/>
      <c r="I110" s="104">
        <v>4</v>
      </c>
      <c r="J110" s="105">
        <v>3000</v>
      </c>
      <c r="K110" s="106">
        <f t="shared" si="52"/>
        <v>750</v>
      </c>
      <c r="L110" s="107">
        <v>4</v>
      </c>
      <c r="M110" s="105">
        <f>F110/V110*60</f>
        <v>2683.2378223495716</v>
      </c>
      <c r="N110" s="106">
        <f>M110/L110</f>
        <v>670.8094555873929</v>
      </c>
      <c r="O110" s="108">
        <f>L110-I110</f>
        <v>0</v>
      </c>
      <c r="P110" s="109">
        <f>N110-K110</f>
        <v>-79.190544412607096</v>
      </c>
      <c r="Q110" s="110">
        <f>N110/K110</f>
        <v>0.89441260744985718</v>
      </c>
      <c r="R110" s="290"/>
      <c r="S110" s="47">
        <v>0.78365740740740741</v>
      </c>
      <c r="T110" s="48">
        <v>0.81597222222222221</v>
      </c>
      <c r="U110" s="111">
        <v>6.466666666666665</v>
      </c>
      <c r="V110" s="112">
        <v>46.533333333333303</v>
      </c>
      <c r="W110" s="113"/>
      <c r="X110" s="116"/>
      <c r="Y110" s="276"/>
      <c r="Z110" s="277"/>
      <c r="AA110" s="117">
        <f>M110-J110</f>
        <v>-316.76217765042838</v>
      </c>
      <c r="AB110" s="110">
        <f>M110/J110</f>
        <v>0.89441260744985718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99"/>
      <c r="G123" s="135"/>
      <c r="H123" s="69"/>
      <c r="I123" s="136">
        <f t="shared" ref="I123:J123" si="53">AVERAGE(I107:I122)</f>
        <v>4.25</v>
      </c>
      <c r="J123" s="137">
        <f t="shared" si="53"/>
        <v>3075</v>
      </c>
      <c r="K123" s="138">
        <f t="shared" ref="K123" si="54">J123/I123</f>
        <v>723.52941176470586</v>
      </c>
      <c r="L123" s="136">
        <f t="shared" ref="L123:M123" si="55">AVERAGE(L107:L122)</f>
        <v>4.25</v>
      </c>
      <c r="M123" s="137">
        <f t="shared" si="55"/>
        <v>2754.5018344252503</v>
      </c>
      <c r="N123" s="138">
        <f t="shared" ref="N123:N133" si="56">M123/L123</f>
        <v>648.11807868829419</v>
      </c>
      <c r="O123" s="139">
        <f t="shared" ref="O123:O133" si="57">L123-I123</f>
        <v>0</v>
      </c>
      <c r="P123" s="140">
        <f t="shared" ref="P123:P133" si="58">N123-K123</f>
        <v>-75.411333076411665</v>
      </c>
      <c r="Q123" s="141">
        <f t="shared" ref="Q123:Q133" si="59">N123/K123</f>
        <v>0.89577295428463433</v>
      </c>
      <c r="R123" s="291"/>
      <c r="S123" s="142">
        <f>S107</f>
        <v>0.70833333333333337</v>
      </c>
      <c r="T123" s="143">
        <f>INDEX(T107:T122,COUNTA(T107:T122))</f>
        <v>0.81597222222222221</v>
      </c>
      <c r="U123" s="144"/>
      <c r="V123" s="166"/>
      <c r="W123" s="99"/>
      <c r="X123" s="69"/>
      <c r="Y123" s="279"/>
      <c r="Z123" s="280"/>
      <c r="AA123" s="168">
        <f t="shared" ref="AA123:AA133" si="60">M123-J123</f>
        <v>-320.49816557474969</v>
      </c>
      <c r="AB123" s="141">
        <f t="shared" ref="AB123:AB133" si="61">M123/J123</f>
        <v>0.89577295428463422</v>
      </c>
      <c r="AC123" s="283"/>
    </row>
    <row r="124" spans="1:29" ht="15.75" customHeight="1">
      <c r="A124" s="294" t="s">
        <v>150</v>
      </c>
      <c r="B124" s="114" t="s">
        <v>120</v>
      </c>
      <c r="C124" s="287" t="s">
        <v>152</v>
      </c>
      <c r="D124" s="288"/>
      <c r="E124" s="147">
        <v>18.18</v>
      </c>
      <c r="F124" s="97">
        <v>716</v>
      </c>
      <c r="G124" s="148">
        <f t="shared" ref="G124:G133" si="62">E124*F124</f>
        <v>13016.88</v>
      </c>
      <c r="H124" s="149">
        <v>2</v>
      </c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3" si="63">F124/V124*60</f>
        <v>2699.0575916230305</v>
      </c>
      <c r="N124" s="152">
        <f t="shared" si="56"/>
        <v>674.76439790575762</v>
      </c>
      <c r="O124" s="154">
        <f t="shared" si="57"/>
        <v>0</v>
      </c>
      <c r="P124" s="155">
        <f t="shared" si="58"/>
        <v>-75.235602094242381</v>
      </c>
      <c r="Q124" s="156">
        <f t="shared" si="59"/>
        <v>0.89968586387434346</v>
      </c>
      <c r="R124" s="289">
        <f>Q140</f>
        <v>0.88938247436060502</v>
      </c>
      <c r="S124" s="157">
        <v>0.70839120370370368</v>
      </c>
      <c r="T124" s="158">
        <v>0.71944444444444444</v>
      </c>
      <c r="U124" s="159"/>
      <c r="V124" s="160">
        <v>15.916666666666703</v>
      </c>
      <c r="W124" s="161"/>
      <c r="X124" s="162"/>
      <c r="Y124" s="292"/>
      <c r="Z124" s="293"/>
      <c r="AA124" s="115">
        <f t="shared" si="60"/>
        <v>-300.94240837696952</v>
      </c>
      <c r="AB124" s="156">
        <f t="shared" si="61"/>
        <v>0.89968586387434346</v>
      </c>
      <c r="AC124" s="281">
        <f>AB140</f>
        <v>0.88938247436060502</v>
      </c>
    </row>
    <row r="125" spans="1:29" ht="15.75" customHeight="1">
      <c r="A125" s="295"/>
      <c r="B125" s="100" t="s">
        <v>120</v>
      </c>
      <c r="C125" s="274" t="s">
        <v>151</v>
      </c>
      <c r="D125" s="275"/>
      <c r="E125" s="101">
        <v>14.03</v>
      </c>
      <c r="F125" s="102">
        <v>2404</v>
      </c>
      <c r="G125" s="103">
        <f t="shared" si="62"/>
        <v>33728.119999999995</v>
      </c>
      <c r="H125" s="26">
        <v>2</v>
      </c>
      <c r="I125" s="104">
        <v>3</v>
      </c>
      <c r="J125" s="105">
        <v>3000</v>
      </c>
      <c r="K125" s="106">
        <f t="shared" si="52"/>
        <v>1000</v>
      </c>
      <c r="L125" s="107">
        <v>3</v>
      </c>
      <c r="M125" s="105">
        <f t="shared" si="63"/>
        <v>2699.4385527136574</v>
      </c>
      <c r="N125" s="106">
        <f t="shared" si="56"/>
        <v>899.81285090455242</v>
      </c>
      <c r="O125" s="108">
        <f t="shared" si="57"/>
        <v>0</v>
      </c>
      <c r="P125" s="109">
        <f t="shared" si="58"/>
        <v>-100.18714909544758</v>
      </c>
      <c r="Q125" s="110">
        <f t="shared" si="59"/>
        <v>0.89981285090455243</v>
      </c>
      <c r="R125" s="290"/>
      <c r="S125" s="47">
        <v>0.72986111111111107</v>
      </c>
      <c r="T125" s="48">
        <v>0.76696759259259262</v>
      </c>
      <c r="U125" s="111">
        <v>14.999999999999947</v>
      </c>
      <c r="V125" s="112">
        <v>53.433333333333422</v>
      </c>
      <c r="W125" s="113"/>
      <c r="X125" s="116"/>
      <c r="Y125" s="276"/>
      <c r="Z125" s="277"/>
      <c r="AA125" s="117">
        <f t="shared" si="60"/>
        <v>-300.56144728634263</v>
      </c>
      <c r="AB125" s="110">
        <f t="shared" si="61"/>
        <v>0.89981285090455243</v>
      </c>
      <c r="AC125" s="282"/>
    </row>
    <row r="126" spans="1:29" ht="15.75" customHeight="1">
      <c r="A126" s="295"/>
      <c r="B126" s="100" t="s">
        <v>120</v>
      </c>
      <c r="C126" s="274" t="s">
        <v>156</v>
      </c>
      <c r="D126" s="275"/>
      <c r="E126" s="101">
        <v>18.18</v>
      </c>
      <c r="F126" s="102">
        <v>1436</v>
      </c>
      <c r="G126" s="103">
        <f t="shared" si="62"/>
        <v>26106.48</v>
      </c>
      <c r="H126" s="26"/>
      <c r="I126" s="104">
        <v>3</v>
      </c>
      <c r="J126" s="105">
        <v>3600</v>
      </c>
      <c r="K126" s="106">
        <f t="shared" si="52"/>
        <v>1200</v>
      </c>
      <c r="L126" s="107">
        <v>3</v>
      </c>
      <c r="M126" s="105">
        <f t="shared" si="63"/>
        <v>3173.4806629834338</v>
      </c>
      <c r="N126" s="106">
        <f t="shared" si="56"/>
        <v>1057.8268876611446</v>
      </c>
      <c r="O126" s="108">
        <f t="shared" si="57"/>
        <v>0</v>
      </c>
      <c r="P126" s="109">
        <f t="shared" si="58"/>
        <v>-142.17311233885539</v>
      </c>
      <c r="Q126" s="110">
        <f t="shared" si="59"/>
        <v>0.88152240638428714</v>
      </c>
      <c r="R126" s="290"/>
      <c r="S126" s="47">
        <v>0.77708333333333335</v>
      </c>
      <c r="T126" s="48">
        <v>0.79593749999999996</v>
      </c>
      <c r="U126" s="111">
        <v>14.566666666666652</v>
      </c>
      <c r="V126" s="112">
        <v>27.149999999999928</v>
      </c>
      <c r="W126" s="113"/>
      <c r="X126" s="116"/>
      <c r="Y126" s="276"/>
      <c r="Z126" s="277"/>
      <c r="AA126" s="117">
        <f t="shared" si="60"/>
        <v>-426.51933701656617</v>
      </c>
      <c r="AB126" s="110">
        <f t="shared" si="61"/>
        <v>0.88152240638428714</v>
      </c>
      <c r="AC126" s="282"/>
    </row>
    <row r="127" spans="1:29" ht="15.75" customHeight="1">
      <c r="A127" s="295"/>
      <c r="B127" s="100" t="s">
        <v>120</v>
      </c>
      <c r="C127" s="274" t="s">
        <v>143</v>
      </c>
      <c r="D127" s="275"/>
      <c r="E127" s="101">
        <v>16.7</v>
      </c>
      <c r="F127" s="102">
        <v>494</v>
      </c>
      <c r="G127" s="103">
        <f t="shared" si="62"/>
        <v>8249.7999999999993</v>
      </c>
      <c r="H127" s="26">
        <v>2</v>
      </c>
      <c r="I127" s="104">
        <v>3</v>
      </c>
      <c r="J127" s="105">
        <v>3600</v>
      </c>
      <c r="K127" s="106">
        <f t="shared" si="52"/>
        <v>1200</v>
      </c>
      <c r="L127" s="107">
        <v>3</v>
      </c>
      <c r="M127" s="105">
        <f t="shared" si="63"/>
        <v>3175.7142857143153</v>
      </c>
      <c r="N127" s="106">
        <f t="shared" si="56"/>
        <v>1058.5714285714384</v>
      </c>
      <c r="O127" s="108">
        <f t="shared" si="57"/>
        <v>0</v>
      </c>
      <c r="P127" s="109">
        <f t="shared" si="58"/>
        <v>-141.42857142856155</v>
      </c>
      <c r="Q127" s="110">
        <f t="shared" si="59"/>
        <v>0.88214285714286533</v>
      </c>
      <c r="R127" s="290"/>
      <c r="S127" s="47">
        <v>0.80694444444444446</v>
      </c>
      <c r="T127" s="48">
        <v>0.81342592592592589</v>
      </c>
      <c r="U127" s="111">
        <v>15.85000000000008</v>
      </c>
      <c r="V127" s="112">
        <v>9.3333333333332469</v>
      </c>
      <c r="W127" s="113"/>
      <c r="X127" s="116"/>
      <c r="Y127" s="276"/>
      <c r="Z127" s="277"/>
      <c r="AA127" s="117">
        <f t="shared" si="60"/>
        <v>-424.28571428568466</v>
      </c>
      <c r="AB127" s="110">
        <f t="shared" si="61"/>
        <v>0.88214285714286533</v>
      </c>
      <c r="AC127" s="282"/>
    </row>
    <row r="128" spans="1:29" ht="15.75" customHeight="1">
      <c r="A128" s="296"/>
      <c r="B128" s="100" t="s">
        <v>120</v>
      </c>
      <c r="C128" s="274" t="s">
        <v>153</v>
      </c>
      <c r="D128" s="275"/>
      <c r="E128" s="101">
        <v>14.28</v>
      </c>
      <c r="F128" s="102">
        <v>3115</v>
      </c>
      <c r="G128" s="103">
        <f t="shared" si="62"/>
        <v>44482.2</v>
      </c>
      <c r="H128" s="13">
        <v>2</v>
      </c>
      <c r="I128" s="104">
        <v>3</v>
      </c>
      <c r="J128" s="105">
        <v>3600</v>
      </c>
      <c r="K128" s="106">
        <f t="shared" si="52"/>
        <v>1200</v>
      </c>
      <c r="L128" s="107">
        <v>3</v>
      </c>
      <c r="M128" s="105">
        <f t="shared" si="63"/>
        <v>3174.9716874292162</v>
      </c>
      <c r="N128" s="106">
        <f t="shared" si="56"/>
        <v>1058.3238958097388</v>
      </c>
      <c r="O128" s="108">
        <f t="shared" si="57"/>
        <v>0</v>
      </c>
      <c r="P128" s="109">
        <f t="shared" si="58"/>
        <v>-141.67610419026119</v>
      </c>
      <c r="Q128" s="110">
        <f t="shared" si="59"/>
        <v>0.88193657984144902</v>
      </c>
      <c r="R128" s="290"/>
      <c r="S128" s="47">
        <v>0.82370370370370372</v>
      </c>
      <c r="T128" s="48">
        <v>0.86458333333333337</v>
      </c>
      <c r="U128" s="111">
        <v>14.800000000000075</v>
      </c>
      <c r="V128" s="112">
        <v>58.866666666666703</v>
      </c>
      <c r="W128" s="113">
        <v>0.86458333333333337</v>
      </c>
      <c r="X128" s="116">
        <v>0.91666666666666663</v>
      </c>
      <c r="Y128" s="276"/>
      <c r="Z128" s="277"/>
      <c r="AA128" s="117">
        <f t="shared" si="60"/>
        <v>-425.02831257078378</v>
      </c>
      <c r="AB128" s="110">
        <f t="shared" si="61"/>
        <v>0.88193657984144891</v>
      </c>
      <c r="AC128" s="282"/>
    </row>
    <row r="129" spans="1:29" ht="15.75" customHeight="1">
      <c r="A129" s="296"/>
      <c r="B129" s="100" t="s">
        <v>120</v>
      </c>
      <c r="C129" s="274" t="s">
        <v>152</v>
      </c>
      <c r="D129" s="275"/>
      <c r="E129" s="101">
        <v>18.18</v>
      </c>
      <c r="F129" s="102">
        <v>1316</v>
      </c>
      <c r="G129" s="121">
        <f t="shared" si="62"/>
        <v>23924.880000000001</v>
      </c>
      <c r="H129" s="122"/>
      <c r="I129" s="104">
        <v>4</v>
      </c>
      <c r="J129" s="105">
        <v>3000</v>
      </c>
      <c r="K129" s="106">
        <f t="shared" si="52"/>
        <v>750</v>
      </c>
      <c r="L129" s="107">
        <v>4</v>
      </c>
      <c r="M129" s="105">
        <f t="shared" si="63"/>
        <v>2701.0262257696704</v>
      </c>
      <c r="N129" s="106">
        <f t="shared" si="56"/>
        <v>675.2565564424176</v>
      </c>
      <c r="O129" s="108">
        <f t="shared" si="57"/>
        <v>0</v>
      </c>
      <c r="P129" s="109">
        <f t="shared" si="58"/>
        <v>-74.743443557582395</v>
      </c>
      <c r="Q129" s="110">
        <f t="shared" si="59"/>
        <v>0.90034207525655685</v>
      </c>
      <c r="R129" s="290"/>
      <c r="S129" s="47">
        <v>0.91666666666666663</v>
      </c>
      <c r="T129" s="48">
        <v>0.93696759259259255</v>
      </c>
      <c r="U129" s="111">
        <v>74.999999999999886</v>
      </c>
      <c r="V129" s="112">
        <v>29.23333333333332</v>
      </c>
      <c r="W129" s="113"/>
      <c r="X129" s="116"/>
      <c r="Y129" s="276"/>
      <c r="Z129" s="277"/>
      <c r="AA129" s="117">
        <f t="shared" si="60"/>
        <v>-298.97377423032958</v>
      </c>
      <c r="AB129" s="110">
        <f t="shared" si="61"/>
        <v>0.90034207525655685</v>
      </c>
      <c r="AC129" s="282"/>
    </row>
    <row r="130" spans="1:29" ht="15.75" customHeight="1">
      <c r="A130" s="296"/>
      <c r="B130" s="100" t="s">
        <v>120</v>
      </c>
      <c r="C130" s="274" t="s">
        <v>143</v>
      </c>
      <c r="D130" s="275"/>
      <c r="E130" s="101">
        <v>16.7</v>
      </c>
      <c r="F130" s="102">
        <v>1049</v>
      </c>
      <c r="G130" s="121">
        <f t="shared" si="62"/>
        <v>17518.3</v>
      </c>
      <c r="H130" s="62"/>
      <c r="I130" s="104">
        <v>3</v>
      </c>
      <c r="J130" s="105">
        <v>3600</v>
      </c>
      <c r="K130" s="106">
        <f t="shared" si="52"/>
        <v>1200</v>
      </c>
      <c r="L130" s="107">
        <v>3</v>
      </c>
      <c r="M130" s="105">
        <f t="shared" si="63"/>
        <v>3176.1143818334722</v>
      </c>
      <c r="N130" s="106">
        <f t="shared" si="56"/>
        <v>1058.7047939444908</v>
      </c>
      <c r="O130" s="123">
        <f t="shared" si="57"/>
        <v>0</v>
      </c>
      <c r="P130" s="124">
        <f t="shared" si="58"/>
        <v>-141.2952060555092</v>
      </c>
      <c r="Q130" s="125">
        <f t="shared" si="59"/>
        <v>0.88225399495374235</v>
      </c>
      <c r="R130" s="290"/>
      <c r="S130" s="47">
        <v>0.94734953703703706</v>
      </c>
      <c r="T130" s="48">
        <v>0.96111111111111114</v>
      </c>
      <c r="U130" s="111">
        <v>14.950000000000099</v>
      </c>
      <c r="V130" s="112">
        <v>19.816666666666674</v>
      </c>
      <c r="W130" s="113"/>
      <c r="X130" s="116"/>
      <c r="Y130" s="276"/>
      <c r="Z130" s="277"/>
      <c r="AA130" s="117">
        <f t="shared" si="60"/>
        <v>-423.88561816652782</v>
      </c>
      <c r="AB130" s="110">
        <f t="shared" si="61"/>
        <v>0.88225399495374224</v>
      </c>
      <c r="AC130" s="282"/>
    </row>
    <row r="131" spans="1:29" ht="15.75" customHeight="1">
      <c r="A131" s="296"/>
      <c r="B131" s="100" t="s">
        <v>120</v>
      </c>
      <c r="C131" s="274" t="s">
        <v>145</v>
      </c>
      <c r="D131" s="275"/>
      <c r="E131" s="101">
        <v>22.28</v>
      </c>
      <c r="F131" s="102">
        <v>1396</v>
      </c>
      <c r="G131" s="121">
        <f t="shared" si="62"/>
        <v>31102.880000000001</v>
      </c>
      <c r="H131" s="62"/>
      <c r="I131" s="104">
        <v>5</v>
      </c>
      <c r="J131" s="105">
        <v>3300</v>
      </c>
      <c r="K131" s="106">
        <f t="shared" si="52"/>
        <v>660</v>
      </c>
      <c r="L131" s="118">
        <v>5</v>
      </c>
      <c r="M131" s="105">
        <f t="shared" si="63"/>
        <v>2940.6670567583351</v>
      </c>
      <c r="N131" s="106">
        <f t="shared" si="56"/>
        <v>588.13341135166706</v>
      </c>
      <c r="O131" s="123">
        <f t="shared" si="57"/>
        <v>0</v>
      </c>
      <c r="P131" s="124">
        <f t="shared" si="58"/>
        <v>-71.866588648332936</v>
      </c>
      <c r="Q131" s="125">
        <f t="shared" si="59"/>
        <v>0.89111122932070763</v>
      </c>
      <c r="R131" s="290"/>
      <c r="S131" s="47">
        <v>0.97152777777777777</v>
      </c>
      <c r="T131" s="48">
        <v>0.99130787037037038</v>
      </c>
      <c r="U131" s="111">
        <v>14.999999999999947</v>
      </c>
      <c r="V131" s="112">
        <v>28.483333333333363</v>
      </c>
      <c r="W131" s="113"/>
      <c r="X131" s="116"/>
      <c r="Y131" s="276"/>
      <c r="Z131" s="277"/>
      <c r="AA131" s="117">
        <f t="shared" si="60"/>
        <v>-359.33294324166491</v>
      </c>
      <c r="AB131" s="110">
        <f t="shared" si="61"/>
        <v>0.89111122932070763</v>
      </c>
      <c r="AC131" s="282"/>
    </row>
    <row r="132" spans="1:29" ht="15.75" customHeight="1">
      <c r="A132" s="296"/>
      <c r="B132" s="100" t="s">
        <v>120</v>
      </c>
      <c r="C132" s="274" t="s">
        <v>151</v>
      </c>
      <c r="D132" s="275"/>
      <c r="E132" s="101">
        <v>14.03</v>
      </c>
      <c r="F132" s="102">
        <v>6009</v>
      </c>
      <c r="G132" s="121">
        <f t="shared" si="62"/>
        <v>84306.26999999999</v>
      </c>
      <c r="H132" s="62"/>
      <c r="I132" s="104">
        <v>3</v>
      </c>
      <c r="J132" s="105">
        <v>3000</v>
      </c>
      <c r="K132" s="106">
        <f t="shared" si="52"/>
        <v>1000</v>
      </c>
      <c r="L132" s="118">
        <v>3</v>
      </c>
      <c r="M132" s="105">
        <f t="shared" si="63"/>
        <v>2701.0113622175027</v>
      </c>
      <c r="N132" s="106">
        <f t="shared" si="56"/>
        <v>900.33712073916752</v>
      </c>
      <c r="O132" s="123">
        <f t="shared" si="57"/>
        <v>0</v>
      </c>
      <c r="P132" s="124">
        <f t="shared" si="58"/>
        <v>-99.662879260832483</v>
      </c>
      <c r="Q132" s="125">
        <f t="shared" si="59"/>
        <v>0.9003371207391675</v>
      </c>
      <c r="R132" s="290"/>
      <c r="S132" s="47">
        <v>1.0013888888888889</v>
      </c>
      <c r="T132" s="48">
        <v>1.0940856481481482</v>
      </c>
      <c r="U132" s="111">
        <v>14.516666666666644</v>
      </c>
      <c r="V132" s="112">
        <v>133.48333333333346</v>
      </c>
      <c r="W132" s="113"/>
      <c r="X132" s="116"/>
      <c r="Y132" s="276"/>
      <c r="Z132" s="277"/>
      <c r="AA132" s="117">
        <f t="shared" si="60"/>
        <v>-298.98863778249734</v>
      </c>
      <c r="AB132" s="110">
        <f t="shared" si="61"/>
        <v>0.90033712073916761</v>
      </c>
      <c r="AC132" s="282"/>
    </row>
    <row r="133" spans="1:29" ht="15.75" customHeight="1">
      <c r="A133" s="296"/>
      <c r="B133" s="100" t="s">
        <v>120</v>
      </c>
      <c r="C133" s="274" t="s">
        <v>153</v>
      </c>
      <c r="D133" s="275"/>
      <c r="E133" s="101">
        <v>14.28</v>
      </c>
      <c r="F133" s="102">
        <v>8254</v>
      </c>
      <c r="G133" s="121">
        <f t="shared" si="62"/>
        <v>117867.12</v>
      </c>
      <c r="H133" s="62"/>
      <c r="I133" s="104">
        <v>3</v>
      </c>
      <c r="J133" s="105">
        <v>3600</v>
      </c>
      <c r="K133" s="106">
        <f t="shared" si="52"/>
        <v>1200</v>
      </c>
      <c r="L133" s="118">
        <v>3</v>
      </c>
      <c r="M133" s="105">
        <f t="shared" si="63"/>
        <v>3174.954589165513</v>
      </c>
      <c r="N133" s="106">
        <f t="shared" si="56"/>
        <v>1058.3181963885042</v>
      </c>
      <c r="O133" s="123">
        <f t="shared" si="57"/>
        <v>0</v>
      </c>
      <c r="P133" s="124">
        <f t="shared" si="58"/>
        <v>-141.68180361149575</v>
      </c>
      <c r="Q133" s="125">
        <f t="shared" si="59"/>
        <v>0.88193183032375355</v>
      </c>
      <c r="R133" s="290"/>
      <c r="S133" s="47">
        <v>1.1041782407407408</v>
      </c>
      <c r="T133" s="48">
        <v>1.2124999999999999</v>
      </c>
      <c r="U133" s="111">
        <v>14.53333333333326</v>
      </c>
      <c r="V133" s="112">
        <v>155.98333333333315</v>
      </c>
      <c r="W133" s="113"/>
      <c r="X133" s="116"/>
      <c r="Y133" s="276"/>
      <c r="Z133" s="277"/>
      <c r="AA133" s="117">
        <f t="shared" si="60"/>
        <v>-425.04541083448703</v>
      </c>
      <c r="AB133" s="110">
        <f t="shared" si="61"/>
        <v>0.88193183032375355</v>
      </c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26"/>
      <c r="X134" s="127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26"/>
      <c r="X135" s="127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26"/>
      <c r="X136" s="127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26"/>
      <c r="X137" s="127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26"/>
      <c r="X138" s="127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64">AVERAGE(I124:I139)</f>
        <v>3.4</v>
      </c>
      <c r="J140" s="137">
        <f t="shared" si="64"/>
        <v>3330</v>
      </c>
      <c r="K140" s="138">
        <f t="shared" ref="K140" si="65">J140/I140</f>
        <v>979.41176470588243</v>
      </c>
      <c r="L140" s="136">
        <f t="shared" ref="L140:M140" si="66">AVERAGE(L124:L139)</f>
        <v>3.4</v>
      </c>
      <c r="M140" s="137">
        <f t="shared" si="66"/>
        <v>2961.6436396208146</v>
      </c>
      <c r="N140" s="138">
        <f t="shared" ref="N140:N151" si="67">M140/L140</f>
        <v>871.07165871200436</v>
      </c>
      <c r="O140" s="139">
        <f t="shared" ref="O140:O151" si="68">L140-I140</f>
        <v>0</v>
      </c>
      <c r="P140" s="140">
        <f t="shared" ref="P140:P151" si="69">N140-K140</f>
        <v>-108.34010599387807</v>
      </c>
      <c r="Q140" s="141">
        <f t="shared" ref="Q140:Q151" si="70">N140/K140</f>
        <v>0.88938247436060502</v>
      </c>
      <c r="R140" s="291"/>
      <c r="S140" s="142">
        <f>S124</f>
        <v>0.70839120370370368</v>
      </c>
      <c r="T140" s="143">
        <f>INDEX(T124:T139,COUNTA(T124:T139))</f>
        <v>1.2124999999999999</v>
      </c>
      <c r="U140" s="144"/>
      <c r="V140" s="166"/>
      <c r="W140" s="99"/>
      <c r="X140" s="69"/>
      <c r="Y140" s="279"/>
      <c r="Z140" s="280"/>
      <c r="AA140" s="168">
        <f t="shared" ref="AA140:AA151" si="71">M140-J140</f>
        <v>-368.35636037918539</v>
      </c>
      <c r="AB140" s="141">
        <f t="shared" ref="AB140:AB151" si="72">M140/J140</f>
        <v>0.88938247436060502</v>
      </c>
      <c r="AC140" s="283"/>
    </row>
    <row r="141" spans="1:29" ht="15.75" customHeight="1">
      <c r="A141" s="284" t="s">
        <v>154</v>
      </c>
      <c r="B141" s="114" t="s">
        <v>120</v>
      </c>
      <c r="C141" s="287" t="s">
        <v>145</v>
      </c>
      <c r="D141" s="288"/>
      <c r="E141" s="147">
        <v>22.28</v>
      </c>
      <c r="F141" s="97">
        <v>513</v>
      </c>
      <c r="G141" s="148">
        <f t="shared" ref="G141:G151" si="73">E141*F141</f>
        <v>11429.640000000001</v>
      </c>
      <c r="H141" s="149">
        <v>2</v>
      </c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1" si="74">F141/V141*60</f>
        <v>2940.7643312101955</v>
      </c>
      <c r="N141" s="152">
        <f t="shared" si="67"/>
        <v>588.15286624203907</v>
      </c>
      <c r="O141" s="154">
        <f t="shared" si="68"/>
        <v>0</v>
      </c>
      <c r="P141" s="155">
        <f t="shared" si="69"/>
        <v>-71.847133757960933</v>
      </c>
      <c r="Q141" s="156">
        <f t="shared" si="70"/>
        <v>0.8911407064273319</v>
      </c>
      <c r="R141" s="289">
        <f>Q157</f>
        <v>0.88606371553593699</v>
      </c>
      <c r="S141" s="157">
        <v>0.70833333333333337</v>
      </c>
      <c r="T141" s="158">
        <v>0.71560185185185188</v>
      </c>
      <c r="U141" s="159"/>
      <c r="V141" s="160">
        <v>10.466666666666651</v>
      </c>
      <c r="W141" s="158"/>
      <c r="X141" s="169"/>
      <c r="Y141" s="292"/>
      <c r="Z141" s="293"/>
      <c r="AA141" s="171">
        <f t="shared" si="71"/>
        <v>-359.23566878980455</v>
      </c>
      <c r="AB141" s="156">
        <f t="shared" si="72"/>
        <v>0.89114070642733201</v>
      </c>
      <c r="AC141" s="281">
        <f>AB157</f>
        <v>0.88606371553593699</v>
      </c>
    </row>
    <row r="142" spans="1:29" ht="15.75" customHeight="1">
      <c r="A142" s="285"/>
      <c r="B142" s="100" t="s">
        <v>120</v>
      </c>
      <c r="C142" s="274" t="s">
        <v>155</v>
      </c>
      <c r="D142" s="275"/>
      <c r="E142" s="101">
        <v>18.18</v>
      </c>
      <c r="F142" s="102">
        <v>1143</v>
      </c>
      <c r="G142" s="103">
        <f t="shared" si="73"/>
        <v>20779.739999999998</v>
      </c>
      <c r="H142" s="26">
        <v>2</v>
      </c>
      <c r="I142" s="104">
        <v>3</v>
      </c>
      <c r="J142" s="105">
        <v>3600</v>
      </c>
      <c r="K142" s="106">
        <f t="shared" si="52"/>
        <v>1200</v>
      </c>
      <c r="L142" s="107">
        <v>3</v>
      </c>
      <c r="M142" s="105">
        <f t="shared" si="74"/>
        <v>3174.9999999999973</v>
      </c>
      <c r="N142" s="106">
        <f t="shared" si="67"/>
        <v>1058.3333333333323</v>
      </c>
      <c r="O142" s="108">
        <f t="shared" si="68"/>
        <v>0</v>
      </c>
      <c r="P142" s="109">
        <f t="shared" si="69"/>
        <v>-141.66666666666765</v>
      </c>
      <c r="Q142" s="110">
        <f t="shared" si="70"/>
        <v>0.88194444444444364</v>
      </c>
      <c r="R142" s="290"/>
      <c r="S142" s="47">
        <v>0.72597222222222224</v>
      </c>
      <c r="T142" s="48">
        <v>0.74097222222222225</v>
      </c>
      <c r="U142" s="111">
        <v>14.933333333333323</v>
      </c>
      <c r="V142" s="112">
        <v>21.600000000000019</v>
      </c>
      <c r="W142" s="113"/>
      <c r="X142" s="13"/>
      <c r="Y142" s="276"/>
      <c r="Z142" s="277"/>
      <c r="AA142" s="172">
        <f t="shared" si="71"/>
        <v>-425.00000000000273</v>
      </c>
      <c r="AB142" s="110">
        <f t="shared" si="72"/>
        <v>0.88194444444444364</v>
      </c>
      <c r="AC142" s="282"/>
    </row>
    <row r="143" spans="1:29" ht="15.75" customHeight="1">
      <c r="A143" s="285"/>
      <c r="B143" s="100" t="s">
        <v>120</v>
      </c>
      <c r="C143" s="274" t="s">
        <v>157</v>
      </c>
      <c r="D143" s="275"/>
      <c r="E143" s="101">
        <v>24.82</v>
      </c>
      <c r="F143" s="102">
        <v>895</v>
      </c>
      <c r="G143" s="103">
        <f t="shared" si="73"/>
        <v>22213.9</v>
      </c>
      <c r="H143" s="26">
        <v>2</v>
      </c>
      <c r="I143" s="104">
        <v>4</v>
      </c>
      <c r="J143" s="105">
        <v>3300</v>
      </c>
      <c r="K143" s="106">
        <f t="shared" si="52"/>
        <v>825</v>
      </c>
      <c r="L143" s="107">
        <v>4</v>
      </c>
      <c r="M143" s="105">
        <f t="shared" si="74"/>
        <v>2942.4657534246617</v>
      </c>
      <c r="N143" s="106">
        <f t="shared" si="67"/>
        <v>735.61643835616542</v>
      </c>
      <c r="O143" s="108">
        <f t="shared" si="68"/>
        <v>0</v>
      </c>
      <c r="P143" s="109">
        <f t="shared" si="69"/>
        <v>-89.383561643834582</v>
      </c>
      <c r="Q143" s="110">
        <f t="shared" si="70"/>
        <v>0.89165628891656412</v>
      </c>
      <c r="R143" s="290"/>
      <c r="S143" s="47">
        <v>0.75138888888888888</v>
      </c>
      <c r="T143" s="48">
        <v>0.76406249999999998</v>
      </c>
      <c r="U143" s="111">
        <v>14.999999999999947</v>
      </c>
      <c r="V143" s="112">
        <v>18.249999999999975</v>
      </c>
      <c r="W143" s="113"/>
      <c r="X143" s="13"/>
      <c r="Y143" s="276"/>
      <c r="Z143" s="277"/>
      <c r="AA143" s="172">
        <f t="shared" si="71"/>
        <v>-357.53424657533833</v>
      </c>
      <c r="AB143" s="110">
        <f t="shared" si="72"/>
        <v>0.89165628891656412</v>
      </c>
      <c r="AC143" s="282"/>
    </row>
    <row r="144" spans="1:29" ht="15.75" customHeight="1">
      <c r="A144" s="285"/>
      <c r="B144" s="100" t="s">
        <v>120</v>
      </c>
      <c r="C144" s="274" t="s">
        <v>158</v>
      </c>
      <c r="D144" s="275"/>
      <c r="E144" s="101">
        <v>25.03</v>
      </c>
      <c r="F144" s="102">
        <v>756</v>
      </c>
      <c r="G144" s="103">
        <f t="shared" si="73"/>
        <v>18922.68</v>
      </c>
      <c r="H144" s="26">
        <v>2</v>
      </c>
      <c r="I144" s="104">
        <v>4</v>
      </c>
      <c r="J144" s="105">
        <v>3300</v>
      </c>
      <c r="K144" s="106">
        <f t="shared" si="52"/>
        <v>825</v>
      </c>
      <c r="L144" s="107">
        <v>4</v>
      </c>
      <c r="M144" s="105">
        <f t="shared" si="74"/>
        <v>2942.2702702702782</v>
      </c>
      <c r="N144" s="106">
        <f t="shared" si="67"/>
        <v>735.56756756756954</v>
      </c>
      <c r="O144" s="108">
        <f t="shared" si="68"/>
        <v>0</v>
      </c>
      <c r="P144" s="109">
        <f t="shared" si="69"/>
        <v>-89.43243243243046</v>
      </c>
      <c r="Q144" s="110">
        <f t="shared" si="70"/>
        <v>0.89159705159705394</v>
      </c>
      <c r="R144" s="290"/>
      <c r="S144" s="47">
        <v>0.77430555555555558</v>
      </c>
      <c r="T144" s="48">
        <v>0.78501157407407407</v>
      </c>
      <c r="U144" s="111">
        <v>14.750000000000068</v>
      </c>
      <c r="V144" s="112">
        <v>15.416666666666625</v>
      </c>
      <c r="W144" s="113"/>
      <c r="X144" s="13"/>
      <c r="Y144" s="276"/>
      <c r="Z144" s="277"/>
      <c r="AA144" s="172">
        <f t="shared" si="71"/>
        <v>-357.72972972972184</v>
      </c>
      <c r="AB144" s="110">
        <f t="shared" si="72"/>
        <v>0.89159705159705394</v>
      </c>
      <c r="AC144" s="282"/>
    </row>
    <row r="145" spans="1:29" ht="15.75" customHeight="1">
      <c r="A145" s="285"/>
      <c r="B145" s="100" t="s">
        <v>120</v>
      </c>
      <c r="C145" s="274" t="s">
        <v>148</v>
      </c>
      <c r="D145" s="275"/>
      <c r="E145" s="101">
        <v>17.89</v>
      </c>
      <c r="F145" s="102">
        <v>1711</v>
      </c>
      <c r="G145" s="103">
        <f t="shared" si="73"/>
        <v>30609.79</v>
      </c>
      <c r="H145" s="13">
        <v>2</v>
      </c>
      <c r="I145" s="104">
        <v>4</v>
      </c>
      <c r="J145" s="105">
        <v>3600</v>
      </c>
      <c r="K145" s="106">
        <f t="shared" si="52"/>
        <v>900</v>
      </c>
      <c r="L145" s="107">
        <v>4</v>
      </c>
      <c r="M145" s="105">
        <f t="shared" si="74"/>
        <v>3176.6890149561591</v>
      </c>
      <c r="N145" s="106">
        <f t="shared" si="67"/>
        <v>794.17225373903977</v>
      </c>
      <c r="O145" s="108">
        <f t="shared" si="68"/>
        <v>0</v>
      </c>
      <c r="P145" s="109">
        <f t="shared" si="69"/>
        <v>-105.82774626096023</v>
      </c>
      <c r="Q145" s="110">
        <f t="shared" si="70"/>
        <v>0.8824136152655998</v>
      </c>
      <c r="R145" s="290"/>
      <c r="S145" s="47">
        <v>0.79513888888888884</v>
      </c>
      <c r="T145" s="48">
        <v>0.8175810185185185</v>
      </c>
      <c r="U145" s="111">
        <v>14.583333333333268</v>
      </c>
      <c r="V145" s="112">
        <v>32.316666666666706</v>
      </c>
      <c r="W145" s="113"/>
      <c r="X145" s="116"/>
      <c r="Y145" s="276"/>
      <c r="Z145" s="277"/>
      <c r="AA145" s="172">
        <f t="shared" si="71"/>
        <v>-423.3109850438409</v>
      </c>
      <c r="AB145" s="110">
        <f t="shared" si="72"/>
        <v>0.8824136152655998</v>
      </c>
      <c r="AC145" s="282"/>
    </row>
    <row r="146" spans="1:29" ht="15.75" customHeight="1">
      <c r="A146" s="285"/>
      <c r="B146" s="100" t="s">
        <v>120</v>
      </c>
      <c r="C146" s="274" t="s">
        <v>149</v>
      </c>
      <c r="D146" s="275"/>
      <c r="E146" s="101">
        <v>16.66</v>
      </c>
      <c r="F146" s="102">
        <v>2625</v>
      </c>
      <c r="G146" s="121">
        <f t="shared" si="73"/>
        <v>43732.5</v>
      </c>
      <c r="H146" s="122">
        <v>2</v>
      </c>
      <c r="I146" s="104">
        <v>5</v>
      </c>
      <c r="J146" s="105">
        <v>3600</v>
      </c>
      <c r="K146" s="106">
        <f t="shared" si="52"/>
        <v>720</v>
      </c>
      <c r="L146" s="107">
        <v>5</v>
      </c>
      <c r="M146" s="105">
        <f t="shared" si="74"/>
        <v>3172.2054380664595</v>
      </c>
      <c r="N146" s="106">
        <f t="shared" si="67"/>
        <v>634.44108761329187</v>
      </c>
      <c r="O146" s="108">
        <f t="shared" si="68"/>
        <v>0</v>
      </c>
      <c r="P146" s="109">
        <f t="shared" si="69"/>
        <v>-85.55891238670813</v>
      </c>
      <c r="Q146" s="110">
        <f t="shared" si="70"/>
        <v>0.88116817724068319</v>
      </c>
      <c r="R146" s="290"/>
      <c r="S146" s="47">
        <v>0.82871527777777776</v>
      </c>
      <c r="T146" s="48">
        <v>0.86319444444444449</v>
      </c>
      <c r="U146" s="111">
        <v>16.033333333333335</v>
      </c>
      <c r="V146" s="112">
        <v>49.650000000000091</v>
      </c>
      <c r="W146" s="113">
        <v>0.86319444444444449</v>
      </c>
      <c r="X146" s="116">
        <v>0.91527777777777775</v>
      </c>
      <c r="Y146" s="276"/>
      <c r="Z146" s="277"/>
      <c r="AA146" s="172">
        <f t="shared" si="71"/>
        <v>-427.79456193354054</v>
      </c>
      <c r="AB146" s="110">
        <f t="shared" si="72"/>
        <v>0.88116817724068319</v>
      </c>
      <c r="AC146" s="282"/>
    </row>
    <row r="147" spans="1:29" ht="15.75" customHeight="1">
      <c r="A147" s="285"/>
      <c r="B147" s="100" t="s">
        <v>120</v>
      </c>
      <c r="C147" s="274" t="s">
        <v>155</v>
      </c>
      <c r="D147" s="275"/>
      <c r="E147" s="101">
        <v>18.18</v>
      </c>
      <c r="F147" s="102">
        <v>2806</v>
      </c>
      <c r="G147" s="121">
        <f t="shared" si="73"/>
        <v>51013.08</v>
      </c>
      <c r="H147" s="62"/>
      <c r="I147" s="104">
        <v>3</v>
      </c>
      <c r="J147" s="105">
        <v>3600</v>
      </c>
      <c r="K147" s="106">
        <f t="shared" si="52"/>
        <v>1200</v>
      </c>
      <c r="L147" s="107">
        <v>3</v>
      </c>
      <c r="M147" s="105">
        <f t="shared" si="74"/>
        <v>3175.605155611438</v>
      </c>
      <c r="N147" s="106">
        <f t="shared" si="67"/>
        <v>1058.5350518704793</v>
      </c>
      <c r="O147" s="123">
        <f t="shared" si="68"/>
        <v>0</v>
      </c>
      <c r="P147" s="124">
        <f t="shared" si="69"/>
        <v>-141.46494812952074</v>
      </c>
      <c r="Q147" s="125">
        <f t="shared" si="70"/>
        <v>0.88211254322539934</v>
      </c>
      <c r="R147" s="290"/>
      <c r="S147" s="47">
        <v>0.91527777777777775</v>
      </c>
      <c r="T147" s="48">
        <v>0.95209490740740743</v>
      </c>
      <c r="U147" s="111">
        <v>74.999999999999886</v>
      </c>
      <c r="V147" s="112">
        <v>53.016666666666751</v>
      </c>
      <c r="W147" s="113"/>
      <c r="X147" s="116"/>
      <c r="Y147" s="276"/>
      <c r="Z147" s="277"/>
      <c r="AA147" s="172">
        <f t="shared" si="71"/>
        <v>-424.39484438856198</v>
      </c>
      <c r="AB147" s="110">
        <f t="shared" si="72"/>
        <v>0.88211254322539945</v>
      </c>
      <c r="AC147" s="282"/>
    </row>
    <row r="148" spans="1:29" ht="15.75" customHeight="1">
      <c r="A148" s="285"/>
      <c r="B148" s="100" t="s">
        <v>120</v>
      </c>
      <c r="C148" s="274" t="s">
        <v>157</v>
      </c>
      <c r="D148" s="275"/>
      <c r="E148" s="101">
        <v>24.82</v>
      </c>
      <c r="F148" s="102">
        <v>2083</v>
      </c>
      <c r="G148" s="121">
        <f t="shared" si="73"/>
        <v>51700.06</v>
      </c>
      <c r="H148" s="62"/>
      <c r="I148" s="104">
        <v>4</v>
      </c>
      <c r="J148" s="105">
        <v>3300</v>
      </c>
      <c r="K148" s="106">
        <f t="shared" si="52"/>
        <v>825</v>
      </c>
      <c r="L148" s="118">
        <v>4</v>
      </c>
      <c r="M148" s="105">
        <f t="shared" si="74"/>
        <v>2943.0141287284127</v>
      </c>
      <c r="N148" s="106">
        <f t="shared" si="67"/>
        <v>735.75353218210319</v>
      </c>
      <c r="O148" s="123">
        <f t="shared" si="68"/>
        <v>0</v>
      </c>
      <c r="P148" s="124">
        <f t="shared" si="69"/>
        <v>-89.246467817896814</v>
      </c>
      <c r="Q148" s="125">
        <f t="shared" si="70"/>
        <v>0.8918224632510342</v>
      </c>
      <c r="R148" s="290"/>
      <c r="S148" s="47">
        <v>0.96250000000000002</v>
      </c>
      <c r="T148" s="48">
        <v>0.99199074074074078</v>
      </c>
      <c r="U148" s="111">
        <v>14.983333333333331</v>
      </c>
      <c r="V148" s="112">
        <v>42.466666666666697</v>
      </c>
      <c r="W148" s="113"/>
      <c r="X148" s="116"/>
      <c r="Y148" s="276"/>
      <c r="Z148" s="277"/>
      <c r="AA148" s="172">
        <f t="shared" si="71"/>
        <v>-356.98587127158726</v>
      </c>
      <c r="AB148" s="110">
        <f t="shared" si="72"/>
        <v>0.8918224632510342</v>
      </c>
      <c r="AC148" s="282"/>
    </row>
    <row r="149" spans="1:29" ht="15.75" customHeight="1">
      <c r="A149" s="285"/>
      <c r="B149" s="100" t="s">
        <v>120</v>
      </c>
      <c r="C149" s="274" t="s">
        <v>158</v>
      </c>
      <c r="D149" s="275"/>
      <c r="E149" s="101">
        <v>25.03</v>
      </c>
      <c r="F149" s="102">
        <v>1517</v>
      </c>
      <c r="G149" s="121">
        <f t="shared" si="73"/>
        <v>37970.51</v>
      </c>
      <c r="H149" s="62"/>
      <c r="I149" s="104">
        <v>4</v>
      </c>
      <c r="J149" s="105">
        <v>3300</v>
      </c>
      <c r="K149" s="106">
        <f t="shared" si="52"/>
        <v>825</v>
      </c>
      <c r="L149" s="118">
        <v>4</v>
      </c>
      <c r="M149" s="105">
        <f t="shared" si="74"/>
        <v>2942.4568965517306</v>
      </c>
      <c r="N149" s="106">
        <f t="shared" si="67"/>
        <v>735.61422413793264</v>
      </c>
      <c r="O149" s="123">
        <f t="shared" si="68"/>
        <v>0</v>
      </c>
      <c r="P149" s="124">
        <f t="shared" si="69"/>
        <v>-89.385775862067362</v>
      </c>
      <c r="Q149" s="125">
        <f t="shared" si="70"/>
        <v>0.89165360501567592</v>
      </c>
      <c r="R149" s="290"/>
      <c r="S149" s="47">
        <v>1.0021296296296296</v>
      </c>
      <c r="T149" s="48">
        <v>1.023611111111111</v>
      </c>
      <c r="U149" s="111">
        <v>14.599999999999884</v>
      </c>
      <c r="V149" s="112">
        <v>30.933333333333266</v>
      </c>
      <c r="W149" s="126"/>
      <c r="X149" s="127"/>
      <c r="Y149" s="276"/>
      <c r="Z149" s="277"/>
      <c r="AA149" s="172">
        <f t="shared" si="71"/>
        <v>-357.54310344826945</v>
      </c>
      <c r="AB149" s="110">
        <f t="shared" si="72"/>
        <v>0.89165360501567592</v>
      </c>
      <c r="AC149" s="282"/>
    </row>
    <row r="150" spans="1:29" ht="15.75" customHeight="1">
      <c r="A150" s="285"/>
      <c r="B150" s="100" t="s">
        <v>120</v>
      </c>
      <c r="C150" s="274" t="s">
        <v>148</v>
      </c>
      <c r="D150" s="275"/>
      <c r="E150" s="101">
        <v>17.89</v>
      </c>
      <c r="F150" s="102">
        <v>4442</v>
      </c>
      <c r="G150" s="121">
        <f t="shared" si="73"/>
        <v>79467.38</v>
      </c>
      <c r="H150" s="62"/>
      <c r="I150" s="104">
        <v>4</v>
      </c>
      <c r="J150" s="105">
        <v>3600</v>
      </c>
      <c r="K150" s="106">
        <f t="shared" si="52"/>
        <v>900</v>
      </c>
      <c r="L150" s="118">
        <v>4</v>
      </c>
      <c r="M150" s="105">
        <f t="shared" si="74"/>
        <v>3176.6388557806908</v>
      </c>
      <c r="N150" s="106">
        <f t="shared" si="67"/>
        <v>794.15971394517271</v>
      </c>
      <c r="O150" s="123">
        <f t="shared" si="68"/>
        <v>0</v>
      </c>
      <c r="P150" s="124">
        <f t="shared" si="69"/>
        <v>-105.84028605482729</v>
      </c>
      <c r="Q150" s="125">
        <f t="shared" si="70"/>
        <v>0.88239968216130305</v>
      </c>
      <c r="R150" s="290"/>
      <c r="S150" s="47">
        <v>1.0340972222222222</v>
      </c>
      <c r="T150" s="48">
        <v>1.0923611111111111</v>
      </c>
      <c r="U150" s="111">
        <v>15.100000000000122</v>
      </c>
      <c r="V150" s="112">
        <v>83.9</v>
      </c>
      <c r="W150" s="126"/>
      <c r="X150" s="127"/>
      <c r="Y150" s="276"/>
      <c r="Z150" s="277"/>
      <c r="AA150" s="172">
        <f t="shared" si="71"/>
        <v>-423.36114421930915</v>
      </c>
      <c r="AB150" s="110">
        <f t="shared" si="72"/>
        <v>0.88239968216130305</v>
      </c>
      <c r="AC150" s="282"/>
    </row>
    <row r="151" spans="1:29" ht="15.75" customHeight="1">
      <c r="A151" s="285"/>
      <c r="B151" s="100" t="s">
        <v>120</v>
      </c>
      <c r="C151" s="274" t="s">
        <v>149</v>
      </c>
      <c r="D151" s="275"/>
      <c r="E151" s="101">
        <v>16.66</v>
      </c>
      <c r="F151" s="102">
        <v>6639</v>
      </c>
      <c r="G151" s="121">
        <f t="shared" si="73"/>
        <v>110605.74</v>
      </c>
      <c r="H151" s="62"/>
      <c r="I151" s="104">
        <v>5</v>
      </c>
      <c r="J151" s="105">
        <v>3600</v>
      </c>
      <c r="K151" s="106">
        <f t="shared" si="52"/>
        <v>720</v>
      </c>
      <c r="L151" s="118">
        <v>5</v>
      </c>
      <c r="M151" s="105">
        <f t="shared" si="74"/>
        <v>3171.9177173191724</v>
      </c>
      <c r="N151" s="106">
        <f t="shared" si="67"/>
        <v>634.38354346383449</v>
      </c>
      <c r="O151" s="123">
        <f t="shared" si="68"/>
        <v>0</v>
      </c>
      <c r="P151" s="124">
        <f t="shared" si="69"/>
        <v>-85.616456536165515</v>
      </c>
      <c r="Q151" s="125">
        <f t="shared" si="70"/>
        <v>0.88108825481088127</v>
      </c>
      <c r="R151" s="290"/>
      <c r="S151" s="47">
        <v>1.103761574074074</v>
      </c>
      <c r="T151" s="48">
        <v>1.1909722222222223</v>
      </c>
      <c r="U151" s="111">
        <v>16.416666666666622</v>
      </c>
      <c r="V151" s="112">
        <v>125.58333333333351</v>
      </c>
      <c r="W151" s="126"/>
      <c r="X151" s="127"/>
      <c r="Y151" s="276"/>
      <c r="Z151" s="277"/>
      <c r="AA151" s="172">
        <f t="shared" si="71"/>
        <v>-428.08228268082757</v>
      </c>
      <c r="AB151" s="110">
        <f t="shared" si="72"/>
        <v>0.88108825481088127</v>
      </c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72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72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13"/>
      <c r="X154" s="116"/>
      <c r="Y154" s="276"/>
      <c r="Z154" s="277"/>
      <c r="AA154" s="172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72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73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167"/>
      <c r="G157" s="135"/>
      <c r="H157" s="69"/>
      <c r="I157" s="136">
        <f t="shared" ref="I157:J157" si="75">AVERAGE(I141:I156)</f>
        <v>4.0909090909090908</v>
      </c>
      <c r="J157" s="137">
        <f t="shared" si="75"/>
        <v>3463.6363636363635</v>
      </c>
      <c r="K157" s="138">
        <f t="shared" ref="K157" si="76">J157/I157</f>
        <v>846.66666666666663</v>
      </c>
      <c r="L157" s="136">
        <f t="shared" ref="L157:M157" si="77">AVERAGE(L141:L156)</f>
        <v>4.0909090909090908</v>
      </c>
      <c r="M157" s="137">
        <f t="shared" si="77"/>
        <v>3069.0025056290178</v>
      </c>
      <c r="N157" s="138">
        <f>M157/L157</f>
        <v>750.20061248709328</v>
      </c>
      <c r="O157" s="139">
        <f>L157-I157</f>
        <v>0</v>
      </c>
      <c r="P157" s="140">
        <f>N157-K157</f>
        <v>-96.466054179573348</v>
      </c>
      <c r="Q157" s="141">
        <f>N157/K157</f>
        <v>0.88606371553593699</v>
      </c>
      <c r="R157" s="291"/>
      <c r="S157" s="142">
        <f>S141</f>
        <v>0.70833333333333337</v>
      </c>
      <c r="T157" s="143">
        <f>INDEX(T141:T156,COUNTA(T141:T156))</f>
        <v>1.1909722222222223</v>
      </c>
      <c r="U157" s="144"/>
      <c r="V157" s="166"/>
      <c r="W157" s="167"/>
      <c r="X157" s="138"/>
      <c r="Y157" s="279"/>
      <c r="Z157" s="280"/>
      <c r="AA157" s="174">
        <f>M157-J157</f>
        <v>-394.63385800734568</v>
      </c>
      <c r="AB157" s="141">
        <f>M157/J157</f>
        <v>0.88606371553593699</v>
      </c>
      <c r="AC157" s="283"/>
    </row>
    <row r="159" spans="1:29">
      <c r="Y159" s="273" t="s">
        <v>159</v>
      </c>
      <c r="Z159" s="273"/>
    </row>
    <row r="160" spans="1:29">
      <c r="Y160" s="273" t="s">
        <v>160</v>
      </c>
      <c r="Z160" s="273"/>
    </row>
    <row r="161" spans="25:26">
      <c r="Y161" s="273" t="s">
        <v>161</v>
      </c>
      <c r="Z161" s="273"/>
    </row>
    <row r="162" spans="25:26">
      <c r="Y162" s="273" t="s">
        <v>162</v>
      </c>
      <c r="Z162" s="273"/>
    </row>
    <row r="163" spans="25:26">
      <c r="Y163" s="273" t="s">
        <v>163</v>
      </c>
      <c r="Z163" s="273"/>
    </row>
    <row r="164" spans="25:26">
      <c r="Y164" s="273" t="s">
        <v>164</v>
      </c>
      <c r="Z164" s="273"/>
    </row>
    <row r="165" spans="25:26">
      <c r="Y165" s="273" t="s">
        <v>165</v>
      </c>
      <c r="Z165" s="273"/>
    </row>
    <row r="166" spans="25:26">
      <c r="Y166" s="273" t="s">
        <v>166</v>
      </c>
      <c r="Z166" s="273"/>
    </row>
    <row r="167" spans="25:26">
      <c r="Y167" s="273" t="s">
        <v>167</v>
      </c>
      <c r="Z167" s="273"/>
    </row>
    <row r="168" spans="25:26">
      <c r="Y168" s="273" t="s">
        <v>168</v>
      </c>
      <c r="Z168" s="273"/>
    </row>
    <row r="169" spans="25:26">
      <c r="Y169" s="273" t="s">
        <v>169</v>
      </c>
      <c r="Z169" s="273"/>
    </row>
    <row r="170" spans="25:26">
      <c r="Y170" s="273" t="s">
        <v>170</v>
      </c>
      <c r="Z170" s="273"/>
    </row>
    <row r="171" spans="25:26">
      <c r="Y171" s="273" t="s">
        <v>171</v>
      </c>
      <c r="Z171" s="273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669" priority="1" operator="greaterThan">
      <formula>0</formula>
    </cfRule>
  </conditionalFormatting>
  <conditionalFormatting sqref="P5:P157 AA5:AA157">
    <cfRule type="cellIs" dxfId="668" priority="4" operator="lessThan">
      <formula>0</formula>
    </cfRule>
  </conditionalFormatting>
  <conditionalFormatting sqref="Q5:Q157 AB5:AB157">
    <cfRule type="cellIs" dxfId="667" priority="2" operator="greaterThan">
      <formula>1</formula>
    </cfRule>
    <cfRule type="cellIs" dxfId="666" priority="3" operator="lessThan">
      <formula>0.8</formula>
    </cfRule>
  </conditionalFormatting>
  <conditionalFormatting sqref="AC5:AC6 R5:R157 AC90:AC95">
    <cfRule type="cellIs" dxfId="665" priority="5" operator="lessThan">
      <formula>0.8</formula>
    </cfRule>
  </conditionalFormatting>
  <conditionalFormatting sqref="AC12:AC20">
    <cfRule type="cellIs" dxfId="664" priority="13" operator="lessThan">
      <formula>0.8</formula>
    </cfRule>
  </conditionalFormatting>
  <conditionalFormatting sqref="AC22:AC27">
    <cfRule type="cellIs" dxfId="663" priority="12" operator="lessThan">
      <formula>0.8</formula>
    </cfRule>
  </conditionalFormatting>
  <conditionalFormatting sqref="AC39">
    <cfRule type="cellIs" dxfId="662" priority="11" operator="lessThan">
      <formula>0.8</formula>
    </cfRule>
  </conditionalFormatting>
  <conditionalFormatting sqref="AC56">
    <cfRule type="cellIs" dxfId="661" priority="7" operator="lessThan">
      <formula>0.8</formula>
    </cfRule>
  </conditionalFormatting>
  <conditionalFormatting sqref="AC73:AC78">
    <cfRule type="cellIs" dxfId="660" priority="6" operator="lessThan">
      <formula>0.8</formula>
    </cfRule>
  </conditionalFormatting>
  <conditionalFormatting sqref="AC107">
    <cfRule type="cellIs" dxfId="659" priority="10" operator="lessThan">
      <formula>0.8</formula>
    </cfRule>
  </conditionalFormatting>
  <conditionalFormatting sqref="AC124">
    <cfRule type="cellIs" dxfId="658" priority="9" operator="lessThan">
      <formula>0.8</formula>
    </cfRule>
  </conditionalFormatting>
  <conditionalFormatting sqref="AC141:AC146">
    <cfRule type="cellIs" dxfId="657" priority="8" operator="lessThan">
      <formula>0.8</formula>
    </cfRule>
  </conditionalFormatting>
  <dataValidations count="1">
    <dataValidation type="list" allowBlank="1" showInputMessage="1" showErrorMessage="1" sqref="Y5:Z157" xr:uid="{94FF34F3-3315-40FE-8928-BD6D69B52665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B3DBC-66E9-47FC-85C6-AC93FDA57DC0}">
  <sheetPr>
    <tabColor theme="9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Q23" sqref="Q23"/>
      <selection pane="bottomLeft" activeCell="Q23" sqref="Q2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58750</v>
      </c>
      <c r="E1" s="88" t="s">
        <v>3</v>
      </c>
      <c r="F1" s="89">
        <f>SUM(G5:G123)</f>
        <v>3060203.34</v>
      </c>
      <c r="G1" s="90" t="s">
        <v>84</v>
      </c>
      <c r="H1" s="91">
        <f>L21+L38+L55+L72+L89+L106+L123</f>
        <v>139.25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205</v>
      </c>
      <c r="Z1" s="192" t="s">
        <v>206</v>
      </c>
      <c r="AA1" s="370" t="s">
        <v>173</v>
      </c>
      <c r="AB1" s="371"/>
      <c r="AC1" s="176" t="s">
        <v>19</v>
      </c>
      <c r="AD1" s="177" t="s">
        <v>172</v>
      </c>
      <c r="AE1" s="338" t="s">
        <v>90</v>
      </c>
      <c r="AF1" s="353"/>
      <c r="AG1" s="354"/>
    </row>
    <row r="2" spans="1:33" ht="26.25" customHeight="1" thickBot="1">
      <c r="A2" s="331">
        <v>46110</v>
      </c>
      <c r="B2" s="332"/>
      <c r="C2" s="92" t="s">
        <v>40</v>
      </c>
      <c r="D2" s="93">
        <f>AVERAGE(N21,N38,N55,N72,N89,N106,N123)</f>
        <v>117.62428848731005</v>
      </c>
      <c r="E2" s="93" t="s">
        <v>91</v>
      </c>
      <c r="F2" s="94">
        <f>F1/D1</f>
        <v>52.088567489361701</v>
      </c>
      <c r="G2" s="95" t="s">
        <v>92</v>
      </c>
      <c r="H2" s="96">
        <f>COUNT(H5:H123)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SUM(Y21,Y38,Y55,Y72,Y89,Y106,Y123)</f>
        <v>0</v>
      </c>
      <c r="Z2" s="193">
        <f>SUM(Z21,Z38,Z55,Z72,Z89,Z106,Z123)</f>
        <v>0</v>
      </c>
      <c r="AA2" s="372"/>
      <c r="AB2" s="373"/>
      <c r="AC2" s="201">
        <f>SUM(AC21,AC38,AC55,AC72,AC89,AC106,AC123)</f>
        <v>0</v>
      </c>
      <c r="AD2" s="202">
        <f>SUM(AD21,AD38,AD55,AD72,AD89,AD106,AD123)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207</v>
      </c>
      <c r="Z3" s="364"/>
      <c r="AA3" s="366" t="s">
        <v>108</v>
      </c>
      <c r="AB3" s="367"/>
      <c r="AC3" s="363" t="s">
        <v>208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8"/>
      <c r="AB4" s="369"/>
      <c r="AC4" s="194" t="s">
        <v>174</v>
      </c>
      <c r="AD4" s="195" t="s">
        <v>175</v>
      </c>
      <c r="AE4" s="312"/>
      <c r="AF4" s="299"/>
      <c r="AG4" s="301"/>
    </row>
    <row r="5" spans="1:33" ht="15.75" customHeight="1">
      <c r="A5" s="284" t="s">
        <v>180</v>
      </c>
      <c r="B5" s="114" t="s">
        <v>181</v>
      </c>
      <c r="C5" s="362" t="s">
        <v>182</v>
      </c>
      <c r="D5" s="362"/>
      <c r="E5" s="147">
        <v>56.77</v>
      </c>
      <c r="F5" s="151">
        <v>4046</v>
      </c>
      <c r="G5" s="148">
        <f t="shared" ref="G5:G7" si="0">E5*F5</f>
        <v>229691.42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1785.2187768108843</v>
      </c>
      <c r="N5" s="152">
        <f>M5/L5</f>
        <v>74.384115700453506</v>
      </c>
      <c r="O5" s="154">
        <f>L5-I5</f>
        <v>0</v>
      </c>
      <c r="P5" s="155">
        <f>N5-K5</f>
        <v>-8.9492176328798223</v>
      </c>
      <c r="Q5" s="156">
        <f>N5/K5</f>
        <v>0.89260938840544213</v>
      </c>
      <c r="R5" s="289">
        <f>Q21</f>
        <v>0.89315967554198084</v>
      </c>
      <c r="S5" s="157">
        <v>0.20834490740740741</v>
      </c>
      <c r="T5" s="158">
        <v>0.30277777777777776</v>
      </c>
      <c r="U5" s="159"/>
      <c r="V5" s="160">
        <v>135.98333333333329</v>
      </c>
      <c r="W5" s="181"/>
      <c r="X5" s="152"/>
      <c r="Y5" s="12"/>
      <c r="Z5" s="198"/>
      <c r="AA5" s="292"/>
      <c r="AB5" s="293"/>
      <c r="AC5" s="12"/>
      <c r="AD5" s="198"/>
      <c r="AE5" s="178">
        <f>M5-J5</f>
        <v>-214.78122318911574</v>
      </c>
      <c r="AF5" s="132">
        <f>M5/J5</f>
        <v>0.89260938840544213</v>
      </c>
      <c r="AG5" s="365">
        <f>AF21</f>
        <v>0.89315967554198084</v>
      </c>
    </row>
    <row r="6" spans="1:33" ht="15.75" customHeight="1">
      <c r="A6" s="285"/>
      <c r="B6" s="100" t="s">
        <v>183</v>
      </c>
      <c r="C6" s="361" t="s">
        <v>186</v>
      </c>
      <c r="D6" s="361"/>
      <c r="E6" s="101">
        <v>59.52</v>
      </c>
      <c r="F6" s="102">
        <v>6574</v>
      </c>
      <c r="G6" s="103">
        <f t="shared" si="0"/>
        <v>391284.48000000004</v>
      </c>
      <c r="H6" s="26"/>
      <c r="I6" s="104">
        <v>24</v>
      </c>
      <c r="J6" s="105">
        <v>2000</v>
      </c>
      <c r="K6" s="106">
        <f t="shared" ref="K6:K41" si="1">J6/I6</f>
        <v>83.333333333333329</v>
      </c>
      <c r="L6" s="107">
        <v>24</v>
      </c>
      <c r="M6" s="105">
        <f>F6/V6*60</f>
        <v>1786.0086031242924</v>
      </c>
      <c r="N6" s="106">
        <f>M6/L6</f>
        <v>74.417025130178857</v>
      </c>
      <c r="O6" s="108">
        <f>L6-I6</f>
        <v>0</v>
      </c>
      <c r="P6" s="109">
        <f>N6-K6</f>
        <v>-8.9163082031544718</v>
      </c>
      <c r="Q6" s="110">
        <f>N6/K6</f>
        <v>0.89300430156214639</v>
      </c>
      <c r="R6" s="290"/>
      <c r="S6" s="47">
        <v>0.30635416666666665</v>
      </c>
      <c r="T6" s="48">
        <v>0.4597222222222222</v>
      </c>
      <c r="U6" s="111">
        <v>5.1500000000000057</v>
      </c>
      <c r="V6" s="112">
        <v>220.85</v>
      </c>
      <c r="W6" s="113">
        <v>0.4597222222222222</v>
      </c>
      <c r="X6" s="116">
        <v>0.49861111111111112</v>
      </c>
      <c r="Y6" s="12"/>
      <c r="Z6" s="198"/>
      <c r="AA6" s="276"/>
      <c r="AB6" s="277"/>
      <c r="AC6" s="12"/>
      <c r="AD6" s="198"/>
      <c r="AE6" s="117">
        <f>M6-J6</f>
        <v>-213.99139687570755</v>
      </c>
      <c r="AF6" s="110">
        <f>M6/J6</f>
        <v>0.89300430156214627</v>
      </c>
      <c r="AG6" s="359"/>
    </row>
    <row r="7" spans="1:33" ht="15.75" customHeight="1">
      <c r="A7" s="285"/>
      <c r="B7" s="100" t="s">
        <v>183</v>
      </c>
      <c r="C7" s="361" t="s">
        <v>184</v>
      </c>
      <c r="D7" s="361"/>
      <c r="E7" s="101">
        <v>77.34</v>
      </c>
      <c r="F7" s="102">
        <v>2987</v>
      </c>
      <c r="G7" s="103">
        <f t="shared" si="0"/>
        <v>231014.58000000002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1787.7306733167081</v>
      </c>
      <c r="N7" s="106">
        <f>M7/L7</f>
        <v>77.727420578987306</v>
      </c>
      <c r="O7" s="108">
        <f>L7-I7</f>
        <v>0</v>
      </c>
      <c r="P7" s="109">
        <f>N7-K7</f>
        <v>-9.2291011601431308</v>
      </c>
      <c r="Q7" s="110">
        <f>N7/K7</f>
        <v>0.89386533665835399</v>
      </c>
      <c r="R7" s="290"/>
      <c r="S7" s="47">
        <v>0.49861111111111112</v>
      </c>
      <c r="T7" s="48">
        <v>0.56822916666666667</v>
      </c>
      <c r="U7" s="111">
        <v>56.000000000000043</v>
      </c>
      <c r="V7" s="112">
        <v>100.25</v>
      </c>
      <c r="W7" s="113"/>
      <c r="X7" s="116"/>
      <c r="Y7" s="12"/>
      <c r="Z7" s="198"/>
      <c r="AA7" s="276"/>
      <c r="AB7" s="277"/>
      <c r="AC7" s="12"/>
      <c r="AD7" s="198"/>
      <c r="AE7" s="117">
        <f>M7-J7</f>
        <v>-212.26932668329187</v>
      </c>
      <c r="AF7" s="110">
        <f>M7/J7</f>
        <v>0.8938653366583541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1786.3193510839617</v>
      </c>
      <c r="N21" s="138">
        <f>M21/L21</f>
        <v>75.478282440167391</v>
      </c>
      <c r="O21" s="139">
        <f>L21-I21</f>
        <v>0</v>
      </c>
      <c r="P21" s="140">
        <f>N21-K21</f>
        <v>-9.0287598133537301</v>
      </c>
      <c r="Q21" s="141">
        <f>N21/K21</f>
        <v>0.89315967554198084</v>
      </c>
      <c r="R21" s="291"/>
      <c r="S21" s="142">
        <f>S5</f>
        <v>0.20834490740740741</v>
      </c>
      <c r="T21" s="143">
        <f>INDEX(T5:T20,COUNTA(T5:T20))</f>
        <v>0.56822916666666667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0</v>
      </c>
      <c r="AD21" s="180">
        <f>SUM(AD5:AD20)</f>
        <v>0</v>
      </c>
      <c r="AE21" s="168">
        <f>M21-J21</f>
        <v>-213.68064891603831</v>
      </c>
      <c r="AF21" s="141">
        <f>M21/J21</f>
        <v>0.89315967554198084</v>
      </c>
      <c r="AG21" s="360"/>
    </row>
    <row r="22" spans="1:33" ht="15.75" customHeight="1">
      <c r="A22" s="294" t="s">
        <v>187</v>
      </c>
      <c r="B22" s="146" t="s">
        <v>183</v>
      </c>
      <c r="C22" s="287" t="s">
        <v>190</v>
      </c>
      <c r="D22" s="288"/>
      <c r="E22" s="147">
        <v>47.37</v>
      </c>
      <c r="F22" s="159">
        <v>1999</v>
      </c>
      <c r="G22" s="148">
        <f t="shared" ref="G22:G25" si="5">E22*F22</f>
        <v>94692.62999999999</v>
      </c>
      <c r="H22" s="149"/>
      <c r="I22" s="153">
        <v>21</v>
      </c>
      <c r="J22" s="151">
        <v>2000</v>
      </c>
      <c r="K22" s="152">
        <f>J22/I22</f>
        <v>95.238095238095241</v>
      </c>
      <c r="L22" s="153">
        <v>22</v>
      </c>
      <c r="M22" s="151">
        <f>F22/V22*60</f>
        <v>1785.2642024311597</v>
      </c>
      <c r="N22" s="152">
        <f>M22/L22</f>
        <v>81.148372837779988</v>
      </c>
      <c r="O22" s="154">
        <f>L22-I22</f>
        <v>1</v>
      </c>
      <c r="P22" s="155">
        <f>N22-K22</f>
        <v>-14.089722400315253</v>
      </c>
      <c r="Q22" s="156">
        <f>N22/K22</f>
        <v>0.8520579147966898</v>
      </c>
      <c r="R22" s="289">
        <f>Q38</f>
        <v>0.88739970076783181</v>
      </c>
      <c r="S22" s="157">
        <v>0.20833333333333334</v>
      </c>
      <c r="T22" s="158">
        <v>0.25498842592592591</v>
      </c>
      <c r="U22" s="159"/>
      <c r="V22" s="160">
        <v>67.183333333333294</v>
      </c>
      <c r="W22" s="97"/>
      <c r="X22" s="98"/>
      <c r="Y22" s="12"/>
      <c r="Z22" s="198"/>
      <c r="AA22" s="292"/>
      <c r="AB22" s="293"/>
      <c r="AC22" s="12"/>
      <c r="AD22" s="198"/>
      <c r="AE22" s="115">
        <f>M22-J22</f>
        <v>-214.73579756884033</v>
      </c>
      <c r="AF22" s="156">
        <f>M22/J22</f>
        <v>0.89263210121557979</v>
      </c>
      <c r="AG22" s="358">
        <f>AF38</f>
        <v>0.90852826507182771</v>
      </c>
    </row>
    <row r="23" spans="1:33" ht="15.75" customHeight="1">
      <c r="A23" s="295"/>
      <c r="B23" s="163" t="s">
        <v>183</v>
      </c>
      <c r="C23" s="274" t="s">
        <v>192</v>
      </c>
      <c r="D23" s="275"/>
      <c r="E23" s="101">
        <v>53.76</v>
      </c>
      <c r="F23" s="111">
        <v>3949</v>
      </c>
      <c r="G23" s="103">
        <f t="shared" si="5"/>
        <v>212298.23999999999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1786.428750942448</v>
      </c>
      <c r="N23" s="106">
        <f>M23/L23</f>
        <v>89.3214375471224</v>
      </c>
      <c r="O23" s="108">
        <f>L23-I23</f>
        <v>0</v>
      </c>
      <c r="P23" s="109">
        <f>N23-K23</f>
        <v>-10.6785624528776</v>
      </c>
      <c r="Q23" s="110">
        <f>N23/K23</f>
        <v>0.89321437547122395</v>
      </c>
      <c r="R23" s="290"/>
      <c r="S23" s="47">
        <v>0.25858796296296294</v>
      </c>
      <c r="T23" s="48">
        <v>0.35069444444444442</v>
      </c>
      <c r="U23" s="111">
        <v>5.1833333333333176</v>
      </c>
      <c r="V23" s="112">
        <v>132.63333333333333</v>
      </c>
      <c r="W23" s="113"/>
      <c r="X23" s="116"/>
      <c r="Y23" s="12"/>
      <c r="Z23" s="198"/>
      <c r="AA23" s="276"/>
      <c r="AB23" s="277"/>
      <c r="AC23" s="12"/>
      <c r="AD23" s="198"/>
      <c r="AE23" s="117">
        <f>M23-J23</f>
        <v>-213.571249057552</v>
      </c>
      <c r="AF23" s="110">
        <f>M23/J23</f>
        <v>0.89321437547122395</v>
      </c>
      <c r="AG23" s="359"/>
    </row>
    <row r="24" spans="1:33" ht="15.75" customHeight="1">
      <c r="A24" s="295"/>
      <c r="B24" s="163" t="s">
        <v>183</v>
      </c>
      <c r="C24" s="274" t="s">
        <v>193</v>
      </c>
      <c r="D24" s="275"/>
      <c r="E24" s="101">
        <v>71.55</v>
      </c>
      <c r="F24" s="111">
        <v>2936</v>
      </c>
      <c r="G24" s="103">
        <f t="shared" si="5"/>
        <v>210070.8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1786.3106303870202</v>
      </c>
      <c r="N24" s="106">
        <f>M24/L24</f>
        <v>81.195937744864551</v>
      </c>
      <c r="O24" s="108">
        <f>L24-I24</f>
        <v>0</v>
      </c>
      <c r="P24" s="109">
        <f>N24-K24</f>
        <v>-9.7131531642263553</v>
      </c>
      <c r="Q24" s="110">
        <f>N24/K24</f>
        <v>0.8931553151935101</v>
      </c>
      <c r="R24" s="290"/>
      <c r="S24" s="47">
        <v>0.3551273148148148</v>
      </c>
      <c r="T24" s="48">
        <v>0.4236111111111111</v>
      </c>
      <c r="U24" s="111">
        <v>6.3833333333333453</v>
      </c>
      <c r="V24" s="112">
        <v>98.616666666666674</v>
      </c>
      <c r="W24" s="113">
        <v>0.4236111111111111</v>
      </c>
      <c r="X24" s="116">
        <v>0.4626736111111111</v>
      </c>
      <c r="Y24" s="12"/>
      <c r="Z24" s="198"/>
      <c r="AA24" s="276"/>
      <c r="AB24" s="277"/>
      <c r="AC24" s="12"/>
      <c r="AD24" s="198"/>
      <c r="AE24" s="117">
        <f>M24-J24</f>
        <v>-213.68936961297982</v>
      </c>
      <c r="AF24" s="110">
        <f>M24/J24</f>
        <v>0.8931553151935101</v>
      </c>
      <c r="AG24" s="359"/>
    </row>
    <row r="25" spans="1:33" ht="15.75" customHeight="1">
      <c r="A25" s="295"/>
      <c r="B25" s="163" t="s">
        <v>178</v>
      </c>
      <c r="C25" s="274" t="s">
        <v>179</v>
      </c>
      <c r="D25" s="275"/>
      <c r="E25" s="101">
        <v>29.97</v>
      </c>
      <c r="F25" s="111">
        <v>3274</v>
      </c>
      <c r="G25" s="103">
        <f t="shared" si="5"/>
        <v>98121.78</v>
      </c>
      <c r="H25" s="26"/>
      <c r="I25" s="107">
        <v>21</v>
      </c>
      <c r="J25" s="105">
        <v>2790</v>
      </c>
      <c r="K25" s="106">
        <f t="shared" si="1"/>
        <v>132.85714285714286</v>
      </c>
      <c r="L25" s="107">
        <v>22</v>
      </c>
      <c r="M25" s="105">
        <f>F25/V25*60</f>
        <v>2627.9598662207386</v>
      </c>
      <c r="N25" s="106">
        <f>M25/L25</f>
        <v>119.45272119185175</v>
      </c>
      <c r="O25" s="108">
        <f>L25-I25</f>
        <v>1</v>
      </c>
      <c r="P25" s="109">
        <f>N25-K25</f>
        <v>-13.40442166529111</v>
      </c>
      <c r="Q25" s="110">
        <f>N25/K25</f>
        <v>0.899106503594583</v>
      </c>
      <c r="R25" s="290"/>
      <c r="S25" s="47">
        <v>0.4626736111111111</v>
      </c>
      <c r="T25" s="48">
        <v>0.51458333333333328</v>
      </c>
      <c r="U25" s="111">
        <v>56.25</v>
      </c>
      <c r="V25" s="112">
        <v>74.749999999999929</v>
      </c>
      <c r="W25" s="113"/>
      <c r="X25" s="116"/>
      <c r="Y25" s="12"/>
      <c r="Z25" s="198"/>
      <c r="AA25" s="276"/>
      <c r="AB25" s="277"/>
      <c r="AC25" s="12"/>
      <c r="AD25" s="198"/>
      <c r="AE25" s="117">
        <f>M25-J25</f>
        <v>-162.0401337792614</v>
      </c>
      <c r="AF25" s="110">
        <f>M25/J25</f>
        <v>0.94192109900384902</v>
      </c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21</v>
      </c>
      <c r="J38" s="137">
        <f t="shared" si="6"/>
        <v>2197.5</v>
      </c>
      <c r="K38" s="138">
        <f t="shared" ref="K38" si="7">J38/I38</f>
        <v>104.64285714285714</v>
      </c>
      <c r="L38" s="136">
        <f t="shared" ref="L38:M38" si="8">AVERAGE(L22:L37)</f>
        <v>21.5</v>
      </c>
      <c r="M38" s="137">
        <f t="shared" si="8"/>
        <v>1996.4908624953414</v>
      </c>
      <c r="N38" s="138">
        <f>M38/L38</f>
        <v>92.860040116062393</v>
      </c>
      <c r="O38" s="139">
        <f>L38-I38</f>
        <v>0.5</v>
      </c>
      <c r="P38" s="140">
        <f>N38-K38</f>
        <v>-11.782817026794746</v>
      </c>
      <c r="Q38" s="141">
        <f>N38/K38</f>
        <v>0.88739970076783181</v>
      </c>
      <c r="R38" s="291"/>
      <c r="S38" s="142">
        <f>S22</f>
        <v>0.20833333333333334</v>
      </c>
      <c r="T38" s="143">
        <f>INDEX(T22:T37,COUNTA(T22:T37))</f>
        <v>0.51458333333333328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0</v>
      </c>
      <c r="AD38" s="180">
        <f>SUM(AD22:AD37)</f>
        <v>0</v>
      </c>
      <c r="AE38" s="168">
        <f>M38-J38</f>
        <v>-201.00913750465861</v>
      </c>
      <c r="AF38" s="141">
        <f>M38/J38</f>
        <v>0.90852826507182771</v>
      </c>
      <c r="AG38" s="360"/>
    </row>
    <row r="39" spans="1:33" ht="15.75" customHeight="1">
      <c r="A39" s="284" t="s">
        <v>189</v>
      </c>
      <c r="B39" s="146" t="s">
        <v>183</v>
      </c>
      <c r="C39" s="287" t="s">
        <v>188</v>
      </c>
      <c r="D39" s="288"/>
      <c r="E39" s="147">
        <v>59.34</v>
      </c>
      <c r="F39" s="97">
        <v>2371</v>
      </c>
      <c r="G39" s="148">
        <f t="shared" ref="G39:G41" si="9">E39*F39</f>
        <v>140695.14000000001</v>
      </c>
      <c r="H39" s="149"/>
      <c r="I39" s="150">
        <v>24</v>
      </c>
      <c r="J39" s="151">
        <v>2000</v>
      </c>
      <c r="K39" s="152">
        <f>J39/I39</f>
        <v>83.333333333333329</v>
      </c>
      <c r="L39" s="107">
        <v>24</v>
      </c>
      <c r="M39" s="151">
        <f>F39/V39*60</f>
        <v>1786.8118065731628</v>
      </c>
      <c r="N39" s="152">
        <f>M39/L39</f>
        <v>74.450491940548446</v>
      </c>
      <c r="O39" s="154">
        <f>L39-I39</f>
        <v>0</v>
      </c>
      <c r="P39" s="155">
        <f>N39-K39</f>
        <v>-8.8828413927848828</v>
      </c>
      <c r="Q39" s="156">
        <f>N39/K39</f>
        <v>0.89340590328658143</v>
      </c>
      <c r="R39" s="289">
        <f>Q55</f>
        <v>0.89325548238815289</v>
      </c>
      <c r="S39" s="157">
        <v>0.20859953703703704</v>
      </c>
      <c r="T39" s="158">
        <v>0.2638888888888889</v>
      </c>
      <c r="U39" s="159"/>
      <c r="V39" s="160">
        <v>79.616666666666674</v>
      </c>
      <c r="W39" s="158"/>
      <c r="X39" s="169"/>
      <c r="Y39" s="12"/>
      <c r="Z39" s="198"/>
      <c r="AA39" s="292"/>
      <c r="AB39" s="293"/>
      <c r="AC39" s="12"/>
      <c r="AD39" s="198"/>
      <c r="AE39" s="115">
        <f>M39-J39</f>
        <v>-213.18819342683719</v>
      </c>
      <c r="AF39" s="156">
        <f>M39/J39</f>
        <v>0.89340590328658143</v>
      </c>
      <c r="AG39" s="281">
        <f>AF55</f>
        <v>0.89325548238815278</v>
      </c>
    </row>
    <row r="40" spans="1:33" ht="15.75" customHeight="1">
      <c r="A40" s="285"/>
      <c r="B40" s="163" t="s">
        <v>183</v>
      </c>
      <c r="C40" s="274" t="s">
        <v>185</v>
      </c>
      <c r="D40" s="275"/>
      <c r="E40" s="101">
        <v>58.67</v>
      </c>
      <c r="F40" s="102">
        <v>5083</v>
      </c>
      <c r="G40" s="103">
        <f t="shared" si="9"/>
        <v>298219.61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1786.9921874999998</v>
      </c>
      <c r="N40" s="106">
        <f>M40/L40</f>
        <v>77.695312499999986</v>
      </c>
      <c r="O40" s="108">
        <f>L40-I40</f>
        <v>0</v>
      </c>
      <c r="P40" s="109">
        <f>N40-K40</f>
        <v>-9.2612092391304515</v>
      </c>
      <c r="Q40" s="110">
        <f>N40/K40</f>
        <v>0.89349609374999983</v>
      </c>
      <c r="R40" s="290"/>
      <c r="S40" s="47">
        <v>0.2675925925925926</v>
      </c>
      <c r="T40" s="48">
        <v>0.38611111111111113</v>
      </c>
      <c r="U40" s="111">
        <v>5.333333333333341</v>
      </c>
      <c r="V40" s="112">
        <v>170.66666666666669</v>
      </c>
      <c r="W40" s="113"/>
      <c r="X40" s="116"/>
      <c r="Y40" s="12"/>
      <c r="Z40" s="198"/>
      <c r="AA40" s="276"/>
      <c r="AB40" s="277"/>
      <c r="AC40" s="12"/>
      <c r="AD40" s="198"/>
      <c r="AE40" s="117">
        <f>M40-J40</f>
        <v>-213.00781250000023</v>
      </c>
      <c r="AF40" s="110">
        <f>M40/J40</f>
        <v>0.89349609374999983</v>
      </c>
      <c r="AG40" s="282"/>
    </row>
    <row r="41" spans="1:33" ht="15.75" customHeight="1">
      <c r="A41" s="285"/>
      <c r="B41" s="163" t="s">
        <v>183</v>
      </c>
      <c r="C41" s="274" t="s">
        <v>191</v>
      </c>
      <c r="D41" s="275"/>
      <c r="E41" s="101">
        <v>59.54</v>
      </c>
      <c r="F41" s="102">
        <v>3879</v>
      </c>
      <c r="G41" s="103">
        <f t="shared" si="9"/>
        <v>230955.66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>F41/V41*60</f>
        <v>1785.728900255755</v>
      </c>
      <c r="N41" s="106">
        <f>M41/L41</f>
        <v>77.640386967641518</v>
      </c>
      <c r="O41" s="108">
        <f>L41-I41</f>
        <v>0</v>
      </c>
      <c r="P41" s="109">
        <f>N41-K41</f>
        <v>-9.3161347714889189</v>
      </c>
      <c r="Q41" s="110">
        <f>N41/K41</f>
        <v>0.89286445012787741</v>
      </c>
      <c r="R41" s="290"/>
      <c r="S41" s="47">
        <v>0.39027777777777778</v>
      </c>
      <c r="T41" s="48">
        <v>0.48078703703703701</v>
      </c>
      <c r="U41" s="111">
        <v>5.9999999999999787</v>
      </c>
      <c r="V41" s="112">
        <v>130.33333333333329</v>
      </c>
      <c r="W41" s="113"/>
      <c r="X41" s="116"/>
      <c r="Y41" s="12"/>
      <c r="Z41" s="198"/>
      <c r="AA41" s="276"/>
      <c r="AB41" s="277"/>
      <c r="AC41" s="12"/>
      <c r="AD41" s="198"/>
      <c r="AE41" s="117">
        <f>M41-J41</f>
        <v>-214.27109974424502</v>
      </c>
      <c r="AF41" s="110">
        <f>M41/J41</f>
        <v>0.89286445012787752</v>
      </c>
      <c r="AG41" s="282"/>
    </row>
    <row r="42" spans="1:33" ht="15.75" customHeight="1">
      <c r="A42" s="285"/>
      <c r="B42" s="163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12"/>
      <c r="Z42" s="198"/>
      <c r="AA42" s="276"/>
      <c r="AB42" s="277"/>
      <c r="AC42" s="12"/>
      <c r="AD42" s="198"/>
      <c r="AE42" s="117"/>
      <c r="AF42" s="110"/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23.333333333333332</v>
      </c>
      <c r="J55" s="137">
        <f t="shared" si="10"/>
        <v>2000</v>
      </c>
      <c r="K55" s="138">
        <f t="shared" ref="K55" si="11">J55/I55</f>
        <v>85.714285714285722</v>
      </c>
      <c r="L55" s="136">
        <f t="shared" ref="L55:M55" si="12">AVERAGE(L39:L54)</f>
        <v>23.333333333333332</v>
      </c>
      <c r="M55" s="137">
        <f t="shared" si="12"/>
        <v>1786.5109647763056</v>
      </c>
      <c r="N55" s="138">
        <f>M55/L55</f>
        <v>76.564755633270252</v>
      </c>
      <c r="O55" s="139">
        <f>L55-I55</f>
        <v>0</v>
      </c>
      <c r="P55" s="140">
        <f>N55-K55</f>
        <v>-9.1495300810154703</v>
      </c>
      <c r="Q55" s="141">
        <f>N55/K55</f>
        <v>0.89325548238815289</v>
      </c>
      <c r="R55" s="291"/>
      <c r="S55" s="142">
        <f>S39</f>
        <v>0.20859953703703704</v>
      </c>
      <c r="T55" s="143">
        <f>INDEX(T39:T54,COUNTA(T39:T54))</f>
        <v>0.48078703703703701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0</v>
      </c>
      <c r="AD55" s="191">
        <f>SUM(AD39:AD54)</f>
        <v>0</v>
      </c>
      <c r="AE55" s="168">
        <f>M55-J55</f>
        <v>-213.48903522369437</v>
      </c>
      <c r="AF55" s="141">
        <f>M55/J55</f>
        <v>0.89325548238815278</v>
      </c>
      <c r="AG55" s="283"/>
    </row>
    <row r="56" spans="1:33" ht="15.75" customHeight="1">
      <c r="A56" s="294" t="s">
        <v>210</v>
      </c>
      <c r="B56" s="114" t="s">
        <v>176</v>
      </c>
      <c r="C56" s="362" t="s">
        <v>177</v>
      </c>
      <c r="D56" s="362"/>
      <c r="E56" s="147">
        <v>19.7</v>
      </c>
      <c r="F56" s="97">
        <v>3285</v>
      </c>
      <c r="G56" s="148">
        <f t="shared" ref="G56:G59" si="13">E56*F56</f>
        <v>64714.5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1079.6056235165233</v>
      </c>
      <c r="N56" s="152">
        <f>M56/L56</f>
        <v>83.04658642434795</v>
      </c>
      <c r="O56" s="154">
        <f>L56-I56</f>
        <v>0</v>
      </c>
      <c r="P56" s="155">
        <f>N56-K56</f>
        <v>-9.2611058833443565</v>
      </c>
      <c r="Q56" s="156">
        <f>N56/K56</f>
        <v>0.8996713529304361</v>
      </c>
      <c r="R56" s="289">
        <f>Q72</f>
        <v>0.90465961374298565</v>
      </c>
      <c r="S56" s="157">
        <v>0.2503009259259259</v>
      </c>
      <c r="T56" s="158">
        <v>0.37708333333333333</v>
      </c>
      <c r="U56" s="159"/>
      <c r="V56" s="160">
        <v>182.56666666666669</v>
      </c>
      <c r="W56" s="158"/>
      <c r="X56" s="169"/>
      <c r="Y56" s="12"/>
      <c r="Z56" s="198"/>
      <c r="AA56" s="292"/>
      <c r="AB56" s="293"/>
      <c r="AC56" s="12"/>
      <c r="AD56" s="198"/>
      <c r="AE56" s="115">
        <f>M56-J56</f>
        <v>-120.39437648347666</v>
      </c>
      <c r="AF56" s="156">
        <f>M56/J56</f>
        <v>0.8996713529304361</v>
      </c>
      <c r="AG56" s="281">
        <f>AF72</f>
        <v>0.90465961374298554</v>
      </c>
    </row>
    <row r="57" spans="1:33" ht="15.75" customHeight="1">
      <c r="A57" s="295"/>
      <c r="B57" s="100" t="s">
        <v>211</v>
      </c>
      <c r="C57" s="361" t="s">
        <v>212</v>
      </c>
      <c r="D57" s="361"/>
      <c r="E57" s="101">
        <v>27.05</v>
      </c>
      <c r="F57" s="102">
        <v>588</v>
      </c>
      <c r="G57" s="103">
        <f t="shared" si="13"/>
        <v>15905.4</v>
      </c>
      <c r="H57" s="26"/>
      <c r="I57" s="104">
        <v>6</v>
      </c>
      <c r="J57" s="105">
        <v>3273</v>
      </c>
      <c r="K57" s="106">
        <f t="shared" ref="K57:K59" si="14">J57/I57</f>
        <v>545.5</v>
      </c>
      <c r="L57" s="107">
        <v>6</v>
      </c>
      <c r="M57" s="105">
        <f>F57/V57*60</f>
        <v>2960.5594405594475</v>
      </c>
      <c r="N57" s="106">
        <f>M57/L57</f>
        <v>493.42657342657458</v>
      </c>
      <c r="O57" s="108">
        <f>L57-I57</f>
        <v>0</v>
      </c>
      <c r="P57" s="109">
        <f>N57-K57</f>
        <v>-52.073426573425422</v>
      </c>
      <c r="Q57" s="110">
        <f>N57/K57</f>
        <v>0.90454000628152997</v>
      </c>
      <c r="R57" s="290"/>
      <c r="S57" s="47">
        <v>0.38061342592592595</v>
      </c>
      <c r="T57" s="48">
        <v>0.3888888888888889</v>
      </c>
      <c r="U57" s="111">
        <v>5.0833333333333819</v>
      </c>
      <c r="V57" s="112">
        <v>11.916666666666638</v>
      </c>
      <c r="W57" s="113"/>
      <c r="X57" s="116"/>
      <c r="Y57" s="12"/>
      <c r="Z57" s="198"/>
      <c r="AA57" s="276"/>
      <c r="AB57" s="277"/>
      <c r="AC57" s="12"/>
      <c r="AD57" s="198"/>
      <c r="AE57" s="117">
        <f>M57-J57</f>
        <v>-312.44055944055253</v>
      </c>
      <c r="AF57" s="110">
        <f>M57/J57</f>
        <v>0.90454000628152997</v>
      </c>
      <c r="AG57" s="282"/>
    </row>
    <row r="58" spans="1:33" ht="15.75" customHeight="1">
      <c r="A58" s="295"/>
      <c r="B58" s="100" t="s">
        <v>211</v>
      </c>
      <c r="C58" s="361" t="s">
        <v>215</v>
      </c>
      <c r="D58" s="361"/>
      <c r="E58" s="101">
        <v>26.21</v>
      </c>
      <c r="F58" s="102">
        <v>1365</v>
      </c>
      <c r="G58" s="103">
        <f t="shared" si="13"/>
        <v>35776.65</v>
      </c>
      <c r="H58" s="26"/>
      <c r="I58" s="104">
        <v>6</v>
      </c>
      <c r="J58" s="105">
        <v>3273</v>
      </c>
      <c r="K58" s="106">
        <f t="shared" si="14"/>
        <v>545.5</v>
      </c>
      <c r="L58" s="107">
        <v>6</v>
      </c>
      <c r="M58" s="105">
        <f>F58/V58*60</f>
        <v>2962.0253164556957</v>
      </c>
      <c r="N58" s="106">
        <f>M58/L58</f>
        <v>493.67088607594928</v>
      </c>
      <c r="O58" s="108">
        <f>L58-I58</f>
        <v>0</v>
      </c>
      <c r="P58" s="109">
        <f>N58-K58</f>
        <v>-51.829113924050716</v>
      </c>
      <c r="Q58" s="110">
        <f>N58/K58</f>
        <v>0.90498787548295012</v>
      </c>
      <c r="R58" s="290"/>
      <c r="S58" s="47">
        <v>0.39260416666666664</v>
      </c>
      <c r="T58" s="48">
        <v>0.41180555555555554</v>
      </c>
      <c r="U58" s="111">
        <v>5.349999999999957</v>
      </c>
      <c r="V58" s="112">
        <v>27.650000000000006</v>
      </c>
      <c r="W58" s="113"/>
      <c r="X58" s="116"/>
      <c r="Y58" s="12"/>
      <c r="Z58" s="198"/>
      <c r="AA58" s="276"/>
      <c r="AB58" s="277"/>
      <c r="AC58" s="12"/>
      <c r="AD58" s="198"/>
      <c r="AE58" s="117">
        <f>M58-J58</f>
        <v>-310.9746835443043</v>
      </c>
      <c r="AF58" s="110">
        <f>M58/J58</f>
        <v>0.90498787548295012</v>
      </c>
      <c r="AG58" s="282"/>
    </row>
    <row r="59" spans="1:33" ht="15.75" customHeight="1">
      <c r="A59" s="295"/>
      <c r="B59" s="100" t="s">
        <v>178</v>
      </c>
      <c r="C59" s="361" t="s">
        <v>216</v>
      </c>
      <c r="D59" s="361"/>
      <c r="E59" s="101">
        <v>21.92</v>
      </c>
      <c r="F59" s="102">
        <v>1448</v>
      </c>
      <c r="G59" s="103">
        <f t="shared" si="13"/>
        <v>31740.160000000003</v>
      </c>
      <c r="H59" s="26"/>
      <c r="I59" s="104">
        <v>6</v>
      </c>
      <c r="J59" s="105">
        <v>3600</v>
      </c>
      <c r="K59" s="106">
        <f t="shared" si="14"/>
        <v>600</v>
      </c>
      <c r="L59" s="107">
        <v>6</v>
      </c>
      <c r="M59" s="105">
        <f>F59/V59*60</f>
        <v>3262.0775969962478</v>
      </c>
      <c r="N59" s="106">
        <f>M59/L59</f>
        <v>543.6795994993746</v>
      </c>
      <c r="O59" s="108">
        <f>L59-I59</f>
        <v>0</v>
      </c>
      <c r="P59" s="109">
        <f>N59-K59</f>
        <v>-56.320400500625396</v>
      </c>
      <c r="Q59" s="110">
        <f>N59/K59</f>
        <v>0.90613266583229102</v>
      </c>
      <c r="R59" s="290"/>
      <c r="S59" s="47">
        <v>0.41553240740740743</v>
      </c>
      <c r="T59" s="48">
        <v>0.43402777777777779</v>
      </c>
      <c r="U59" s="111">
        <v>5.3666666666667329</v>
      </c>
      <c r="V59" s="112">
        <v>26.633333333333312</v>
      </c>
      <c r="W59" s="113"/>
      <c r="X59" s="116"/>
      <c r="Y59" s="12"/>
      <c r="Z59" s="198"/>
      <c r="AA59" s="276"/>
      <c r="AB59" s="277"/>
      <c r="AC59" s="12"/>
      <c r="AD59" s="198"/>
      <c r="AE59" s="199">
        <f>M59-J59</f>
        <v>-337.92240300375215</v>
      </c>
      <c r="AF59" s="200">
        <f>M59/J59</f>
        <v>0.90613266583229102</v>
      </c>
      <c r="AG59" s="282"/>
    </row>
    <row r="60" spans="1:33" ht="15.75" customHeight="1">
      <c r="A60" s="296"/>
      <c r="B60" s="100"/>
      <c r="C60" s="361"/>
      <c r="D60" s="361"/>
      <c r="E60" s="101"/>
      <c r="F60" s="105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99"/>
      <c r="AF60" s="200"/>
      <c r="AG60" s="282"/>
    </row>
    <row r="61" spans="1:33" ht="15.75" customHeight="1">
      <c r="A61" s="296"/>
      <c r="B61" s="100"/>
      <c r="C61" s="361"/>
      <c r="D61" s="361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99"/>
      <c r="AF61" s="200"/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15">AVERAGE(I56:I71)</f>
        <v>7.75</v>
      </c>
      <c r="J72" s="137">
        <f t="shared" si="15"/>
        <v>2836.5</v>
      </c>
      <c r="K72" s="138">
        <f t="shared" ref="K72" si="16">J72/I72</f>
        <v>366</v>
      </c>
      <c r="L72" s="136">
        <f t="shared" ref="L72:M72" si="17">AVERAGE(L56:L71)</f>
        <v>7.75</v>
      </c>
      <c r="M72" s="137">
        <f t="shared" si="17"/>
        <v>2566.0669943819785</v>
      </c>
      <c r="N72" s="138">
        <f>M72/L72</f>
        <v>331.10541862993273</v>
      </c>
      <c r="O72" s="139">
        <f>L72-I72</f>
        <v>0</v>
      </c>
      <c r="P72" s="140">
        <f>N72-K72</f>
        <v>-34.894581370067272</v>
      </c>
      <c r="Q72" s="141">
        <f>N72/K72</f>
        <v>0.90465961374298565</v>
      </c>
      <c r="R72" s="291"/>
      <c r="S72" s="142">
        <f>S56</f>
        <v>0.2503009259259259</v>
      </c>
      <c r="T72" s="143">
        <f>INDEX(T56:T71,COUNTA(T56:T71))</f>
        <v>0.43402777777777779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0</v>
      </c>
      <c r="AD72" s="191">
        <f>SUM(AD56:AD71)</f>
        <v>0</v>
      </c>
      <c r="AE72" s="168">
        <f>M72-J72</f>
        <v>-270.43300561802153</v>
      </c>
      <c r="AF72" s="141">
        <f>M72/J72</f>
        <v>0.90465961374298554</v>
      </c>
      <c r="AG72" s="283"/>
    </row>
    <row r="73" spans="1:33" ht="15.75" customHeight="1">
      <c r="A73" s="284" t="s">
        <v>220</v>
      </c>
      <c r="B73" s="146" t="s">
        <v>181</v>
      </c>
      <c r="C73" s="287" t="s">
        <v>203</v>
      </c>
      <c r="D73" s="288"/>
      <c r="E73" s="147">
        <v>58.17</v>
      </c>
      <c r="F73" s="97">
        <v>1569</v>
      </c>
      <c r="G73" s="148">
        <f t="shared" ref="G73:G74" si="18">E73*F73</f>
        <v>91268.73</v>
      </c>
      <c r="H73" s="149"/>
      <c r="I73" s="150">
        <v>19</v>
      </c>
      <c r="J73" s="151">
        <v>1800</v>
      </c>
      <c r="K73" s="152">
        <f>J73/I73</f>
        <v>94.736842105263165</v>
      </c>
      <c r="L73" s="153">
        <v>19</v>
      </c>
      <c r="M73" s="151">
        <f>F73/V73*60</f>
        <v>1606.0278646573786</v>
      </c>
      <c r="N73" s="152">
        <f>M73/L73</f>
        <v>84.52778235038835</v>
      </c>
      <c r="O73" s="154">
        <f>L73-I73</f>
        <v>0</v>
      </c>
      <c r="P73" s="155">
        <f>N73-K73</f>
        <v>-10.209059754874815</v>
      </c>
      <c r="Q73" s="156">
        <f>N73/K73</f>
        <v>0.89223770258743251</v>
      </c>
      <c r="R73" s="289">
        <f>Q89</f>
        <v>0.8922811925416454</v>
      </c>
      <c r="S73" s="157">
        <v>0.70859953703703704</v>
      </c>
      <c r="T73" s="158">
        <v>0.74930555555555556</v>
      </c>
      <c r="U73" s="159"/>
      <c r="V73" s="160">
        <v>58.61666666666666</v>
      </c>
      <c r="W73" s="158"/>
      <c r="X73" s="169"/>
      <c r="Y73" s="196"/>
      <c r="Z73" s="197"/>
      <c r="AA73" s="292"/>
      <c r="AB73" s="293"/>
      <c r="AC73" s="196"/>
      <c r="AD73" s="197"/>
      <c r="AE73" s="115">
        <f>M73-J73</f>
        <v>-193.97213534262141</v>
      </c>
      <c r="AF73" s="156">
        <f>M73/J73</f>
        <v>0.89223770258743251</v>
      </c>
      <c r="AG73" s="281">
        <f>AF89</f>
        <v>0.8922811925416454</v>
      </c>
    </row>
    <row r="74" spans="1:33" ht="15.75" customHeight="1">
      <c r="A74" s="285"/>
      <c r="B74" s="163" t="s">
        <v>181</v>
      </c>
      <c r="C74" s="274" t="s">
        <v>221</v>
      </c>
      <c r="D74" s="275"/>
      <c r="E74" s="101">
        <v>44.98</v>
      </c>
      <c r="F74" s="102">
        <v>3232</v>
      </c>
      <c r="G74" s="103">
        <f t="shared" si="18"/>
        <v>145375.35999999999</v>
      </c>
      <c r="H74" s="26"/>
      <c r="I74" s="104">
        <v>21</v>
      </c>
      <c r="J74" s="105">
        <v>1800</v>
      </c>
      <c r="K74" s="106">
        <f t="shared" ref="K74" si="19">J74/I74</f>
        <v>85.714285714285708</v>
      </c>
      <c r="L74" s="107">
        <v>21</v>
      </c>
      <c r="M74" s="105">
        <f>F74/V74*60</f>
        <v>1606.1844284925448</v>
      </c>
      <c r="N74" s="106">
        <f>M74/L74</f>
        <v>76.484972785359275</v>
      </c>
      <c r="O74" s="108">
        <f>L74-I74</f>
        <v>0</v>
      </c>
      <c r="P74" s="109">
        <f>N74-K74</f>
        <v>-9.2293129289264328</v>
      </c>
      <c r="Q74" s="110">
        <f>N74/K74</f>
        <v>0.89232468249585828</v>
      </c>
      <c r="R74" s="290"/>
      <c r="S74" s="47">
        <v>0.75296296296296295</v>
      </c>
      <c r="T74" s="48">
        <v>0.83680555555555558</v>
      </c>
      <c r="U74" s="111">
        <v>5.2666666666666373</v>
      </c>
      <c r="V74" s="112">
        <v>120.73333333333339</v>
      </c>
      <c r="W74" s="113"/>
      <c r="X74" s="116"/>
      <c r="Y74" s="12"/>
      <c r="Z74" s="198"/>
      <c r="AA74" s="276"/>
      <c r="AB74" s="277"/>
      <c r="AC74" s="12"/>
      <c r="AD74" s="198"/>
      <c r="AE74" s="117">
        <f>M74-J74</f>
        <v>-193.81557150745516</v>
      </c>
      <c r="AF74" s="110">
        <f>M74/J74</f>
        <v>0.89232468249585828</v>
      </c>
      <c r="AG74" s="282"/>
    </row>
    <row r="75" spans="1:33" ht="15.75" customHeight="1">
      <c r="A75" s="285"/>
      <c r="B75" s="163"/>
      <c r="C75" s="274"/>
      <c r="D75" s="275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76"/>
      <c r="AB75" s="277"/>
      <c r="AC75" s="12"/>
      <c r="AD75" s="198"/>
      <c r="AE75" s="117"/>
      <c r="AF75" s="110"/>
      <c r="AG75" s="282"/>
    </row>
    <row r="76" spans="1:33" ht="15.75" customHeight="1">
      <c r="A76" s="285"/>
      <c r="B76" s="163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63"/>
      <c r="C77" s="274"/>
      <c r="D77" s="275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63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63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119"/>
      <c r="T79" s="120"/>
      <c r="U79" s="111"/>
      <c r="V79" s="112"/>
      <c r="W79" s="120"/>
      <c r="X79" s="189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63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119"/>
      <c r="T80" s="120"/>
      <c r="U80" s="111"/>
      <c r="V80" s="112"/>
      <c r="W80" s="120"/>
      <c r="X80" s="189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63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119"/>
      <c r="T81" s="120"/>
      <c r="U81" s="111"/>
      <c r="V81" s="112"/>
      <c r="W81" s="120"/>
      <c r="X81" s="189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63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119"/>
      <c r="T82" s="120"/>
      <c r="U82" s="111"/>
      <c r="V82" s="112"/>
      <c r="W82" s="120"/>
      <c r="X82" s="189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63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119"/>
      <c r="T83" s="120"/>
      <c r="U83" s="111"/>
      <c r="V83" s="112"/>
      <c r="W83" s="120"/>
      <c r="X83" s="189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63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119"/>
      <c r="T84" s="120"/>
      <c r="U84" s="111"/>
      <c r="V84" s="112"/>
      <c r="W84" s="120"/>
      <c r="X84" s="189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63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119"/>
      <c r="T85" s="120"/>
      <c r="U85" s="111"/>
      <c r="V85" s="112"/>
      <c r="W85" s="120"/>
      <c r="X85" s="189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63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119"/>
      <c r="T86" s="120"/>
      <c r="U86" s="111"/>
      <c r="V86" s="112"/>
      <c r="W86" s="120"/>
      <c r="X86" s="189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63"/>
      <c r="C87" s="274"/>
      <c r="D87" s="275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119"/>
      <c r="T87" s="120"/>
      <c r="U87" s="111"/>
      <c r="V87" s="112"/>
      <c r="W87" s="120"/>
      <c r="X87" s="189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0">AVERAGE(I73:I88)</f>
        <v>20</v>
      </c>
      <c r="J89" s="137">
        <f t="shared" si="20"/>
        <v>1800</v>
      </c>
      <c r="K89" s="138">
        <f t="shared" ref="K89" si="21">J89/I89</f>
        <v>90</v>
      </c>
      <c r="L89" s="136">
        <f t="shared" ref="L89:M89" si="22">AVERAGE(L73:L88)</f>
        <v>20</v>
      </c>
      <c r="M89" s="137">
        <f t="shared" si="22"/>
        <v>1606.1061465749617</v>
      </c>
      <c r="N89" s="138">
        <f>M89/L89</f>
        <v>80.305307328748086</v>
      </c>
      <c r="O89" s="139">
        <f>L89-I89</f>
        <v>0</v>
      </c>
      <c r="P89" s="140">
        <f>N89-K89</f>
        <v>-9.6946926712519144</v>
      </c>
      <c r="Q89" s="141">
        <f>N89/K89</f>
        <v>0.8922811925416454</v>
      </c>
      <c r="R89" s="291"/>
      <c r="S89" s="142">
        <f>S73</f>
        <v>0.70859953703703704</v>
      </c>
      <c r="T89" s="143">
        <f>INDEX(T73:T88,COUNTA(T73:T88))</f>
        <v>0.83680555555555558</v>
      </c>
      <c r="U89" s="144"/>
      <c r="V89" s="166"/>
      <c r="W89" s="167"/>
      <c r="X89" s="138"/>
      <c r="Y89" s="179">
        <f t="shared" ref="Y89:Z89" si="23">SUM(Y73:Y88)</f>
        <v>0</v>
      </c>
      <c r="Z89" s="180">
        <f t="shared" si="23"/>
        <v>0</v>
      </c>
      <c r="AA89" s="279"/>
      <c r="AB89" s="280"/>
      <c r="AC89" s="179">
        <f t="shared" ref="AC89:AD89" si="24">SUM(AC73:AC88)</f>
        <v>0</v>
      </c>
      <c r="AD89" s="180">
        <f t="shared" si="24"/>
        <v>0</v>
      </c>
      <c r="AE89" s="168">
        <f>M89-J89</f>
        <v>-193.89385342503829</v>
      </c>
      <c r="AF89" s="141">
        <f>M89/J89</f>
        <v>0.8922811925416454</v>
      </c>
      <c r="AG89" s="283"/>
    </row>
    <row r="90" spans="1:33" ht="15.75" customHeight="1">
      <c r="A90" s="294" t="s">
        <v>196</v>
      </c>
      <c r="B90" s="146" t="s">
        <v>181</v>
      </c>
      <c r="C90" s="287" t="s">
        <v>201</v>
      </c>
      <c r="D90" s="288"/>
      <c r="E90" s="147">
        <v>54.09</v>
      </c>
      <c r="F90" s="159">
        <v>1339</v>
      </c>
      <c r="G90" s="148">
        <f t="shared" ref="G90:G91" si="25">E90*F90</f>
        <v>72426.510000000009</v>
      </c>
      <c r="H90" s="149"/>
      <c r="I90" s="150">
        <v>19</v>
      </c>
      <c r="J90" s="151">
        <v>2000</v>
      </c>
      <c r="K90" s="152">
        <f>J90/I90</f>
        <v>105.26315789473684</v>
      </c>
      <c r="L90" s="153">
        <v>20</v>
      </c>
      <c r="M90" s="151">
        <f>F90/V90*60</f>
        <v>1787.3192436040049</v>
      </c>
      <c r="N90" s="152">
        <f>M90/L90</f>
        <v>89.365962180200242</v>
      </c>
      <c r="O90" s="154">
        <f>L90-I90</f>
        <v>1</v>
      </c>
      <c r="P90" s="155">
        <f>N90-K90</f>
        <v>-15.897195714536593</v>
      </c>
      <c r="Q90" s="156">
        <f>N90/K90</f>
        <v>0.84897664071190238</v>
      </c>
      <c r="R90" s="289">
        <f>Q106</f>
        <v>0.87105982898725509</v>
      </c>
      <c r="S90" s="157">
        <v>0.7083680555555556</v>
      </c>
      <c r="T90" s="158">
        <v>0.73958333333333337</v>
      </c>
      <c r="U90" s="159"/>
      <c r="V90" s="160">
        <v>44.949999999999989</v>
      </c>
      <c r="W90" s="97"/>
      <c r="X90" s="98"/>
      <c r="Y90" s="196"/>
      <c r="Z90" s="197"/>
      <c r="AA90" s="292"/>
      <c r="AB90" s="293"/>
      <c r="AC90" s="196"/>
      <c r="AD90" s="197"/>
      <c r="AE90" s="115">
        <f>M90-J90</f>
        <v>-212.6807563959951</v>
      </c>
      <c r="AF90" s="156">
        <f>M90/J90</f>
        <v>0.89365962180200242</v>
      </c>
      <c r="AG90" s="358">
        <f>AF106</f>
        <v>0.89339469639718472</v>
      </c>
    </row>
    <row r="91" spans="1:33" ht="15.75" customHeight="1">
      <c r="A91" s="295"/>
      <c r="B91" s="163" t="s">
        <v>181</v>
      </c>
      <c r="C91" s="274" t="s">
        <v>222</v>
      </c>
      <c r="D91" s="275"/>
      <c r="E91" s="101">
        <v>50.67</v>
      </c>
      <c r="F91" s="111">
        <v>2600</v>
      </c>
      <c r="G91" s="103">
        <f t="shared" si="25"/>
        <v>131742</v>
      </c>
      <c r="H91" s="26"/>
      <c r="I91" s="104">
        <v>20</v>
      </c>
      <c r="J91" s="105">
        <v>2000</v>
      </c>
      <c r="K91" s="106">
        <f t="shared" ref="K91" si="26">J91/I91</f>
        <v>100</v>
      </c>
      <c r="L91" s="107">
        <v>20</v>
      </c>
      <c r="M91" s="105">
        <f>F91/V91*60</f>
        <v>1786.2595419847339</v>
      </c>
      <c r="N91" s="106">
        <f>M91/L91</f>
        <v>89.31297709923669</v>
      </c>
      <c r="O91" s="108">
        <f>L91-I91</f>
        <v>0</v>
      </c>
      <c r="P91" s="109">
        <f>N91-K91</f>
        <v>-10.68702290076331</v>
      </c>
      <c r="Q91" s="110">
        <f>N91/K91</f>
        <v>0.8931297709923669</v>
      </c>
      <c r="R91" s="290"/>
      <c r="S91" s="47">
        <v>0.74305555555555558</v>
      </c>
      <c r="T91" s="48">
        <v>0.8037037037037037</v>
      </c>
      <c r="U91" s="111">
        <v>4.9999999999999822</v>
      </c>
      <c r="V91" s="112">
        <v>87.333333333333286</v>
      </c>
      <c r="W91" s="113"/>
      <c r="X91" s="116"/>
      <c r="Y91" s="12"/>
      <c r="Z91" s="198"/>
      <c r="AA91" s="276"/>
      <c r="AB91" s="277"/>
      <c r="AC91" s="12"/>
      <c r="AD91" s="198"/>
      <c r="AE91" s="117">
        <f>M91-J91</f>
        <v>-213.74045801526609</v>
      </c>
      <c r="AF91" s="110">
        <f>M91/J91</f>
        <v>0.89312977099236701</v>
      </c>
      <c r="AG91" s="359"/>
    </row>
    <row r="92" spans="1:33" ht="15.75" customHeight="1">
      <c r="A92" s="295"/>
      <c r="B92" s="163"/>
      <c r="C92" s="274"/>
      <c r="D92" s="275"/>
      <c r="E92" s="101"/>
      <c r="F92" s="111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16"/>
      <c r="Y92" s="12"/>
      <c r="Z92" s="198"/>
      <c r="AA92" s="276"/>
      <c r="AB92" s="277"/>
      <c r="AC92" s="12"/>
      <c r="AD92" s="198"/>
      <c r="AE92" s="117"/>
      <c r="AF92" s="110"/>
      <c r="AG92" s="359"/>
    </row>
    <row r="93" spans="1:33" ht="15.75" customHeight="1">
      <c r="A93" s="295"/>
      <c r="B93" s="163"/>
      <c r="C93" s="274"/>
      <c r="D93" s="275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359"/>
    </row>
    <row r="94" spans="1:33" ht="15.75" customHeight="1">
      <c r="A94" s="296"/>
      <c r="B94" s="163"/>
      <c r="C94" s="274"/>
      <c r="D94" s="275"/>
      <c r="E94" s="101"/>
      <c r="F94" s="111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359"/>
    </row>
    <row r="95" spans="1:33" ht="15.75" customHeight="1">
      <c r="A95" s="296"/>
      <c r="B95" s="163"/>
      <c r="C95" s="274"/>
      <c r="D95" s="275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359"/>
    </row>
    <row r="96" spans="1:33" ht="15.75" customHeight="1">
      <c r="A96" s="296"/>
      <c r="B96" s="163"/>
      <c r="C96" s="274"/>
      <c r="D96" s="275"/>
      <c r="E96" s="101"/>
      <c r="F96" s="111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12"/>
      <c r="Z96" s="198"/>
      <c r="AA96" s="276"/>
      <c r="AB96" s="277"/>
      <c r="AC96" s="12"/>
      <c r="AD96" s="198"/>
      <c r="AE96" s="117"/>
      <c r="AF96" s="110"/>
      <c r="AG96" s="359"/>
    </row>
    <row r="97" spans="1:33" ht="15.75" customHeight="1">
      <c r="A97" s="296"/>
      <c r="B97" s="163"/>
      <c r="C97" s="274"/>
      <c r="D97" s="275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12"/>
      <c r="Z97" s="198"/>
      <c r="AA97" s="276"/>
      <c r="AB97" s="277"/>
      <c r="AC97" s="12"/>
      <c r="AD97" s="198"/>
      <c r="AE97" s="117"/>
      <c r="AF97" s="110"/>
      <c r="AG97" s="359"/>
    </row>
    <row r="98" spans="1:33" ht="15.75" customHeight="1">
      <c r="A98" s="296"/>
      <c r="B98" s="163"/>
      <c r="C98" s="274"/>
      <c r="D98" s="275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13"/>
      <c r="X98" s="116"/>
      <c r="Y98" s="12"/>
      <c r="Z98" s="198"/>
      <c r="AA98" s="276"/>
      <c r="AB98" s="277"/>
      <c r="AC98" s="12"/>
      <c r="AD98" s="198"/>
      <c r="AE98" s="117"/>
      <c r="AF98" s="110"/>
      <c r="AG98" s="359"/>
    </row>
    <row r="99" spans="1:33" ht="15.75" customHeight="1">
      <c r="A99" s="296"/>
      <c r="B99" s="163"/>
      <c r="C99" s="274"/>
      <c r="D99" s="275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13"/>
      <c r="X99" s="116"/>
      <c r="Y99" s="12"/>
      <c r="Z99" s="198"/>
      <c r="AA99" s="276"/>
      <c r="AB99" s="277"/>
      <c r="AC99" s="12"/>
      <c r="AD99" s="198"/>
      <c r="AE99" s="117"/>
      <c r="AF99" s="110"/>
      <c r="AG99" s="359"/>
    </row>
    <row r="100" spans="1:33" ht="15.75" customHeight="1">
      <c r="A100" s="296"/>
      <c r="B100" s="163"/>
      <c r="C100" s="274"/>
      <c r="D100" s="275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13"/>
      <c r="X100" s="116"/>
      <c r="Y100" s="12"/>
      <c r="Z100" s="198"/>
      <c r="AA100" s="276"/>
      <c r="AB100" s="277"/>
      <c r="AC100" s="12"/>
      <c r="AD100" s="198"/>
      <c r="AE100" s="117"/>
      <c r="AF100" s="110"/>
      <c r="AG100" s="359"/>
    </row>
    <row r="101" spans="1:33" ht="15.75" customHeight="1">
      <c r="A101" s="296"/>
      <c r="B101" s="163"/>
      <c r="C101" s="274"/>
      <c r="D101" s="275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13"/>
      <c r="X101" s="116"/>
      <c r="Y101" s="12"/>
      <c r="Z101" s="198"/>
      <c r="AA101" s="276"/>
      <c r="AB101" s="277"/>
      <c r="AC101" s="12"/>
      <c r="AD101" s="198"/>
      <c r="AE101" s="117"/>
      <c r="AF101" s="110"/>
      <c r="AG101" s="359"/>
    </row>
    <row r="102" spans="1:33" ht="15.75" customHeight="1">
      <c r="A102" s="296"/>
      <c r="B102" s="163"/>
      <c r="C102" s="274"/>
      <c r="D102" s="275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13"/>
      <c r="X102" s="116"/>
      <c r="Y102" s="12"/>
      <c r="Z102" s="198"/>
      <c r="AA102" s="276"/>
      <c r="AB102" s="277"/>
      <c r="AC102" s="12"/>
      <c r="AD102" s="198"/>
      <c r="AE102" s="117"/>
      <c r="AF102" s="110"/>
      <c r="AG102" s="359"/>
    </row>
    <row r="103" spans="1:33" ht="15.75" customHeight="1">
      <c r="A103" s="296"/>
      <c r="B103" s="163"/>
      <c r="C103" s="274"/>
      <c r="D103" s="275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83"/>
      <c r="X103" s="184"/>
      <c r="Y103" s="12"/>
      <c r="Z103" s="198"/>
      <c r="AA103" s="276"/>
      <c r="AB103" s="277"/>
      <c r="AC103" s="12"/>
      <c r="AD103" s="198"/>
      <c r="AE103" s="117"/>
      <c r="AF103" s="110"/>
      <c r="AG103" s="359"/>
    </row>
    <row r="104" spans="1:33" ht="15.75" customHeight="1">
      <c r="A104" s="296"/>
      <c r="B104" s="163"/>
      <c r="C104" s="274"/>
      <c r="D104" s="275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85"/>
      <c r="X104" s="186"/>
      <c r="Y104" s="12"/>
      <c r="Z104" s="198"/>
      <c r="AA104" s="276"/>
      <c r="AB104" s="277"/>
      <c r="AC104" s="12"/>
      <c r="AD104" s="198"/>
      <c r="AE104" s="117"/>
      <c r="AF104" s="110"/>
      <c r="AG104" s="359"/>
    </row>
    <row r="105" spans="1:33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47"/>
      <c r="T105" s="48"/>
      <c r="U105" s="130"/>
      <c r="V105" s="112"/>
      <c r="W105" s="185"/>
      <c r="X105" s="186"/>
      <c r="Y105" s="12"/>
      <c r="Z105" s="198"/>
      <c r="AA105" s="276"/>
      <c r="AB105" s="277"/>
      <c r="AC105" s="12"/>
      <c r="AD105" s="198"/>
      <c r="AE105" s="117"/>
      <c r="AF105" s="110"/>
      <c r="AG105" s="359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7">AVERAGE(I90:I105)</f>
        <v>19.5</v>
      </c>
      <c r="J106" s="137">
        <f t="shared" si="27"/>
        <v>2000</v>
      </c>
      <c r="K106" s="138">
        <f t="shared" ref="K106" si="28">J106/I106</f>
        <v>102.56410256410257</v>
      </c>
      <c r="L106" s="136">
        <f t="shared" ref="L106:M106" si="29">AVERAGE(L90:L105)</f>
        <v>20</v>
      </c>
      <c r="M106" s="137">
        <f t="shared" si="29"/>
        <v>1786.7893927943694</v>
      </c>
      <c r="N106" s="138">
        <f>M106/L106</f>
        <v>89.339469639718473</v>
      </c>
      <c r="O106" s="139">
        <f>L106-I106</f>
        <v>0.5</v>
      </c>
      <c r="P106" s="140">
        <f>N106-K106</f>
        <v>-13.224632924384096</v>
      </c>
      <c r="Q106" s="141">
        <f>N106/K106</f>
        <v>0.87105982898725509</v>
      </c>
      <c r="R106" s="291"/>
      <c r="S106" s="142">
        <f>S90</f>
        <v>0.7083680555555556</v>
      </c>
      <c r="T106" s="143">
        <f>INDEX(T90:T105,COUNTA(T90:T105))</f>
        <v>0.8037037037037037</v>
      </c>
      <c r="U106" s="144"/>
      <c r="V106" s="166"/>
      <c r="W106" s="187"/>
      <c r="X106" s="188"/>
      <c r="Y106" s="179">
        <f t="shared" ref="Y106:Z106" si="30">SUM(Y90:Y105)</f>
        <v>0</v>
      </c>
      <c r="Z106" s="180">
        <f t="shared" si="30"/>
        <v>0</v>
      </c>
      <c r="AA106" s="279"/>
      <c r="AB106" s="280"/>
      <c r="AC106" s="179">
        <f t="shared" ref="AC106:AD106" si="31">SUM(AC90:AC105)</f>
        <v>0</v>
      </c>
      <c r="AD106" s="180">
        <f t="shared" si="31"/>
        <v>0</v>
      </c>
      <c r="AE106" s="168">
        <f>M106-J106</f>
        <v>-213.21060720563059</v>
      </c>
      <c r="AF106" s="141">
        <f>M106/J106</f>
        <v>0.89339469639718472</v>
      </c>
      <c r="AG106" s="360"/>
    </row>
    <row r="107" spans="1:33" ht="15.75" customHeight="1">
      <c r="A107" s="284" t="s">
        <v>209</v>
      </c>
      <c r="B107" s="146" t="s">
        <v>181</v>
      </c>
      <c r="C107" s="287" t="s">
        <v>200</v>
      </c>
      <c r="D107" s="288"/>
      <c r="E107" s="147">
        <v>47.6</v>
      </c>
      <c r="F107" s="97">
        <v>2123</v>
      </c>
      <c r="G107" s="148">
        <f t="shared" ref="G107:G109" si="32">E107*F107</f>
        <v>101054.8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23</v>
      </c>
      <c r="M107" s="151">
        <f>F107/V107*60</f>
        <v>1788.6262578984349</v>
      </c>
      <c r="N107" s="152">
        <f>M107/L107</f>
        <v>77.766359039062394</v>
      </c>
      <c r="O107" s="154">
        <f>L107-I107</f>
        <v>0</v>
      </c>
      <c r="P107" s="155">
        <f>N107-K107</f>
        <v>-9.1901627000680435</v>
      </c>
      <c r="Q107" s="156">
        <f>N107/K107</f>
        <v>0.89431312894921755</v>
      </c>
      <c r="R107" s="289">
        <f>Q123</f>
        <v>0.89374257466761597</v>
      </c>
      <c r="S107" s="157">
        <v>0.70833333333333337</v>
      </c>
      <c r="T107" s="158">
        <v>0.75778935185185181</v>
      </c>
      <c r="U107" s="159"/>
      <c r="V107" s="160">
        <v>71.216666666666555</v>
      </c>
      <c r="W107" s="158"/>
      <c r="X107" s="169"/>
      <c r="Y107" s="196"/>
      <c r="Z107" s="197"/>
      <c r="AA107" s="292"/>
      <c r="AB107" s="293"/>
      <c r="AC107" s="196"/>
      <c r="AD107" s="197"/>
      <c r="AE107" s="115">
        <f>M107-J107</f>
        <v>-211.37374210156509</v>
      </c>
      <c r="AF107" s="156">
        <f>M107/J107</f>
        <v>0.89431312894921744</v>
      </c>
      <c r="AG107" s="281">
        <f>AF123</f>
        <v>0.89374257466761597</v>
      </c>
    </row>
    <row r="108" spans="1:33" ht="15.75" customHeight="1">
      <c r="A108" s="285"/>
      <c r="B108" s="163" t="s">
        <v>181</v>
      </c>
      <c r="C108" s="274" t="s">
        <v>199</v>
      </c>
      <c r="D108" s="275"/>
      <c r="E108" s="101">
        <v>56.87</v>
      </c>
      <c r="F108" s="102">
        <v>1819</v>
      </c>
      <c r="G108" s="103">
        <f t="shared" si="32"/>
        <v>103446.53</v>
      </c>
      <c r="H108" s="26"/>
      <c r="I108" s="104">
        <v>23</v>
      </c>
      <c r="J108" s="105">
        <v>2000</v>
      </c>
      <c r="K108" s="106">
        <f t="shared" ref="K108:K109" si="33">J108/I108</f>
        <v>86.956521739130437</v>
      </c>
      <c r="L108" s="107">
        <v>23</v>
      </c>
      <c r="M108" s="105">
        <f>F108/V108*60</f>
        <v>1786.7394270122825</v>
      </c>
      <c r="N108" s="106">
        <f>M108/L108</f>
        <v>77.684322913577503</v>
      </c>
      <c r="O108" s="108">
        <f>L108-I108</f>
        <v>0</v>
      </c>
      <c r="P108" s="109">
        <f>N108-K108</f>
        <v>-9.272198825552934</v>
      </c>
      <c r="Q108" s="110">
        <f>N108/K108</f>
        <v>0.89336971350614125</v>
      </c>
      <c r="R108" s="290"/>
      <c r="S108" s="47">
        <v>0.76111111111111118</v>
      </c>
      <c r="T108" s="48">
        <v>0.80353009259259256</v>
      </c>
      <c r="U108" s="111">
        <v>4.7833333333334949</v>
      </c>
      <c r="V108" s="112">
        <v>61.083333333333186</v>
      </c>
      <c r="W108" s="113"/>
      <c r="X108" s="116"/>
      <c r="Y108" s="12"/>
      <c r="Z108" s="198"/>
      <c r="AA108" s="276"/>
      <c r="AB108" s="277"/>
      <c r="AC108" s="12"/>
      <c r="AD108" s="198"/>
      <c r="AE108" s="117">
        <f>M108-J108</f>
        <v>-213.26057298771752</v>
      </c>
      <c r="AF108" s="110">
        <f>M108/J108</f>
        <v>0.89336971350614125</v>
      </c>
      <c r="AG108" s="282"/>
    </row>
    <row r="109" spans="1:33" ht="15.75" customHeight="1">
      <c r="A109" s="285"/>
      <c r="B109" s="163" t="s">
        <v>181</v>
      </c>
      <c r="C109" s="274" t="s">
        <v>198</v>
      </c>
      <c r="D109" s="275"/>
      <c r="E109" s="101">
        <v>56.79</v>
      </c>
      <c r="F109" s="102">
        <v>2284</v>
      </c>
      <c r="G109" s="103">
        <f t="shared" si="32"/>
        <v>129708.36</v>
      </c>
      <c r="H109" s="26"/>
      <c r="I109" s="104">
        <v>23</v>
      </c>
      <c r="J109" s="105">
        <v>2000</v>
      </c>
      <c r="K109" s="106">
        <f t="shared" si="33"/>
        <v>86.956521739130437</v>
      </c>
      <c r="L109" s="107">
        <v>23</v>
      </c>
      <c r="M109" s="105">
        <f>F109/V109*60</f>
        <v>1787.0897630949783</v>
      </c>
      <c r="N109" s="106">
        <f>M109/L109</f>
        <v>77.699554917172961</v>
      </c>
      <c r="O109" s="108">
        <f>L109-I109</f>
        <v>0</v>
      </c>
      <c r="P109" s="109">
        <f>N109-K109</f>
        <v>-9.2569668219574766</v>
      </c>
      <c r="Q109" s="110">
        <f>N109/K109</f>
        <v>0.89354488154748901</v>
      </c>
      <c r="R109" s="290"/>
      <c r="S109" s="47">
        <v>0.80716435185185187</v>
      </c>
      <c r="T109" s="48">
        <v>0.86041666666666672</v>
      </c>
      <c r="U109" s="111">
        <v>5.2333333333334053</v>
      </c>
      <c r="V109" s="112">
        <v>76.68333333333338</v>
      </c>
      <c r="W109" s="113"/>
      <c r="X109" s="116"/>
      <c r="Y109" s="12"/>
      <c r="Z109" s="198"/>
      <c r="AA109" s="276"/>
      <c r="AB109" s="277"/>
      <c r="AC109" s="12"/>
      <c r="AD109" s="198"/>
      <c r="AE109" s="117">
        <f>M109-J109</f>
        <v>-212.91023690502175</v>
      </c>
      <c r="AF109" s="110">
        <f>M109/J109</f>
        <v>0.89354488154748912</v>
      </c>
      <c r="AG109" s="282"/>
    </row>
    <row r="110" spans="1:33" ht="15.75" customHeight="1">
      <c r="A110" s="285"/>
      <c r="B110" s="163"/>
      <c r="C110" s="274"/>
      <c r="D110" s="275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76"/>
      <c r="AB110" s="277"/>
      <c r="AC110" s="12"/>
      <c r="AD110" s="198"/>
      <c r="AE110" s="117"/>
      <c r="AF110" s="110"/>
      <c r="AG110" s="282"/>
    </row>
    <row r="111" spans="1:33" ht="15.75" customHeight="1">
      <c r="A111" s="285"/>
      <c r="B111" s="163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282"/>
    </row>
    <row r="112" spans="1:33" ht="15.75" customHeight="1">
      <c r="A112" s="285"/>
      <c r="B112" s="163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282"/>
    </row>
    <row r="113" spans="1:33" ht="15.75" customHeight="1">
      <c r="A113" s="285"/>
      <c r="B113" s="163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76"/>
      <c r="AB113" s="277"/>
      <c r="AC113" s="12"/>
      <c r="AD113" s="198"/>
      <c r="AE113" s="117"/>
      <c r="AF113" s="110"/>
      <c r="AG113" s="282"/>
    </row>
    <row r="114" spans="1:33" ht="15.75" customHeight="1">
      <c r="A114" s="285"/>
      <c r="B114" s="163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76"/>
      <c r="AB114" s="277"/>
      <c r="AC114" s="12"/>
      <c r="AD114" s="198"/>
      <c r="AE114" s="117"/>
      <c r="AF114" s="110"/>
      <c r="AG114" s="282"/>
    </row>
    <row r="115" spans="1:33" ht="15.75" customHeight="1">
      <c r="A115" s="285"/>
      <c r="B115" s="163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76"/>
      <c r="AB115" s="277"/>
      <c r="AC115" s="12"/>
      <c r="AD115" s="198"/>
      <c r="AE115" s="117"/>
      <c r="AF115" s="110"/>
      <c r="AG115" s="282"/>
    </row>
    <row r="116" spans="1:33" ht="15.75" customHeight="1">
      <c r="A116" s="285"/>
      <c r="B116" s="163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76"/>
      <c r="AB116" s="277"/>
      <c r="AC116" s="12"/>
      <c r="AD116" s="198"/>
      <c r="AE116" s="117"/>
      <c r="AF116" s="110"/>
      <c r="AG116" s="282"/>
    </row>
    <row r="117" spans="1:33" ht="15.75" customHeight="1">
      <c r="A117" s="285"/>
      <c r="B117" s="163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76"/>
      <c r="AB117" s="277"/>
      <c r="AC117" s="12"/>
      <c r="AD117" s="198"/>
      <c r="AE117" s="117"/>
      <c r="AF117" s="110"/>
      <c r="AG117" s="282"/>
    </row>
    <row r="118" spans="1:33" ht="15.75" customHeight="1">
      <c r="A118" s="285"/>
      <c r="B118" s="163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76"/>
      <c r="AB118" s="277"/>
      <c r="AC118" s="12"/>
      <c r="AD118" s="198"/>
      <c r="AE118" s="117"/>
      <c r="AF118" s="110"/>
      <c r="AG118" s="282"/>
    </row>
    <row r="119" spans="1:33" ht="15.75" customHeight="1">
      <c r="A119" s="285"/>
      <c r="B119" s="163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76"/>
      <c r="AB119" s="277"/>
      <c r="AC119" s="12"/>
      <c r="AD119" s="198"/>
      <c r="AE119" s="117"/>
      <c r="AF119" s="110"/>
      <c r="AG119" s="282"/>
    </row>
    <row r="120" spans="1:33" ht="15.75" customHeight="1">
      <c r="A120" s="285"/>
      <c r="B120" s="163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76"/>
      <c r="AB120" s="277"/>
      <c r="AC120" s="12"/>
      <c r="AD120" s="198"/>
      <c r="AE120" s="117"/>
      <c r="AF120" s="110"/>
      <c r="AG120" s="282"/>
    </row>
    <row r="121" spans="1:33" ht="15.75" customHeight="1">
      <c r="A121" s="285"/>
      <c r="B121" s="163"/>
      <c r="C121" s="274"/>
      <c r="D121" s="275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76"/>
      <c r="AB121" s="277"/>
      <c r="AC121" s="12"/>
      <c r="AD121" s="198"/>
      <c r="AE121" s="117"/>
      <c r="AF121" s="110"/>
      <c r="AG121" s="282"/>
    </row>
    <row r="122" spans="1:33" ht="15.75" customHeight="1">
      <c r="A122" s="285"/>
      <c r="B122" s="163"/>
      <c r="C122" s="274"/>
      <c r="D122" s="275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76"/>
      <c r="AB122" s="277"/>
      <c r="AC122" s="12"/>
      <c r="AD122" s="198"/>
      <c r="AE122" s="165"/>
      <c r="AF122" s="125"/>
      <c r="AG122" s="282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4">AVERAGE(I107:I122)</f>
        <v>23</v>
      </c>
      <c r="J123" s="137">
        <f t="shared" si="34"/>
        <v>2000</v>
      </c>
      <c r="K123" s="138">
        <f t="shared" ref="K123" si="35">J123/I123</f>
        <v>86.956521739130437</v>
      </c>
      <c r="L123" s="136">
        <f t="shared" ref="L123:M123" si="36">AVERAGE(L107:L122)</f>
        <v>23</v>
      </c>
      <c r="M123" s="137">
        <f t="shared" si="36"/>
        <v>1787.4851493352319</v>
      </c>
      <c r="N123" s="138">
        <f>M123/L123</f>
        <v>77.716745623270953</v>
      </c>
      <c r="O123" s="139">
        <f>L123-I123</f>
        <v>0</v>
      </c>
      <c r="P123" s="140">
        <f>N123-K123</f>
        <v>-9.2397761158594847</v>
      </c>
      <c r="Q123" s="141">
        <f>N123/K123</f>
        <v>0.89374257466761597</v>
      </c>
      <c r="R123" s="291"/>
      <c r="S123" s="142">
        <f>S107</f>
        <v>0.70833333333333337</v>
      </c>
      <c r="T123" s="143">
        <f>INDEX(T107:T122,COUNTA(T107:T122))</f>
        <v>0.86041666666666672</v>
      </c>
      <c r="U123" s="144"/>
      <c r="V123" s="166"/>
      <c r="W123" s="167"/>
      <c r="X123" s="138"/>
      <c r="Y123" s="179">
        <f t="shared" ref="Y123:Z123" si="37">SUM(Y107:Y122)</f>
        <v>0</v>
      </c>
      <c r="Z123" s="180">
        <f t="shared" si="37"/>
        <v>0</v>
      </c>
      <c r="AA123" s="279"/>
      <c r="AB123" s="280"/>
      <c r="AC123" s="179">
        <f t="shared" ref="AC123:AD123" si="38">SUM(AC107:AC122)</f>
        <v>0</v>
      </c>
      <c r="AD123" s="180">
        <f t="shared" si="38"/>
        <v>0</v>
      </c>
      <c r="AE123" s="168">
        <f>M123-J123</f>
        <v>-212.51485066476812</v>
      </c>
      <c r="AF123" s="141">
        <f>M123/J123</f>
        <v>0.89374257466761597</v>
      </c>
      <c r="AG123" s="283"/>
    </row>
    <row r="125" spans="1:33">
      <c r="AA125" s="273" t="s">
        <v>159</v>
      </c>
      <c r="AB125" s="273"/>
    </row>
    <row r="126" spans="1:33">
      <c r="AA126" s="273" t="s">
        <v>160</v>
      </c>
      <c r="AB126" s="273"/>
    </row>
    <row r="127" spans="1:33">
      <c r="AA127" s="273" t="s">
        <v>161</v>
      </c>
      <c r="AB127" s="273"/>
    </row>
    <row r="128" spans="1:33">
      <c r="AA128" s="273" t="s">
        <v>162</v>
      </c>
      <c r="AB128" s="273"/>
    </row>
    <row r="129" spans="27:28">
      <c r="AA129" s="273" t="s">
        <v>163</v>
      </c>
      <c r="AB129" s="273"/>
    </row>
    <row r="130" spans="27:28">
      <c r="AA130" s="273" t="s">
        <v>164</v>
      </c>
      <c r="AB130" s="273"/>
    </row>
    <row r="131" spans="27:28">
      <c r="AA131" s="273" t="s">
        <v>165</v>
      </c>
      <c r="AB131" s="273"/>
    </row>
    <row r="132" spans="27:28">
      <c r="AA132" s="273" t="s">
        <v>166</v>
      </c>
      <c r="AB132" s="273"/>
    </row>
    <row r="133" spans="27:28">
      <c r="AA133" s="273" t="s">
        <v>167</v>
      </c>
      <c r="AB133" s="273"/>
    </row>
    <row r="134" spans="27:28">
      <c r="AA134" s="273" t="s">
        <v>168</v>
      </c>
      <c r="AB134" s="273"/>
    </row>
    <row r="135" spans="27:28">
      <c r="AA135" s="273" t="s">
        <v>169</v>
      </c>
      <c r="AB135" s="273"/>
    </row>
    <row r="136" spans="27:28">
      <c r="AA136" s="273" t="s">
        <v>170</v>
      </c>
      <c r="AB136" s="273"/>
    </row>
    <row r="137" spans="27:28">
      <c r="AA137" s="273" t="s">
        <v>171</v>
      </c>
      <c r="AB137" s="273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656" priority="3" operator="greaterThan">
      <formula>0</formula>
    </cfRule>
  </conditionalFormatting>
  <conditionalFormatting sqref="P5:P123 AE5:AE123">
    <cfRule type="cellIs" dxfId="655" priority="6" operator="lessThan">
      <formula>0</formula>
    </cfRule>
  </conditionalFormatting>
  <conditionalFormatting sqref="Q5:Q123 AF5:AF123">
    <cfRule type="cellIs" dxfId="654" priority="4" operator="greaterThan">
      <formula>1</formula>
    </cfRule>
    <cfRule type="cellIs" dxfId="653" priority="5" operator="lessThan">
      <formula>0.8</formula>
    </cfRule>
  </conditionalFormatting>
  <conditionalFormatting sqref="AG5 R5:R123 AG39:AG90">
    <cfRule type="cellIs" dxfId="652" priority="7" operator="lessThan">
      <formula>0.8</formula>
    </cfRule>
  </conditionalFormatting>
  <conditionalFormatting sqref="AG22">
    <cfRule type="cellIs" dxfId="651" priority="10" operator="lessThan">
      <formula>0.8</formula>
    </cfRule>
  </conditionalFormatting>
  <conditionalFormatting sqref="AG37">
    <cfRule type="cellIs" dxfId="650" priority="9" operator="lessThan">
      <formula>0.8</formula>
    </cfRule>
  </conditionalFormatting>
  <conditionalFormatting sqref="AG105">
    <cfRule type="cellIs" dxfId="649" priority="2" operator="lessThan">
      <formula>0.8</formula>
    </cfRule>
  </conditionalFormatting>
  <conditionalFormatting sqref="AG107:AG123">
    <cfRule type="cellIs" dxfId="648" priority="1" operator="lessThan">
      <formula>0.8</formula>
    </cfRule>
  </conditionalFormatting>
  <dataValidations count="1">
    <dataValidation type="list" allowBlank="1" showInputMessage="1" showErrorMessage="1" sqref="AA5:AB123" xr:uid="{BEBB17DD-1169-405F-A518-4AED67EA2695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CB486-B95B-455C-BA45-A85767FE647F}">
  <sheetPr>
    <tabColor theme="8" tint="0.59999389629810485"/>
  </sheetPr>
  <dimension ref="B1:AR42"/>
  <sheetViews>
    <sheetView zoomScale="70" zoomScaleNormal="70" workbookViewId="0">
      <selection activeCell="H46" sqref="H46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251</v>
      </c>
      <c r="D3" s="263"/>
      <c r="E3" s="3" t="s">
        <v>2</v>
      </c>
      <c r="F3" s="264">
        <f>'0328(18度C)'!D1+'0328(4度C)'!D1</f>
        <v>139511</v>
      </c>
      <c r="G3" s="265"/>
      <c r="H3" s="3" t="s">
        <v>3</v>
      </c>
      <c r="I3" s="266">
        <f>'0328(18度C)'!F1+'0328(4度C)'!F1</f>
        <v>4079657.8600000013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467.69416524440049</v>
      </c>
      <c r="F6" s="239" t="e">
        <f>AVERAGE(#REF!,D14:K14)</f>
        <v>#REF!</v>
      </c>
      <c r="G6" s="240">
        <f>AVERAGE(D14:K14)</f>
        <v>160.21604627766601</v>
      </c>
      <c r="H6" s="241"/>
      <c r="I6" s="240">
        <f>AVERAGE(L14:O14)</f>
        <v>93.173541434411007</v>
      </c>
      <c r="J6" s="241"/>
      <c r="K6" s="240">
        <f>AVERAGE(D32:O32)</f>
        <v>741.60584911930869</v>
      </c>
      <c r="L6" s="241"/>
      <c r="M6" s="240">
        <f>AVERAGE(P32:X32)</f>
        <v>713.67314722499168</v>
      </c>
      <c r="N6" s="241"/>
      <c r="O6" s="229">
        <f>'0328(4度C)'!Y2</f>
        <v>0</v>
      </c>
      <c r="P6" s="229">
        <f>'0328(4度C)'!Z2</f>
        <v>0</v>
      </c>
      <c r="Q6" s="229">
        <f>'0328(4度C)'!AC2</f>
        <v>0</v>
      </c>
      <c r="R6" s="229">
        <f>'0328(4度C)'!AD2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416.84179397509365</v>
      </c>
      <c r="F7" s="235" t="e">
        <f>AVERAGE(#REF!,D15:K15)</f>
        <v>#REF!</v>
      </c>
      <c r="G7" s="236">
        <f>AVERAGE(D15:K15)</f>
        <v>143.75622594237163</v>
      </c>
      <c r="H7" s="237"/>
      <c r="I7" s="236">
        <f>AVERAGE(L15:O15)</f>
        <v>82.45017221483873</v>
      </c>
      <c r="J7" s="237"/>
      <c r="K7" s="236">
        <f>AVERAGE(D33:O33)</f>
        <v>661.84723083558731</v>
      </c>
      <c r="L7" s="237"/>
      <c r="M7" s="236">
        <f>AVERAGE(P33:X33)</f>
        <v>634.46428225238992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0.88955685062502199</v>
      </c>
      <c r="F8" s="243" t="e">
        <f>AVERAGE(D16:K16,#REF!)</f>
        <v>#REF!</v>
      </c>
      <c r="G8" s="222">
        <f>AVERAGE(D16:K16)</f>
        <v>0.89150416047783265</v>
      </c>
      <c r="H8" s="223"/>
      <c r="I8" s="222">
        <f>AVERAGE(L16:O16)</f>
        <v>0.88565685365069113</v>
      </c>
      <c r="J8" s="223"/>
      <c r="K8" s="222">
        <f>AVERAGE(D34:O34)</f>
        <v>0.89169111946004453</v>
      </c>
      <c r="L8" s="223"/>
      <c r="M8" s="222">
        <f>AVERAGE(P34:X34)</f>
        <v>0.88786670245918065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84.507042253521121</v>
      </c>
      <c r="F14" s="28">
        <v>104.64285714285714</v>
      </c>
      <c r="G14" s="28">
        <v>85.714285714285722</v>
      </c>
      <c r="H14" s="28">
        <v>366</v>
      </c>
      <c r="I14" s="28" t="s">
        <v>42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102.56410256410257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75.478911536688997</v>
      </c>
      <c r="F15" s="35">
        <v>92.857195808325912</v>
      </c>
      <c r="G15" s="35">
        <v>75.472717568945626</v>
      </c>
      <c r="H15" s="35">
        <v>331.21607885552601</v>
      </c>
      <c r="I15" s="35" t="s">
        <v>42</v>
      </c>
      <c r="J15" s="35" t="s">
        <v>42</v>
      </c>
      <c r="K15" s="36" t="s">
        <v>42</v>
      </c>
      <c r="L15" s="34" t="s">
        <v>42</v>
      </c>
      <c r="M15" s="37">
        <v>80.303269789118545</v>
      </c>
      <c r="N15" s="35">
        <v>89.332189198529733</v>
      </c>
      <c r="O15" s="38">
        <v>77.71505765686787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H16" si="0">E15/E14</f>
        <v>0.89316711985081987</v>
      </c>
      <c r="F16" s="43">
        <f t="shared" si="0"/>
        <v>0.88737251967000874</v>
      </c>
      <c r="G16" s="43">
        <f t="shared" si="0"/>
        <v>0.8805150383043655</v>
      </c>
      <c r="H16" s="43">
        <f t="shared" si="0"/>
        <v>0.90496196408613661</v>
      </c>
      <c r="I16" s="43" t="s">
        <v>42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0.89225855321242831</v>
      </c>
      <c r="N16" s="43">
        <f t="shared" si="1"/>
        <v>0.87098884468566484</v>
      </c>
      <c r="O16" s="46">
        <f t="shared" si="1"/>
        <v>0.89372316305398047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0.29166666666666669</v>
      </c>
      <c r="F17" s="48">
        <v>0.2917939814814815</v>
      </c>
      <c r="G17" s="48">
        <v>0.29166666666666669</v>
      </c>
      <c r="H17" s="48">
        <v>0.29173611111111108</v>
      </c>
      <c r="I17" s="48" t="s">
        <v>42</v>
      </c>
      <c r="J17" s="48" t="s">
        <v>42</v>
      </c>
      <c r="K17" s="48" t="s">
        <v>42</v>
      </c>
      <c r="L17" s="47" t="s">
        <v>42</v>
      </c>
      <c r="M17" s="49">
        <v>0.70865740740740746</v>
      </c>
      <c r="N17" s="48">
        <v>0.70833333333333337</v>
      </c>
      <c r="O17" s="50">
        <v>0.70857638888888885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0.55303240740740744</v>
      </c>
      <c r="F18" s="48">
        <v>0.52716435185185184</v>
      </c>
      <c r="G18" s="48">
        <v>0.46822916666666664</v>
      </c>
      <c r="H18" s="48">
        <v>0.47296296296296297</v>
      </c>
      <c r="I18" s="48" t="s">
        <v>42</v>
      </c>
      <c r="J18" s="48" t="s">
        <v>42</v>
      </c>
      <c r="K18" s="48" t="s">
        <v>42</v>
      </c>
      <c r="L18" s="47" t="s">
        <v>42</v>
      </c>
      <c r="M18" s="49">
        <v>0.81874999999999998</v>
      </c>
      <c r="N18" s="48">
        <v>0.79027777777777775</v>
      </c>
      <c r="O18" s="50">
        <v>0.83488425925925924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23.666666666666668</v>
      </c>
      <c r="F23" s="58">
        <v>21.5</v>
      </c>
      <c r="G23" s="58">
        <v>23.666666666666668</v>
      </c>
      <c r="H23" s="58">
        <v>7.75</v>
      </c>
      <c r="I23" s="58" t="s">
        <v>42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328.81355932203388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1005.8823529411765</v>
      </c>
      <c r="O32" s="28">
        <v>840</v>
      </c>
      <c r="P32" s="27">
        <v>305.08474576271186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723.52941176470586</v>
      </c>
      <c r="W32" s="28">
        <v>979.41176470588243</v>
      </c>
      <c r="X32" s="31">
        <v>846.66666666666663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290.11779162233677</v>
      </c>
      <c r="H33" s="35">
        <v>390.07853403141485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990.31657355679693</v>
      </c>
      <c r="N33" s="35">
        <v>892.35811187474701</v>
      </c>
      <c r="O33" s="35">
        <v>746.36514309264089</v>
      </c>
      <c r="P33" s="34">
        <v>268.5964398330359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648.06162709618297</v>
      </c>
      <c r="W33" s="35">
        <v>870.9922367801156</v>
      </c>
      <c r="X33" s="38">
        <v>750.20682530022532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0.88231699514009643</v>
      </c>
      <c r="H34" s="43">
        <f>H33/H32</f>
        <v>0.9001812323801881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0.90028779414254267</v>
      </c>
      <c r="N34" s="43">
        <f>N33/N32</f>
        <v>0.88713964338425144</v>
      </c>
      <c r="O34" s="43">
        <f>O33/O32</f>
        <v>0.88852993225314392</v>
      </c>
      <c r="P34" s="42">
        <f>P33/P32</f>
        <v>0.88039944167495099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0.8956949317589521</v>
      </c>
      <c r="W34" s="43">
        <f>W33/W32</f>
        <v>0.88930138289861649</v>
      </c>
      <c r="X34" s="46">
        <f>X33/X32</f>
        <v>0.88607105350420312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0.29166666666666669</v>
      </c>
      <c r="H35" s="48">
        <v>0.29172453703703705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0.354375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0.70834490740740741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0.44331018518518517</v>
      </c>
      <c r="H36" s="48">
        <v>0.31944444444444442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0.39166666666666666</v>
      </c>
      <c r="N36" s="48">
        <v>0.45728009259259261</v>
      </c>
      <c r="O36" s="48">
        <v>0.4493287037037037</v>
      </c>
      <c r="P36" s="47">
        <v>0.81119212962962961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0.80634259259259256</v>
      </c>
      <c r="W36" s="48">
        <v>1.1743055555555555</v>
      </c>
      <c r="X36" s="50">
        <v>1.1645833333333333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9.8333333333333339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3.4</v>
      </c>
      <c r="O37" s="58">
        <v>4</v>
      </c>
      <c r="P37" s="57">
        <v>11.8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4.25</v>
      </c>
      <c r="W37" s="58">
        <v>3.4</v>
      </c>
      <c r="X37" s="61">
        <v>4.0909090909090908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B17:B18"/>
    <mergeCell ref="B19:B20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17B2F-5E4C-4E97-AC05-B8B131493F4F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H46" sqref="H46"/>
      <selection pane="bottomLeft" activeCell="H46" sqref="H4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94919</v>
      </c>
      <c r="E1" s="88" t="s">
        <v>3</v>
      </c>
      <c r="F1" s="89">
        <f>SUM(G5:G157)</f>
        <v>1826481.8800000006</v>
      </c>
      <c r="G1" s="90" t="s">
        <v>84</v>
      </c>
      <c r="H1" s="91">
        <f>L21+L38+L55+L72+L89+L106+L123+L140+L157</f>
        <v>49.774242424242424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46109</v>
      </c>
      <c r="B2" s="332"/>
      <c r="C2" s="92" t="s">
        <v>40</v>
      </c>
      <c r="D2" s="93">
        <f>AVERAGE(N21,N38,N55,N72,N89,N106,N123,N140,N157)</f>
        <v>649.67703146527731</v>
      </c>
      <c r="E2" s="93" t="s">
        <v>91</v>
      </c>
      <c r="F2" s="94">
        <f>F1/D1</f>
        <v>19.242531842939776</v>
      </c>
      <c r="G2" s="95" t="s">
        <v>92</v>
      </c>
      <c r="H2" s="96">
        <f>COUNT(H5:H157)</f>
        <v>10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224</v>
      </c>
      <c r="D5" s="288"/>
      <c r="E5" s="147">
        <v>17.87</v>
      </c>
      <c r="F5" s="97">
        <v>987</v>
      </c>
      <c r="G5" s="148">
        <f t="shared" ref="G5:G10" si="0">E5*F5</f>
        <v>17637.690000000002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2257.4332909783989</v>
      </c>
      <c r="N5" s="152">
        <f t="shared" ref="N5:N10" si="2">M5/L5</f>
        <v>376.23888182973315</v>
      </c>
      <c r="O5" s="154">
        <f t="shared" ref="O5:O10" si="3">L5-I5</f>
        <v>0</v>
      </c>
      <c r="P5" s="155">
        <f t="shared" ref="P5:P10" si="4">N5-K5</f>
        <v>-40.42778483693354</v>
      </c>
      <c r="Q5" s="156">
        <f t="shared" ref="Q5:Q10" si="5">N5/K5</f>
        <v>0.90297331639135947</v>
      </c>
      <c r="R5" s="289">
        <f>Q21</f>
        <v>0.88231699514009643</v>
      </c>
      <c r="S5" s="157">
        <v>0.29166666666666669</v>
      </c>
      <c r="T5" s="158">
        <v>0.30988425925925928</v>
      </c>
      <c r="U5" s="159"/>
      <c r="V5" s="160">
        <v>26.233333333333331</v>
      </c>
      <c r="W5" s="161"/>
      <c r="X5" s="162"/>
      <c r="Y5" s="292"/>
      <c r="Z5" s="293"/>
      <c r="AA5" s="115">
        <f t="shared" ref="AA5:AA10" si="6">M5-J5</f>
        <v>-242.56670902160113</v>
      </c>
      <c r="AB5" s="156">
        <f t="shared" ref="AB5:AB10" si="7">M5/J5</f>
        <v>0.90297331639135958</v>
      </c>
      <c r="AC5" s="281">
        <f>AB21</f>
        <v>0.88231699514009632</v>
      </c>
    </row>
    <row r="6" spans="1:29" ht="15.75" customHeight="1">
      <c r="A6" s="285"/>
      <c r="B6" s="100" t="s">
        <v>114</v>
      </c>
      <c r="C6" s="274" t="s">
        <v>240</v>
      </c>
      <c r="D6" s="275"/>
      <c r="E6" s="101">
        <v>19.7</v>
      </c>
      <c r="F6" s="102">
        <v>2417</v>
      </c>
      <c r="G6" s="103">
        <f t="shared" si="0"/>
        <v>47614.9</v>
      </c>
      <c r="H6" s="26"/>
      <c r="I6" s="104">
        <v>6</v>
      </c>
      <c r="J6" s="105">
        <v>2500</v>
      </c>
      <c r="K6" s="106">
        <f t="shared" ref="K6:K23" si="8">J6/I6</f>
        <v>416.66666666666669</v>
      </c>
      <c r="L6" s="107">
        <v>6</v>
      </c>
      <c r="M6" s="105">
        <f t="shared" si="1"/>
        <v>2257.1206225680944</v>
      </c>
      <c r="N6" s="106">
        <f t="shared" si="2"/>
        <v>376.18677042801573</v>
      </c>
      <c r="O6" s="108">
        <f t="shared" si="3"/>
        <v>0</v>
      </c>
      <c r="P6" s="109">
        <f t="shared" si="4"/>
        <v>-40.479896238650952</v>
      </c>
      <c r="Q6" s="110">
        <f t="shared" si="5"/>
        <v>0.9028482490272377</v>
      </c>
      <c r="R6" s="290"/>
      <c r="S6" s="47">
        <v>0.31319444444444444</v>
      </c>
      <c r="T6" s="48">
        <v>0.35781249999999998</v>
      </c>
      <c r="U6" s="111">
        <v>4.7666666666666391</v>
      </c>
      <c r="V6" s="112">
        <v>64.249999999999972</v>
      </c>
      <c r="W6" s="113"/>
      <c r="X6" s="116"/>
      <c r="Y6" s="276"/>
      <c r="Z6" s="277"/>
      <c r="AA6" s="117">
        <f t="shared" si="6"/>
        <v>-242.8793774319056</v>
      </c>
      <c r="AB6" s="110">
        <f t="shared" si="7"/>
        <v>0.90284824902723781</v>
      </c>
      <c r="AC6" s="282"/>
    </row>
    <row r="7" spans="1:29" ht="15.75" customHeight="1">
      <c r="A7" s="285"/>
      <c r="B7" s="100" t="s">
        <v>114</v>
      </c>
      <c r="C7" s="274" t="s">
        <v>115</v>
      </c>
      <c r="D7" s="275"/>
      <c r="E7" s="101">
        <v>29.85</v>
      </c>
      <c r="F7" s="102">
        <v>1443</v>
      </c>
      <c r="G7" s="103">
        <f t="shared" si="0"/>
        <v>43073.55</v>
      </c>
      <c r="H7" s="26"/>
      <c r="I7" s="104">
        <v>12</v>
      </c>
      <c r="J7" s="105">
        <v>3600</v>
      </c>
      <c r="K7" s="106">
        <f t="shared" si="8"/>
        <v>300</v>
      </c>
      <c r="L7" s="107">
        <v>12</v>
      </c>
      <c r="M7" s="105">
        <f t="shared" si="1"/>
        <v>3146.4566929133844</v>
      </c>
      <c r="N7" s="106">
        <f t="shared" si="2"/>
        <v>262.20472440944872</v>
      </c>
      <c r="O7" s="108">
        <f t="shared" si="3"/>
        <v>0</v>
      </c>
      <c r="P7" s="109">
        <f t="shared" si="4"/>
        <v>-37.795275590551284</v>
      </c>
      <c r="Q7" s="110">
        <f t="shared" si="5"/>
        <v>0.87401574803149573</v>
      </c>
      <c r="R7" s="290"/>
      <c r="S7" s="47">
        <v>0.36144675925925923</v>
      </c>
      <c r="T7" s="48">
        <v>0.38055555555555554</v>
      </c>
      <c r="U7" s="111">
        <v>5.2333333333333254</v>
      </c>
      <c r="V7" s="112">
        <v>27.51666666666668</v>
      </c>
      <c r="W7" s="113"/>
      <c r="X7" s="116"/>
      <c r="Y7" s="276"/>
      <c r="Z7" s="277"/>
      <c r="AA7" s="117">
        <f t="shared" si="6"/>
        <v>-453.54330708661564</v>
      </c>
      <c r="AB7" s="110">
        <f t="shared" si="7"/>
        <v>0.87401574803149562</v>
      </c>
      <c r="AC7" s="282"/>
    </row>
    <row r="8" spans="1:29" ht="15.75" customHeight="1">
      <c r="A8" s="285"/>
      <c r="B8" s="100" t="s">
        <v>114</v>
      </c>
      <c r="C8" s="274" t="s">
        <v>116</v>
      </c>
      <c r="D8" s="275"/>
      <c r="E8" s="101">
        <v>29.52</v>
      </c>
      <c r="F8" s="102">
        <v>1295</v>
      </c>
      <c r="G8" s="103">
        <f t="shared" si="0"/>
        <v>38228.400000000001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3147.8730587440923</v>
      </c>
      <c r="N8" s="106">
        <f t="shared" si="2"/>
        <v>262.32275489534101</v>
      </c>
      <c r="O8" s="108">
        <f t="shared" si="3"/>
        <v>0</v>
      </c>
      <c r="P8" s="109">
        <f t="shared" si="4"/>
        <v>-37.677245104658994</v>
      </c>
      <c r="Q8" s="110">
        <f t="shared" si="5"/>
        <v>0.87440918298447001</v>
      </c>
      <c r="R8" s="290"/>
      <c r="S8" s="47">
        <v>0.38494212962962965</v>
      </c>
      <c r="T8" s="48">
        <v>0.40208333333333335</v>
      </c>
      <c r="U8" s="111">
        <v>6.3166666666667215</v>
      </c>
      <c r="V8" s="112">
        <v>24.68333333333333</v>
      </c>
      <c r="W8" s="113"/>
      <c r="X8" s="116"/>
      <c r="Y8" s="276"/>
      <c r="Z8" s="277"/>
      <c r="AA8" s="117">
        <f t="shared" si="6"/>
        <v>-452.1269412559077</v>
      </c>
      <c r="AB8" s="110">
        <f t="shared" si="7"/>
        <v>0.87440918298447012</v>
      </c>
      <c r="AC8" s="282"/>
    </row>
    <row r="9" spans="1:29" ht="15.75" customHeight="1">
      <c r="A9" s="285"/>
      <c r="B9" s="100" t="s">
        <v>114</v>
      </c>
      <c r="C9" s="274" t="s">
        <v>119</v>
      </c>
      <c r="D9" s="275"/>
      <c r="E9" s="101">
        <v>25.64</v>
      </c>
      <c r="F9" s="102">
        <v>1111</v>
      </c>
      <c r="G9" s="103">
        <f t="shared" si="0"/>
        <v>28486.04</v>
      </c>
      <c r="H9" s="13"/>
      <c r="I9" s="104">
        <v>11</v>
      </c>
      <c r="J9" s="105">
        <v>3600</v>
      </c>
      <c r="K9" s="106">
        <f t="shared" si="8"/>
        <v>327.27272727272725</v>
      </c>
      <c r="L9" s="107">
        <v>11</v>
      </c>
      <c r="M9" s="105">
        <f t="shared" si="1"/>
        <v>3181.861575178998</v>
      </c>
      <c r="N9" s="106">
        <f t="shared" si="2"/>
        <v>289.2601431980907</v>
      </c>
      <c r="O9" s="108">
        <f t="shared" si="3"/>
        <v>0</v>
      </c>
      <c r="P9" s="109">
        <f t="shared" si="4"/>
        <v>-38.01258407463655</v>
      </c>
      <c r="Q9" s="110">
        <f t="shared" si="5"/>
        <v>0.8838504375497217</v>
      </c>
      <c r="R9" s="290"/>
      <c r="S9" s="47">
        <v>0.40559027777777779</v>
      </c>
      <c r="T9" s="48">
        <v>0.4201388888888889</v>
      </c>
      <c r="U9" s="111">
        <v>5.0499999999999901</v>
      </c>
      <c r="V9" s="112">
        <v>20.949999999999996</v>
      </c>
      <c r="W9" s="113"/>
      <c r="X9" s="116"/>
      <c r="Y9" s="276"/>
      <c r="Z9" s="277"/>
      <c r="AA9" s="117">
        <f t="shared" si="6"/>
        <v>-418.13842482100199</v>
      </c>
      <c r="AB9" s="110">
        <f t="shared" si="7"/>
        <v>0.8838504375497217</v>
      </c>
      <c r="AC9" s="282"/>
    </row>
    <row r="10" spans="1:29" ht="15.75" customHeight="1">
      <c r="A10" s="285"/>
      <c r="B10" s="100" t="s">
        <v>120</v>
      </c>
      <c r="C10" s="274" t="s">
        <v>121</v>
      </c>
      <c r="D10" s="275"/>
      <c r="E10" s="101">
        <v>28.57</v>
      </c>
      <c r="F10" s="102">
        <v>1478</v>
      </c>
      <c r="G10" s="121">
        <f t="shared" si="0"/>
        <v>42226.46</v>
      </c>
      <c r="H10" s="122"/>
      <c r="I10" s="104">
        <v>12</v>
      </c>
      <c r="J10" s="105">
        <v>3600</v>
      </c>
      <c r="K10" s="106">
        <f t="shared" si="8"/>
        <v>300</v>
      </c>
      <c r="L10" s="107">
        <v>12</v>
      </c>
      <c r="M10" s="105">
        <f t="shared" si="1"/>
        <v>3126.2044653349017</v>
      </c>
      <c r="N10" s="106">
        <f t="shared" si="2"/>
        <v>260.51703877790845</v>
      </c>
      <c r="O10" s="108">
        <f t="shared" si="3"/>
        <v>0</v>
      </c>
      <c r="P10" s="109">
        <f t="shared" si="4"/>
        <v>-39.482961222091546</v>
      </c>
      <c r="Q10" s="110">
        <f t="shared" si="5"/>
        <v>0.86839012925969483</v>
      </c>
      <c r="R10" s="290"/>
      <c r="S10" s="47">
        <v>0.4236111111111111</v>
      </c>
      <c r="T10" s="48">
        <v>0.44331018518518517</v>
      </c>
      <c r="U10" s="111">
        <v>4.9999999999999822</v>
      </c>
      <c r="V10" s="112">
        <v>28.366666666666653</v>
      </c>
      <c r="W10" s="113"/>
      <c r="X10" s="116"/>
      <c r="Y10" s="276"/>
      <c r="Z10" s="277"/>
      <c r="AA10" s="117">
        <f t="shared" si="6"/>
        <v>-473.79553466509833</v>
      </c>
      <c r="AB10" s="110">
        <f t="shared" si="7"/>
        <v>0.86839012925969494</v>
      </c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9">AVERAGE(I5:I20)</f>
        <v>9.8333333333333339</v>
      </c>
      <c r="J21" s="137">
        <f t="shared" si="9"/>
        <v>3233.3333333333335</v>
      </c>
      <c r="K21" s="138">
        <f t="shared" ref="K21" si="10">J21/I21</f>
        <v>328.81355932203388</v>
      </c>
      <c r="L21" s="136">
        <f t="shared" ref="L21:M21" si="11">AVERAGE(L5:L20)</f>
        <v>9.8333333333333339</v>
      </c>
      <c r="M21" s="137">
        <f t="shared" si="11"/>
        <v>2852.8249509529783</v>
      </c>
      <c r="N21" s="138">
        <f>M21/L21</f>
        <v>290.11779162233677</v>
      </c>
      <c r="O21" s="139">
        <f>L21-I21</f>
        <v>0</v>
      </c>
      <c r="P21" s="140">
        <f>N21-K21</f>
        <v>-38.695767699697114</v>
      </c>
      <c r="Q21" s="141">
        <f>N21/K21</f>
        <v>0.88231699514009643</v>
      </c>
      <c r="R21" s="291"/>
      <c r="S21" s="142">
        <f>S5</f>
        <v>0.29166666666666669</v>
      </c>
      <c r="T21" s="143">
        <f>INDEX(T5:T20,COUNTA(T5:T20))</f>
        <v>0.44331018518518517</v>
      </c>
      <c r="U21" s="144"/>
      <c r="V21" s="166"/>
      <c r="W21" s="167"/>
      <c r="X21" s="138"/>
      <c r="Y21" s="279"/>
      <c r="Z21" s="280"/>
      <c r="AA21" s="168">
        <f>M21-J21</f>
        <v>-380.50838238035521</v>
      </c>
      <c r="AB21" s="141">
        <f>M21/J21</f>
        <v>0.88231699514009632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621</v>
      </c>
      <c r="G22" s="148">
        <f t="shared" ref="G22:G23" si="12">E22*F22</f>
        <v>8712.6299999999992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2340.9424083769695</v>
      </c>
      <c r="N22" s="152">
        <f>M22/L22</f>
        <v>390.15706806282827</v>
      </c>
      <c r="O22" s="154">
        <f>L22-I22</f>
        <v>0</v>
      </c>
      <c r="P22" s="155">
        <f>N22-K22</f>
        <v>-43.176265270505041</v>
      </c>
      <c r="Q22" s="156">
        <f>N22/K22</f>
        <v>0.90036246476037296</v>
      </c>
      <c r="R22" s="289">
        <f>Q38</f>
        <v>0.9001812323801881</v>
      </c>
      <c r="S22" s="157">
        <v>0.29172453703703705</v>
      </c>
      <c r="T22" s="158">
        <v>0.30277777777777776</v>
      </c>
      <c r="U22" s="159"/>
      <c r="V22" s="160">
        <v>15.916666666666623</v>
      </c>
      <c r="W22" s="158"/>
      <c r="X22" s="169"/>
      <c r="Y22" s="292"/>
      <c r="Z22" s="293"/>
      <c r="AA22" s="115">
        <f>M22-J22</f>
        <v>-259.05759162303048</v>
      </c>
      <c r="AB22" s="156">
        <f>M22/J22</f>
        <v>0.90036246476037285</v>
      </c>
      <c r="AC22" s="281">
        <f>AB38</f>
        <v>0.9001812323801881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741</v>
      </c>
      <c r="G23" s="103">
        <f t="shared" si="12"/>
        <v>10737.09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2340.0000000000086</v>
      </c>
      <c r="N23" s="106">
        <f>M23/L23</f>
        <v>390.00000000000142</v>
      </c>
      <c r="O23" s="108">
        <f>L23-I23</f>
        <v>0</v>
      </c>
      <c r="P23" s="109">
        <f>N23-K23</f>
        <v>-43.333333333331893</v>
      </c>
      <c r="Q23" s="110">
        <f>N23/K23</f>
        <v>0.90000000000000335</v>
      </c>
      <c r="R23" s="290"/>
      <c r="S23" s="47">
        <v>0.30625000000000002</v>
      </c>
      <c r="T23" s="48">
        <v>0.31944444444444442</v>
      </c>
      <c r="U23" s="111">
        <v>5.0000000000000622</v>
      </c>
      <c r="V23" s="112">
        <v>18.999999999999932</v>
      </c>
      <c r="W23" s="113"/>
      <c r="X23" s="13"/>
      <c r="Y23" s="276"/>
      <c r="Z23" s="277"/>
      <c r="AA23" s="117">
        <f>M23-J23</f>
        <v>-259.99999999999136</v>
      </c>
      <c r="AB23" s="110">
        <f>M23/J23</f>
        <v>0.90000000000000335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2340.4712041884891</v>
      </c>
      <c r="N38" s="138">
        <f>M38/L38</f>
        <v>390.07853403141485</v>
      </c>
      <c r="O38" s="139">
        <f>L38-I38</f>
        <v>0</v>
      </c>
      <c r="P38" s="140">
        <f>N38-K38</f>
        <v>-43.254799301918467</v>
      </c>
      <c r="Q38" s="141">
        <f>N38/K38</f>
        <v>0.9001812323801881</v>
      </c>
      <c r="R38" s="291"/>
      <c r="S38" s="142">
        <f>S22</f>
        <v>0.29172453703703705</v>
      </c>
      <c r="T38" s="143">
        <f>INDEX(T22:T37,COUNTA(T22:T37))</f>
        <v>0.31944444444444442</v>
      </c>
      <c r="U38" s="144"/>
      <c r="V38" s="166"/>
      <c r="W38" s="167"/>
      <c r="X38" s="138"/>
      <c r="Y38" s="279"/>
      <c r="Z38" s="280"/>
      <c r="AA38" s="168">
        <f>M38-J38</f>
        <v>-259.52879581151092</v>
      </c>
      <c r="AB38" s="141">
        <f>M38/J38</f>
        <v>0.9001812323801881</v>
      </c>
      <c r="AC38" s="283"/>
    </row>
    <row r="39" spans="1:29" ht="15.75" customHeight="1">
      <c r="A39" s="284" t="s">
        <v>125</v>
      </c>
      <c r="B39" s="114" t="s">
        <v>120</v>
      </c>
      <c r="C39" s="287" t="s">
        <v>204</v>
      </c>
      <c r="D39" s="288"/>
      <c r="E39" s="147">
        <v>18.53</v>
      </c>
      <c r="F39" s="97">
        <v>2659</v>
      </c>
      <c r="G39" s="148">
        <f t="shared" ref="G39" si="16">E39*F39</f>
        <v>49271.270000000004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2970.9497206703909</v>
      </c>
      <c r="N39" s="152">
        <f>M39/L39</f>
        <v>990.31657355679693</v>
      </c>
      <c r="O39" s="154">
        <f>L39-I39</f>
        <v>0</v>
      </c>
      <c r="P39" s="155">
        <f>N39-K39</f>
        <v>-109.68342644320307</v>
      </c>
      <c r="Q39" s="156">
        <f>N39/K39</f>
        <v>0.90028779414254267</v>
      </c>
      <c r="R39" s="289">
        <f>Q55</f>
        <v>0.90028779414254267</v>
      </c>
      <c r="S39" s="157">
        <v>0.354375</v>
      </c>
      <c r="T39" s="158">
        <v>0.39166666666666666</v>
      </c>
      <c r="U39" s="159"/>
      <c r="V39" s="160">
        <v>53.7</v>
      </c>
      <c r="W39" s="161"/>
      <c r="X39" s="162"/>
      <c r="Y39" s="292"/>
      <c r="Z39" s="293"/>
      <c r="AA39" s="115">
        <f>M39-J39</f>
        <v>-329.05027932960911</v>
      </c>
      <c r="AB39" s="156">
        <f>M39/J39</f>
        <v>0.90028779414254267</v>
      </c>
      <c r="AC39" s="281">
        <f>AB55</f>
        <v>0.90028779414254267</v>
      </c>
    </row>
    <row r="40" spans="1:29" ht="15.75" customHeight="1">
      <c r="A40" s="285"/>
      <c r="B40" s="100"/>
      <c r="C40" s="274"/>
      <c r="D40" s="275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0"/>
      <c r="S40" s="47"/>
      <c r="T40" s="48"/>
      <c r="U40" s="111"/>
      <c r="V40" s="112"/>
      <c r="W40" s="113"/>
      <c r="X40" s="116"/>
      <c r="Y40" s="276"/>
      <c r="Z40" s="277"/>
      <c r="AA40" s="117"/>
      <c r="AB40" s="110"/>
      <c r="AC40" s="282"/>
    </row>
    <row r="41" spans="1:29" ht="15.75" customHeight="1">
      <c r="A41" s="285"/>
      <c r="B41" s="100"/>
      <c r="C41" s="274"/>
      <c r="D41" s="275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0"/>
      <c r="S41" s="47"/>
      <c r="T41" s="48"/>
      <c r="U41" s="111"/>
      <c r="V41" s="112"/>
      <c r="W41" s="113"/>
      <c r="X41" s="116"/>
      <c r="Y41" s="276"/>
      <c r="Z41" s="277"/>
      <c r="AA41" s="117"/>
      <c r="AB41" s="110"/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99"/>
      <c r="G55" s="135"/>
      <c r="H55" s="69"/>
      <c r="I55" s="136">
        <f t="shared" ref="I55:J55" si="17">AVERAGE(I39:I54)</f>
        <v>3</v>
      </c>
      <c r="J55" s="137">
        <f t="shared" si="17"/>
        <v>3300</v>
      </c>
      <c r="K55" s="138">
        <f t="shared" ref="K55" si="18">J55/I55</f>
        <v>1100</v>
      </c>
      <c r="L55" s="136">
        <f t="shared" ref="L55:M55" si="19">AVERAGE(L39:L54)</f>
        <v>3</v>
      </c>
      <c r="M55" s="137">
        <f t="shared" si="19"/>
        <v>2970.9497206703909</v>
      </c>
      <c r="N55" s="138">
        <f t="shared" ref="N55:N60" si="20">M55/L55</f>
        <v>990.31657355679693</v>
      </c>
      <c r="O55" s="139">
        <f t="shared" ref="O55:O60" si="21">L55-I55</f>
        <v>0</v>
      </c>
      <c r="P55" s="140">
        <f t="shared" ref="P55:P60" si="22">N55-K55</f>
        <v>-109.68342644320307</v>
      </c>
      <c r="Q55" s="141">
        <f t="shared" ref="Q55:Q60" si="23">N55/K55</f>
        <v>0.90028779414254267</v>
      </c>
      <c r="R55" s="291"/>
      <c r="S55" s="142">
        <f>S39</f>
        <v>0.354375</v>
      </c>
      <c r="T55" s="143">
        <f>INDEX(T39:T54,COUNTA(T39:T54))</f>
        <v>0.39166666666666666</v>
      </c>
      <c r="U55" s="144"/>
      <c r="V55" s="166"/>
      <c r="W55" s="99"/>
      <c r="X55" s="69"/>
      <c r="Y55" s="279"/>
      <c r="Z55" s="280"/>
      <c r="AA55" s="168">
        <f t="shared" ref="AA55:AA60" si="24">M55-J55</f>
        <v>-329.05027932960911</v>
      </c>
      <c r="AB55" s="141">
        <f t="shared" ref="AB55:AB60" si="25">M55/J55</f>
        <v>0.90028779414254267</v>
      </c>
      <c r="AC55" s="283"/>
    </row>
    <row r="56" spans="1:29" ht="15.75" customHeight="1">
      <c r="A56" s="294" t="s">
        <v>71</v>
      </c>
      <c r="B56" s="114" t="s">
        <v>120</v>
      </c>
      <c r="C56" s="287" t="s">
        <v>130</v>
      </c>
      <c r="D56" s="288"/>
      <c r="E56" s="147">
        <v>18.18</v>
      </c>
      <c r="F56" s="97">
        <v>864</v>
      </c>
      <c r="G56" s="148">
        <f t="shared" ref="G56:G60" si="26">E56*F56</f>
        <v>15707.52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3177.1195097037762</v>
      </c>
      <c r="N56" s="152">
        <f t="shared" si="20"/>
        <v>1059.0398365679255</v>
      </c>
      <c r="O56" s="154">
        <f t="shared" si="21"/>
        <v>0</v>
      </c>
      <c r="P56" s="155">
        <f t="shared" si="22"/>
        <v>-140.96016343207452</v>
      </c>
      <c r="Q56" s="156">
        <f t="shared" si="23"/>
        <v>0.88253319713993794</v>
      </c>
      <c r="R56" s="289">
        <f>Q72</f>
        <v>0.88713964338425144</v>
      </c>
      <c r="S56" s="157">
        <v>0.25</v>
      </c>
      <c r="T56" s="158">
        <v>0.26133101851851853</v>
      </c>
      <c r="U56" s="159"/>
      <c r="V56" s="160">
        <v>16.316666666666684</v>
      </c>
      <c r="W56" s="161"/>
      <c r="X56" s="162"/>
      <c r="Y56" s="292"/>
      <c r="Z56" s="293"/>
      <c r="AA56" s="115">
        <f t="shared" si="24"/>
        <v>-422.8804902962238</v>
      </c>
      <c r="AB56" s="156">
        <f t="shared" si="25"/>
        <v>0.88253319713993783</v>
      </c>
      <c r="AC56" s="281">
        <f>AB72</f>
        <v>0.88713964338425144</v>
      </c>
    </row>
    <row r="57" spans="1:29" ht="15.75" customHeight="1">
      <c r="A57" s="295"/>
      <c r="B57" s="100" t="s">
        <v>120</v>
      </c>
      <c r="C57" s="274" t="s">
        <v>132</v>
      </c>
      <c r="D57" s="275"/>
      <c r="E57" s="101">
        <v>18.18</v>
      </c>
      <c r="F57" s="102">
        <v>1805</v>
      </c>
      <c r="G57" s="103">
        <f t="shared" si="26"/>
        <v>32814.9</v>
      </c>
      <c r="H57" s="26"/>
      <c r="I57" s="104">
        <v>3</v>
      </c>
      <c r="J57" s="105">
        <v>3600</v>
      </c>
      <c r="K57" s="106">
        <f t="shared" ref="K57:K94" si="27">J57/I57</f>
        <v>1200</v>
      </c>
      <c r="L57" s="107">
        <v>3</v>
      </c>
      <c r="M57" s="105">
        <f>F57/V57*60</f>
        <v>3174.4015632633191</v>
      </c>
      <c r="N57" s="106">
        <f t="shared" si="20"/>
        <v>1058.1338544211064</v>
      </c>
      <c r="O57" s="108">
        <f t="shared" si="21"/>
        <v>0</v>
      </c>
      <c r="P57" s="109">
        <f t="shared" si="22"/>
        <v>-141.86614557889357</v>
      </c>
      <c r="Q57" s="110">
        <f t="shared" si="23"/>
        <v>0.88177821201758866</v>
      </c>
      <c r="R57" s="290"/>
      <c r="S57" s="47">
        <v>0.27152777777777781</v>
      </c>
      <c r="T57" s="48">
        <v>0.29521990740740739</v>
      </c>
      <c r="U57" s="111">
        <v>14.683333333333364</v>
      </c>
      <c r="V57" s="112">
        <v>34.116666666666589</v>
      </c>
      <c r="W57" s="113"/>
      <c r="X57" s="116"/>
      <c r="Y57" s="276"/>
      <c r="Z57" s="277"/>
      <c r="AA57" s="117">
        <f t="shared" si="24"/>
        <v>-425.59843673668092</v>
      </c>
      <c r="AB57" s="110">
        <f t="shared" si="25"/>
        <v>0.88177821201758866</v>
      </c>
      <c r="AC57" s="282"/>
    </row>
    <row r="58" spans="1:29" ht="15.75" customHeight="1">
      <c r="A58" s="295"/>
      <c r="B58" s="100" t="s">
        <v>120</v>
      </c>
      <c r="C58" s="274" t="s">
        <v>127</v>
      </c>
      <c r="D58" s="275"/>
      <c r="E58" s="101">
        <v>22.28</v>
      </c>
      <c r="F58" s="102">
        <v>894</v>
      </c>
      <c r="G58" s="103">
        <f t="shared" si="26"/>
        <v>19918.32</v>
      </c>
      <c r="H58" s="26"/>
      <c r="I58" s="104">
        <v>5</v>
      </c>
      <c r="J58" s="105">
        <v>3300</v>
      </c>
      <c r="K58" s="106">
        <f t="shared" si="27"/>
        <v>660</v>
      </c>
      <c r="L58" s="107">
        <v>5</v>
      </c>
      <c r="M58" s="105">
        <f>F58/V58*60</f>
        <v>2947.2527472527654</v>
      </c>
      <c r="N58" s="106">
        <f t="shared" si="20"/>
        <v>589.45054945055313</v>
      </c>
      <c r="O58" s="108">
        <f t="shared" si="21"/>
        <v>0</v>
      </c>
      <c r="P58" s="109">
        <f t="shared" si="22"/>
        <v>-70.549450549446874</v>
      </c>
      <c r="Q58" s="110">
        <f t="shared" si="23"/>
        <v>0.89310689310689872</v>
      </c>
      <c r="R58" s="290"/>
      <c r="S58" s="47">
        <v>0.30555555555555564</v>
      </c>
      <c r="T58" s="48">
        <v>0.31819444444444445</v>
      </c>
      <c r="U58" s="111">
        <v>14.883333333333475</v>
      </c>
      <c r="V58" s="112">
        <v>18.199999999999889</v>
      </c>
      <c r="W58" s="113"/>
      <c r="X58" s="116"/>
      <c r="Y58" s="276"/>
      <c r="Z58" s="277"/>
      <c r="AA58" s="117">
        <f t="shared" si="24"/>
        <v>-352.7472527472346</v>
      </c>
      <c r="AB58" s="110">
        <f t="shared" si="25"/>
        <v>0.89310689310689861</v>
      </c>
      <c r="AC58" s="282"/>
    </row>
    <row r="59" spans="1:29" ht="15.75" customHeight="1">
      <c r="A59" s="295"/>
      <c r="B59" s="100" t="s">
        <v>120</v>
      </c>
      <c r="C59" s="274" t="s">
        <v>131</v>
      </c>
      <c r="D59" s="275"/>
      <c r="E59" s="101">
        <v>14.03</v>
      </c>
      <c r="F59" s="102">
        <v>3522</v>
      </c>
      <c r="G59" s="103">
        <f t="shared" si="26"/>
        <v>49413.659999999996</v>
      </c>
      <c r="H59" s="26"/>
      <c r="I59" s="104">
        <v>3</v>
      </c>
      <c r="J59" s="105">
        <v>3000</v>
      </c>
      <c r="K59" s="106">
        <f t="shared" si="27"/>
        <v>1000</v>
      </c>
      <c r="L59" s="107">
        <v>3</v>
      </c>
      <c r="M59" s="105">
        <f>F59/V59*60</f>
        <v>2698.8505747126487</v>
      </c>
      <c r="N59" s="106">
        <f t="shared" si="20"/>
        <v>899.61685823754954</v>
      </c>
      <c r="O59" s="108">
        <f t="shared" si="21"/>
        <v>0</v>
      </c>
      <c r="P59" s="109">
        <f t="shared" si="22"/>
        <v>-100.38314176245046</v>
      </c>
      <c r="Q59" s="110">
        <f t="shared" si="23"/>
        <v>0.89961685823754955</v>
      </c>
      <c r="R59" s="290"/>
      <c r="S59" s="47">
        <v>0.32847222222222233</v>
      </c>
      <c r="T59" s="48">
        <v>0.38284722222222223</v>
      </c>
      <c r="U59" s="111">
        <v>14.800000000000155</v>
      </c>
      <c r="V59" s="112">
        <v>78.299999999999855</v>
      </c>
      <c r="W59" s="113"/>
      <c r="X59" s="116"/>
      <c r="Y59" s="276"/>
      <c r="Z59" s="277"/>
      <c r="AA59" s="117">
        <f t="shared" si="24"/>
        <v>-301.14942528735128</v>
      </c>
      <c r="AB59" s="110">
        <f t="shared" si="25"/>
        <v>0.89961685823754955</v>
      </c>
      <c r="AC59" s="282"/>
    </row>
    <row r="60" spans="1:29" ht="15.75" customHeight="1">
      <c r="A60" s="296"/>
      <c r="B60" s="100" t="s">
        <v>120</v>
      </c>
      <c r="C60" s="274" t="s">
        <v>133</v>
      </c>
      <c r="D60" s="275"/>
      <c r="E60" s="101">
        <v>14.28</v>
      </c>
      <c r="F60" s="102">
        <v>4890</v>
      </c>
      <c r="G60" s="103">
        <f t="shared" si="26"/>
        <v>69829.2</v>
      </c>
      <c r="H60" s="13"/>
      <c r="I60" s="104">
        <v>3</v>
      </c>
      <c r="J60" s="105">
        <v>3600</v>
      </c>
      <c r="K60" s="106">
        <f t="shared" si="27"/>
        <v>1200</v>
      </c>
      <c r="L60" s="107">
        <v>3</v>
      </c>
      <c r="M60" s="105">
        <f>F60/V60*60</f>
        <v>3172.4635069381911</v>
      </c>
      <c r="N60" s="106">
        <f t="shared" si="20"/>
        <v>1057.4878356460638</v>
      </c>
      <c r="O60" s="108">
        <f t="shared" si="21"/>
        <v>0</v>
      </c>
      <c r="P60" s="109">
        <f t="shared" si="22"/>
        <v>-142.51216435393621</v>
      </c>
      <c r="Q60" s="110">
        <f t="shared" si="23"/>
        <v>0.88123986303838653</v>
      </c>
      <c r="R60" s="290"/>
      <c r="S60" s="47">
        <v>0.39305555555555566</v>
      </c>
      <c r="T60" s="48">
        <v>0.45728009259259261</v>
      </c>
      <c r="U60" s="111">
        <v>14.70000000000014</v>
      </c>
      <c r="V60" s="112">
        <v>92.483333333333221</v>
      </c>
      <c r="W60" s="113"/>
      <c r="X60" s="116"/>
      <c r="Y60" s="276"/>
      <c r="Z60" s="277"/>
      <c r="AA60" s="117">
        <f t="shared" si="24"/>
        <v>-427.53649306180887</v>
      </c>
      <c r="AB60" s="110">
        <f t="shared" si="25"/>
        <v>0.88123986303838642</v>
      </c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26"/>
      <c r="X66" s="127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26"/>
      <c r="X67" s="127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26"/>
      <c r="X68" s="127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26"/>
      <c r="X69" s="127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26"/>
      <c r="X70" s="127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28">AVERAGE(I56:I71)</f>
        <v>3.4</v>
      </c>
      <c r="J72" s="137">
        <f t="shared" si="28"/>
        <v>3420</v>
      </c>
      <c r="K72" s="138">
        <f t="shared" ref="K72" si="29">J72/I72</f>
        <v>1005.8823529411765</v>
      </c>
      <c r="L72" s="136">
        <f t="shared" ref="L72:M72" si="30">AVERAGE(L56:L71)</f>
        <v>3.4</v>
      </c>
      <c r="M72" s="137">
        <f t="shared" si="30"/>
        <v>3034.0175803741399</v>
      </c>
      <c r="N72" s="138">
        <f t="shared" ref="N72:N77" si="31">M72/L72</f>
        <v>892.35811187474701</v>
      </c>
      <c r="O72" s="139">
        <f t="shared" ref="O72:O77" si="32">L72-I72</f>
        <v>0</v>
      </c>
      <c r="P72" s="140">
        <f t="shared" ref="P72:P77" si="33">N72-K72</f>
        <v>-113.52424106642945</v>
      </c>
      <c r="Q72" s="141">
        <f t="shared" ref="Q72:Q77" si="34">N72/K72</f>
        <v>0.88713964338425144</v>
      </c>
      <c r="R72" s="291"/>
      <c r="S72" s="142">
        <f>S56</f>
        <v>0.25</v>
      </c>
      <c r="T72" s="143">
        <f>INDEX(T56:T71,COUNTA(T56:T71))</f>
        <v>0.45728009259259261</v>
      </c>
      <c r="U72" s="144"/>
      <c r="V72" s="166"/>
      <c r="W72" s="99"/>
      <c r="X72" s="69"/>
      <c r="Y72" s="279"/>
      <c r="Z72" s="280"/>
      <c r="AA72" s="168">
        <f t="shared" ref="AA72:AA77" si="35">M72-J72</f>
        <v>-385.98241962586008</v>
      </c>
      <c r="AB72" s="141">
        <f t="shared" ref="AB72:AB77" si="36">M72/J72</f>
        <v>0.88713964338425144</v>
      </c>
      <c r="AC72" s="283"/>
    </row>
    <row r="73" spans="1:29" ht="15.75" customHeight="1">
      <c r="A73" s="284" t="s">
        <v>78</v>
      </c>
      <c r="B73" s="114" t="s">
        <v>120</v>
      </c>
      <c r="C73" s="287" t="s">
        <v>134</v>
      </c>
      <c r="D73" s="288"/>
      <c r="E73" s="147">
        <v>25.03</v>
      </c>
      <c r="F73" s="97">
        <v>1081</v>
      </c>
      <c r="G73" s="148">
        <f t="shared" ref="G73:G77" si="37">E73*F73</f>
        <v>27057.43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2941.4965986394541</v>
      </c>
      <c r="N73" s="152">
        <f t="shared" si="31"/>
        <v>735.37414965986352</v>
      </c>
      <c r="O73" s="154">
        <f t="shared" si="32"/>
        <v>0</v>
      </c>
      <c r="P73" s="155">
        <f t="shared" si="33"/>
        <v>-89.625850340136481</v>
      </c>
      <c r="Q73" s="156">
        <f t="shared" si="34"/>
        <v>0.89136260564831937</v>
      </c>
      <c r="R73" s="289">
        <f>Q89</f>
        <v>0.88852993225314392</v>
      </c>
      <c r="S73" s="157">
        <v>0.25</v>
      </c>
      <c r="T73" s="158">
        <v>0.26531250000000001</v>
      </c>
      <c r="U73" s="159"/>
      <c r="V73" s="160">
        <v>22.050000000000011</v>
      </c>
      <c r="W73" s="158"/>
      <c r="X73" s="169"/>
      <c r="Y73" s="292"/>
      <c r="Z73" s="293"/>
      <c r="AA73" s="115">
        <f t="shared" si="35"/>
        <v>-358.50340136054592</v>
      </c>
      <c r="AB73" s="156">
        <f t="shared" si="36"/>
        <v>0.89136260564831937</v>
      </c>
      <c r="AC73" s="281">
        <f>AB89</f>
        <v>0.88852993225314392</v>
      </c>
    </row>
    <row r="74" spans="1:29" ht="15.75" customHeight="1">
      <c r="A74" s="285"/>
      <c r="B74" s="100" t="s">
        <v>120</v>
      </c>
      <c r="C74" s="274" t="s">
        <v>135</v>
      </c>
      <c r="D74" s="275"/>
      <c r="E74" s="101">
        <v>24.82</v>
      </c>
      <c r="F74" s="102">
        <v>1439</v>
      </c>
      <c r="G74" s="103">
        <f t="shared" si="37"/>
        <v>35715.980000000003</v>
      </c>
      <c r="H74" s="26"/>
      <c r="I74" s="104">
        <v>4</v>
      </c>
      <c r="J74" s="105">
        <v>3300</v>
      </c>
      <c r="K74" s="106">
        <f t="shared" si="27"/>
        <v>825</v>
      </c>
      <c r="L74" s="107">
        <v>4</v>
      </c>
      <c r="M74" s="105">
        <f>F74/V74*60</f>
        <v>2940.0681044267899</v>
      </c>
      <c r="N74" s="106">
        <f t="shared" si="31"/>
        <v>735.01702610669747</v>
      </c>
      <c r="O74" s="108">
        <f t="shared" si="32"/>
        <v>0</v>
      </c>
      <c r="P74" s="109">
        <f t="shared" si="33"/>
        <v>-89.982973893302528</v>
      </c>
      <c r="Q74" s="110">
        <f t="shared" si="34"/>
        <v>0.89092972861417874</v>
      </c>
      <c r="R74" s="290"/>
      <c r="S74" s="47">
        <v>0.27569444444444446</v>
      </c>
      <c r="T74" s="48">
        <v>0.29608796296296297</v>
      </c>
      <c r="U74" s="111">
        <v>14.950000000000019</v>
      </c>
      <c r="V74" s="112">
        <v>29.366666666666646</v>
      </c>
      <c r="W74" s="113"/>
      <c r="X74" s="13"/>
      <c r="Y74" s="276"/>
      <c r="Z74" s="277"/>
      <c r="AA74" s="117">
        <f t="shared" si="35"/>
        <v>-359.93189557321011</v>
      </c>
      <c r="AB74" s="110">
        <f t="shared" si="36"/>
        <v>0.89092972861417874</v>
      </c>
      <c r="AC74" s="282"/>
    </row>
    <row r="75" spans="1:29" ht="15.75" customHeight="1">
      <c r="A75" s="285"/>
      <c r="B75" s="100" t="s">
        <v>120</v>
      </c>
      <c r="C75" s="274" t="s">
        <v>128</v>
      </c>
      <c r="D75" s="275"/>
      <c r="E75" s="101">
        <v>17.89</v>
      </c>
      <c r="F75" s="102">
        <v>2390</v>
      </c>
      <c r="G75" s="103">
        <f t="shared" si="37"/>
        <v>42757.1</v>
      </c>
      <c r="H75" s="26"/>
      <c r="I75" s="104">
        <v>4</v>
      </c>
      <c r="J75" s="105">
        <v>3600</v>
      </c>
      <c r="K75" s="106">
        <f t="shared" si="27"/>
        <v>900</v>
      </c>
      <c r="L75" s="107">
        <v>4</v>
      </c>
      <c r="M75" s="105">
        <f>F75/V75*60</f>
        <v>3172.5663716814192</v>
      </c>
      <c r="N75" s="106">
        <f t="shared" si="31"/>
        <v>793.14159292035481</v>
      </c>
      <c r="O75" s="108">
        <f t="shared" si="32"/>
        <v>0</v>
      </c>
      <c r="P75" s="109">
        <f t="shared" si="33"/>
        <v>-106.85840707964519</v>
      </c>
      <c r="Q75" s="110">
        <f t="shared" si="34"/>
        <v>0.881268436578172</v>
      </c>
      <c r="R75" s="290"/>
      <c r="S75" s="47">
        <v>0.30625000000000002</v>
      </c>
      <c r="T75" s="48">
        <v>0.33763888888888888</v>
      </c>
      <c r="U75" s="111">
        <v>14.633333333333356</v>
      </c>
      <c r="V75" s="112">
        <v>45.199999999999953</v>
      </c>
      <c r="W75" s="113"/>
      <c r="X75" s="13"/>
      <c r="Y75" s="276"/>
      <c r="Z75" s="277"/>
      <c r="AA75" s="117">
        <f t="shared" si="35"/>
        <v>-427.43362831858076</v>
      </c>
      <c r="AB75" s="110">
        <f t="shared" si="36"/>
        <v>0.881268436578172</v>
      </c>
      <c r="AC75" s="282"/>
    </row>
    <row r="76" spans="1:29" ht="15.75" customHeight="1">
      <c r="A76" s="285"/>
      <c r="B76" s="100" t="s">
        <v>120</v>
      </c>
      <c r="C76" s="274" t="s">
        <v>136</v>
      </c>
      <c r="D76" s="275"/>
      <c r="E76" s="101">
        <v>30</v>
      </c>
      <c r="F76" s="102">
        <v>2445</v>
      </c>
      <c r="G76" s="103">
        <f t="shared" si="37"/>
        <v>73350</v>
      </c>
      <c r="H76" s="26"/>
      <c r="I76" s="104">
        <v>3</v>
      </c>
      <c r="J76" s="105">
        <v>3000</v>
      </c>
      <c r="K76" s="106">
        <f t="shared" si="27"/>
        <v>1000</v>
      </c>
      <c r="L76" s="107">
        <v>3</v>
      </c>
      <c r="M76" s="105">
        <f>F76/V76*60</f>
        <v>2700.0000000000041</v>
      </c>
      <c r="N76" s="106">
        <f t="shared" si="31"/>
        <v>900.00000000000136</v>
      </c>
      <c r="O76" s="108">
        <f t="shared" si="32"/>
        <v>0</v>
      </c>
      <c r="P76" s="109">
        <f t="shared" si="33"/>
        <v>-99.999999999998636</v>
      </c>
      <c r="Q76" s="110">
        <f t="shared" si="34"/>
        <v>0.90000000000000135</v>
      </c>
      <c r="R76" s="290"/>
      <c r="S76" s="47">
        <v>0.34791666666666671</v>
      </c>
      <c r="T76" s="48">
        <v>0.38564814814814813</v>
      </c>
      <c r="U76" s="111">
        <v>14.800000000000075</v>
      </c>
      <c r="V76" s="112">
        <v>54.333333333333243</v>
      </c>
      <c r="W76" s="113"/>
      <c r="X76" s="116"/>
      <c r="Y76" s="276"/>
      <c r="Z76" s="277"/>
      <c r="AA76" s="117">
        <f t="shared" si="35"/>
        <v>-299.99999999999591</v>
      </c>
      <c r="AB76" s="110">
        <f t="shared" si="36"/>
        <v>0.90000000000000135</v>
      </c>
      <c r="AC76" s="282"/>
    </row>
    <row r="77" spans="1:29" ht="15.75" customHeight="1">
      <c r="A77" s="285"/>
      <c r="B77" s="100" t="s">
        <v>120</v>
      </c>
      <c r="C77" s="274" t="s">
        <v>129</v>
      </c>
      <c r="D77" s="275"/>
      <c r="E77" s="101">
        <v>16.66</v>
      </c>
      <c r="F77" s="102">
        <v>4074</v>
      </c>
      <c r="G77" s="103">
        <f t="shared" si="37"/>
        <v>67872.84</v>
      </c>
      <c r="H77" s="13"/>
      <c r="I77" s="104">
        <v>5</v>
      </c>
      <c r="J77" s="105">
        <v>3600</v>
      </c>
      <c r="K77" s="106">
        <f t="shared" si="27"/>
        <v>720</v>
      </c>
      <c r="L77" s="107">
        <v>5</v>
      </c>
      <c r="M77" s="105">
        <f>F77/V77*60</f>
        <v>3173.1717871051515</v>
      </c>
      <c r="N77" s="106">
        <f t="shared" si="31"/>
        <v>634.63435742103024</v>
      </c>
      <c r="O77" s="108">
        <f t="shared" si="32"/>
        <v>0</v>
      </c>
      <c r="P77" s="109">
        <f t="shared" si="33"/>
        <v>-85.365642578969755</v>
      </c>
      <c r="Q77" s="110">
        <f t="shared" si="34"/>
        <v>0.88143660752920872</v>
      </c>
      <c r="R77" s="290"/>
      <c r="S77" s="47">
        <v>0.39583333333333337</v>
      </c>
      <c r="T77" s="48">
        <v>0.4493287037037037</v>
      </c>
      <c r="U77" s="111">
        <v>14.666666666666748</v>
      </c>
      <c r="V77" s="112">
        <v>77.033333333333275</v>
      </c>
      <c r="W77" s="113"/>
      <c r="X77" s="116"/>
      <c r="Y77" s="276"/>
      <c r="Z77" s="277"/>
      <c r="AA77" s="117">
        <f t="shared" si="35"/>
        <v>-426.82821289484855</v>
      </c>
      <c r="AB77" s="110">
        <f t="shared" si="36"/>
        <v>0.88143660752920872</v>
      </c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50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26"/>
      <c r="X81" s="127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26"/>
      <c r="X82" s="127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38">AVERAGE(I73:I88)</f>
        <v>4</v>
      </c>
      <c r="J89" s="137">
        <f t="shared" si="38"/>
        <v>3360</v>
      </c>
      <c r="K89" s="138">
        <f t="shared" ref="K89" si="39">J89/I89</f>
        <v>840</v>
      </c>
      <c r="L89" s="136">
        <f t="shared" ref="L89:M89" si="40">AVERAGE(L73:L88)</f>
        <v>4</v>
      </c>
      <c r="M89" s="137">
        <f t="shared" si="40"/>
        <v>2985.4605723705636</v>
      </c>
      <c r="N89" s="138">
        <f t="shared" ref="N89:N94" si="41">M89/L89</f>
        <v>746.36514309264089</v>
      </c>
      <c r="O89" s="139">
        <f t="shared" ref="O89:O94" si="42">L89-I89</f>
        <v>0</v>
      </c>
      <c r="P89" s="140">
        <f t="shared" ref="P89:P94" si="43">N89-K89</f>
        <v>-93.634856907359108</v>
      </c>
      <c r="Q89" s="141">
        <f t="shared" ref="Q89:Q94" si="44">N89/K89</f>
        <v>0.88852993225314392</v>
      </c>
      <c r="R89" s="291"/>
      <c r="S89" s="142">
        <f>S73</f>
        <v>0.25</v>
      </c>
      <c r="T89" s="143">
        <f>INDEX(T73:T88,COUNTA(T73:T88))</f>
        <v>0.4493287037037037</v>
      </c>
      <c r="U89" s="144"/>
      <c r="V89" s="166"/>
      <c r="W89" s="167"/>
      <c r="X89" s="138"/>
      <c r="Y89" s="279"/>
      <c r="Z89" s="280"/>
      <c r="AA89" s="168">
        <f t="shared" ref="AA89:AA94" si="45">M89-J89</f>
        <v>-374.53942762943643</v>
      </c>
      <c r="AB89" s="141">
        <f t="shared" ref="AB89:AB94" si="46">M89/J89</f>
        <v>0.88852993225314392</v>
      </c>
      <c r="AC89" s="283"/>
    </row>
    <row r="90" spans="1:29" ht="15.75" customHeight="1">
      <c r="A90" s="294" t="s">
        <v>137</v>
      </c>
      <c r="B90" s="114" t="s">
        <v>114</v>
      </c>
      <c r="C90" s="287" t="s">
        <v>138</v>
      </c>
      <c r="D90" s="288"/>
      <c r="E90" s="147">
        <v>25.64</v>
      </c>
      <c r="F90" s="97">
        <v>1134</v>
      </c>
      <c r="G90" s="148">
        <f t="shared" ref="G90:G94" si="47">E90*F90</f>
        <v>29075.760000000002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3181.917381137976</v>
      </c>
      <c r="N90" s="152">
        <f t="shared" si="41"/>
        <v>289.26521646708875</v>
      </c>
      <c r="O90" s="154">
        <f t="shared" si="42"/>
        <v>0</v>
      </c>
      <c r="P90" s="155">
        <f t="shared" si="43"/>
        <v>-38.007510805638503</v>
      </c>
      <c r="Q90" s="156">
        <f t="shared" si="44"/>
        <v>0.88386593920499346</v>
      </c>
      <c r="R90" s="289">
        <f>Q106</f>
        <v>0.88039944167495099</v>
      </c>
      <c r="S90" s="157">
        <v>0.70833333333333337</v>
      </c>
      <c r="T90" s="158">
        <v>0.72318287037037032</v>
      </c>
      <c r="U90" s="159"/>
      <c r="V90" s="160">
        <v>21.383333333333212</v>
      </c>
      <c r="W90" s="158"/>
      <c r="X90" s="169"/>
      <c r="Y90" s="292"/>
      <c r="Z90" s="293"/>
      <c r="AA90" s="115">
        <f t="shared" si="45"/>
        <v>-418.08261886202399</v>
      </c>
      <c r="AB90" s="156">
        <f t="shared" si="46"/>
        <v>0.88386593920499334</v>
      </c>
      <c r="AC90" s="281">
        <f>AB106</f>
        <v>0.8803994416749511</v>
      </c>
    </row>
    <row r="91" spans="1:29" ht="15.75" customHeight="1">
      <c r="A91" s="295"/>
      <c r="B91" s="100" t="s">
        <v>114</v>
      </c>
      <c r="C91" s="274" t="s">
        <v>139</v>
      </c>
      <c r="D91" s="275"/>
      <c r="E91" s="101">
        <v>29.52</v>
      </c>
      <c r="F91" s="102">
        <v>1505</v>
      </c>
      <c r="G91" s="103">
        <f t="shared" si="47"/>
        <v>44427.6</v>
      </c>
      <c r="H91" s="26"/>
      <c r="I91" s="104">
        <v>12</v>
      </c>
      <c r="J91" s="105">
        <v>3600</v>
      </c>
      <c r="K91" s="106">
        <f t="shared" si="27"/>
        <v>300</v>
      </c>
      <c r="L91" s="107">
        <v>12</v>
      </c>
      <c r="M91" s="105">
        <f>F91/V91*60</f>
        <v>3146.3414634146334</v>
      </c>
      <c r="N91" s="106">
        <f t="shared" si="41"/>
        <v>262.19512195121945</v>
      </c>
      <c r="O91" s="108">
        <f t="shared" si="42"/>
        <v>0</v>
      </c>
      <c r="P91" s="109">
        <f t="shared" si="43"/>
        <v>-37.804878048780552</v>
      </c>
      <c r="Q91" s="110">
        <f t="shared" si="44"/>
        <v>0.87398373983739819</v>
      </c>
      <c r="R91" s="290"/>
      <c r="S91" s="47">
        <v>0.72659722222222223</v>
      </c>
      <c r="T91" s="48">
        <v>0.74652777777777779</v>
      </c>
      <c r="U91" s="111">
        <v>4.9166666666667425</v>
      </c>
      <c r="V91" s="112">
        <v>28.70000000000001</v>
      </c>
      <c r="W91" s="113"/>
      <c r="X91" s="13"/>
      <c r="Y91" s="276"/>
      <c r="Z91" s="277"/>
      <c r="AA91" s="117">
        <f t="shared" si="45"/>
        <v>-453.65853658536662</v>
      </c>
      <c r="AB91" s="110">
        <f t="shared" si="46"/>
        <v>0.87398373983739819</v>
      </c>
      <c r="AC91" s="282"/>
    </row>
    <row r="92" spans="1:29" ht="15.75" customHeight="1">
      <c r="A92" s="295"/>
      <c r="B92" s="100" t="s">
        <v>114</v>
      </c>
      <c r="C92" s="274" t="s">
        <v>140</v>
      </c>
      <c r="D92" s="275"/>
      <c r="E92" s="101">
        <v>29.85</v>
      </c>
      <c r="F92" s="102">
        <v>1569</v>
      </c>
      <c r="G92" s="103">
        <f t="shared" si="47"/>
        <v>46834.65</v>
      </c>
      <c r="H92" s="26"/>
      <c r="I92" s="104">
        <v>12</v>
      </c>
      <c r="J92" s="105">
        <v>3600</v>
      </c>
      <c r="K92" s="106">
        <f t="shared" si="27"/>
        <v>300</v>
      </c>
      <c r="L92" s="107">
        <v>12</v>
      </c>
      <c r="M92" s="105">
        <f>F92/V92*60</f>
        <v>3144.9888641425291</v>
      </c>
      <c r="N92" s="106">
        <f t="shared" si="41"/>
        <v>262.08240534521076</v>
      </c>
      <c r="O92" s="108">
        <f t="shared" si="42"/>
        <v>0</v>
      </c>
      <c r="P92" s="109">
        <f t="shared" si="43"/>
        <v>-37.917594654789241</v>
      </c>
      <c r="Q92" s="110">
        <f t="shared" si="44"/>
        <v>0.87360801781736919</v>
      </c>
      <c r="R92" s="290"/>
      <c r="S92" s="47">
        <v>0.75004629629629627</v>
      </c>
      <c r="T92" s="48">
        <v>0.77083333333333337</v>
      </c>
      <c r="U92" s="111">
        <v>5.066666666666606</v>
      </c>
      <c r="V92" s="112">
        <v>29.933333333333429</v>
      </c>
      <c r="W92" s="113"/>
      <c r="X92" s="13"/>
      <c r="Y92" s="276"/>
      <c r="Z92" s="277"/>
      <c r="AA92" s="117">
        <f t="shared" si="45"/>
        <v>-455.01113585747089</v>
      </c>
      <c r="AB92" s="110">
        <f t="shared" si="46"/>
        <v>0.87360801781736919</v>
      </c>
      <c r="AC92" s="282"/>
    </row>
    <row r="93" spans="1:29" ht="15.75" customHeight="1">
      <c r="A93" s="295"/>
      <c r="B93" s="100" t="s">
        <v>120</v>
      </c>
      <c r="C93" s="274" t="s">
        <v>238</v>
      </c>
      <c r="D93" s="275"/>
      <c r="E93" s="101">
        <v>20.170000000000002</v>
      </c>
      <c r="F93" s="102">
        <v>1076</v>
      </c>
      <c r="G93" s="103">
        <f t="shared" si="47"/>
        <v>21702.920000000002</v>
      </c>
      <c r="H93" s="26"/>
      <c r="I93" s="104">
        <v>12</v>
      </c>
      <c r="J93" s="105">
        <v>3600</v>
      </c>
      <c r="K93" s="106">
        <f t="shared" si="27"/>
        <v>300</v>
      </c>
      <c r="L93" s="107">
        <v>12</v>
      </c>
      <c r="M93" s="105">
        <f>F93/V93*60</f>
        <v>3249.664429530199</v>
      </c>
      <c r="N93" s="106">
        <f t="shared" si="41"/>
        <v>270.8053691275166</v>
      </c>
      <c r="O93" s="108">
        <f t="shared" si="42"/>
        <v>0</v>
      </c>
      <c r="P93" s="109">
        <f t="shared" si="43"/>
        <v>-29.194630872483401</v>
      </c>
      <c r="Q93" s="110">
        <f t="shared" si="44"/>
        <v>0.90268456375838868</v>
      </c>
      <c r="R93" s="290"/>
      <c r="S93" s="47">
        <v>0.77439814814814811</v>
      </c>
      <c r="T93" s="48">
        <v>0.78819444444444442</v>
      </c>
      <c r="U93" s="111">
        <v>5.1333333333332298</v>
      </c>
      <c r="V93" s="112">
        <v>19.866666666666681</v>
      </c>
      <c r="W93" s="113"/>
      <c r="X93" s="116"/>
      <c r="Y93" s="276"/>
      <c r="Z93" s="277"/>
      <c r="AA93" s="117">
        <f t="shared" si="45"/>
        <v>-350.33557046980104</v>
      </c>
      <c r="AB93" s="110">
        <f t="shared" si="46"/>
        <v>0.90268456375838857</v>
      </c>
      <c r="AC93" s="282"/>
    </row>
    <row r="94" spans="1:29" ht="15.75" customHeight="1">
      <c r="A94" s="296"/>
      <c r="B94" s="100" t="s">
        <v>120</v>
      </c>
      <c r="C94" s="274" t="s">
        <v>141</v>
      </c>
      <c r="D94" s="275"/>
      <c r="E94" s="101">
        <v>28.57</v>
      </c>
      <c r="F94" s="102">
        <v>1412</v>
      </c>
      <c r="G94" s="103">
        <f t="shared" si="47"/>
        <v>40340.840000000004</v>
      </c>
      <c r="H94" s="13"/>
      <c r="I94" s="104">
        <v>12</v>
      </c>
      <c r="J94" s="105">
        <v>3600</v>
      </c>
      <c r="K94" s="106">
        <f t="shared" si="27"/>
        <v>300</v>
      </c>
      <c r="L94" s="107">
        <v>12</v>
      </c>
      <c r="M94" s="105">
        <f>F94/V94*60</f>
        <v>3124.2778119237828</v>
      </c>
      <c r="N94" s="106">
        <f t="shared" si="41"/>
        <v>260.3564843269819</v>
      </c>
      <c r="O94" s="108">
        <f t="shared" si="42"/>
        <v>0</v>
      </c>
      <c r="P94" s="109">
        <f t="shared" si="43"/>
        <v>-39.643515673018101</v>
      </c>
      <c r="Q94" s="110">
        <f t="shared" si="44"/>
        <v>0.86785494775660632</v>
      </c>
      <c r="R94" s="290"/>
      <c r="S94" s="47">
        <v>0.79236111111111107</v>
      </c>
      <c r="T94" s="48">
        <v>0.81119212962962961</v>
      </c>
      <c r="U94" s="111">
        <v>5.9999999999999787</v>
      </c>
      <c r="V94" s="112">
        <v>27.116666666666696</v>
      </c>
      <c r="W94" s="113"/>
      <c r="X94" s="116"/>
      <c r="Y94" s="276"/>
      <c r="Z94" s="277"/>
      <c r="AA94" s="117">
        <f t="shared" si="45"/>
        <v>-475.72218807621721</v>
      </c>
      <c r="AB94" s="110">
        <f t="shared" si="46"/>
        <v>0.86785494775660632</v>
      </c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48">AVERAGE(I90:I105)</f>
        <v>11.8</v>
      </c>
      <c r="J106" s="137">
        <f t="shared" si="48"/>
        <v>3600</v>
      </c>
      <c r="K106" s="138">
        <f t="shared" ref="K106" si="49">J106/I106</f>
        <v>305.08474576271186</v>
      </c>
      <c r="L106" s="136">
        <f t="shared" ref="L106:M106" si="50">AVERAGE(L90:L105)</f>
        <v>11.8</v>
      </c>
      <c r="M106" s="137">
        <f t="shared" si="50"/>
        <v>3169.437990029824</v>
      </c>
      <c r="N106" s="138">
        <f>M106/L106</f>
        <v>268.5964398330359</v>
      </c>
      <c r="O106" s="139">
        <f>L106-I106</f>
        <v>0</v>
      </c>
      <c r="P106" s="140">
        <f>N106-K106</f>
        <v>-36.48830592967596</v>
      </c>
      <c r="Q106" s="141">
        <f>N106/K106</f>
        <v>0.88039944167495099</v>
      </c>
      <c r="R106" s="291"/>
      <c r="S106" s="142">
        <f>S90</f>
        <v>0.70833333333333337</v>
      </c>
      <c r="T106" s="143">
        <f>INDEX(T90:T105,COUNTA(T90:T105))</f>
        <v>0.81119212962962961</v>
      </c>
      <c r="U106" s="144"/>
      <c r="V106" s="166"/>
      <c r="W106" s="167"/>
      <c r="X106" s="138"/>
      <c r="Y106" s="279"/>
      <c r="Z106" s="280"/>
      <c r="AA106" s="168">
        <f>M106-J106</f>
        <v>-430.56200997017595</v>
      </c>
      <c r="AB106" s="141">
        <f>M106/J106</f>
        <v>0.8803994416749511</v>
      </c>
      <c r="AC106" s="283"/>
    </row>
    <row r="107" spans="1:29" ht="15.75" customHeight="1">
      <c r="A107" s="284" t="s">
        <v>147</v>
      </c>
      <c r="B107" s="114" t="s">
        <v>120</v>
      </c>
      <c r="C107" s="287" t="s">
        <v>144</v>
      </c>
      <c r="D107" s="288"/>
      <c r="E107" s="147">
        <v>18.18</v>
      </c>
      <c r="F107" s="97">
        <v>757</v>
      </c>
      <c r="G107" s="148">
        <f t="shared" ref="G107:G110" si="51">E107*F107</f>
        <v>13762.26</v>
      </c>
      <c r="H107" s="149"/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>F107/V107*60</f>
        <v>2968.6274509803934</v>
      </c>
      <c r="N107" s="152">
        <f>M107/L107</f>
        <v>742.15686274509835</v>
      </c>
      <c r="O107" s="154">
        <f>L107-I107</f>
        <v>0</v>
      </c>
      <c r="P107" s="155">
        <f>N107-K107</f>
        <v>-82.843137254901649</v>
      </c>
      <c r="Q107" s="156">
        <f>N107/K107</f>
        <v>0.89958407605466462</v>
      </c>
      <c r="R107" s="289">
        <f>Q123</f>
        <v>0.8956949317589521</v>
      </c>
      <c r="S107" s="157">
        <v>0.70833333333333337</v>
      </c>
      <c r="T107" s="158">
        <v>0.71895833333333337</v>
      </c>
      <c r="U107" s="159"/>
      <c r="V107" s="160">
        <v>15.299999999999994</v>
      </c>
      <c r="W107" s="161"/>
      <c r="X107" s="162"/>
      <c r="Y107" s="292"/>
      <c r="Z107" s="293"/>
      <c r="AA107" s="115">
        <f>M107-J107</f>
        <v>-331.37254901960659</v>
      </c>
      <c r="AB107" s="156">
        <f>M107/J107</f>
        <v>0.89958407605466462</v>
      </c>
      <c r="AC107" s="281">
        <f>AB123</f>
        <v>0.8956949317589521</v>
      </c>
    </row>
    <row r="108" spans="1:29" ht="15.75" customHeight="1">
      <c r="A108" s="285"/>
      <c r="B108" s="100" t="s">
        <v>120</v>
      </c>
      <c r="C108" s="274" t="s">
        <v>219</v>
      </c>
      <c r="D108" s="275"/>
      <c r="E108" s="101">
        <v>22.21</v>
      </c>
      <c r="F108" s="102">
        <v>1917</v>
      </c>
      <c r="G108" s="103">
        <f t="shared" si="51"/>
        <v>42576.57</v>
      </c>
      <c r="H108" s="26"/>
      <c r="I108" s="104">
        <v>4</v>
      </c>
      <c r="J108" s="105">
        <v>3000</v>
      </c>
      <c r="K108" s="106">
        <f t="shared" ref="K108:K151" si="52">J108/I108</f>
        <v>750</v>
      </c>
      <c r="L108" s="107">
        <v>4</v>
      </c>
      <c r="M108" s="105">
        <f>F108/V108*60</f>
        <v>2683.2037325038918</v>
      </c>
      <c r="N108" s="106">
        <f>M108/L108</f>
        <v>670.80093312597296</v>
      </c>
      <c r="O108" s="108">
        <f>L108-I108</f>
        <v>0</v>
      </c>
      <c r="P108" s="109">
        <f>N108-K108</f>
        <v>-79.199066874027039</v>
      </c>
      <c r="Q108" s="110">
        <f>N108/K108</f>
        <v>0.89440124416796396</v>
      </c>
      <c r="R108" s="290"/>
      <c r="S108" s="47">
        <v>0.72231481481481485</v>
      </c>
      <c r="T108" s="48">
        <v>0.75208333333333333</v>
      </c>
      <c r="U108" s="111">
        <v>4.8333333333333428</v>
      </c>
      <c r="V108" s="112">
        <v>42.866666666666603</v>
      </c>
      <c r="W108" s="113"/>
      <c r="X108" s="116"/>
      <c r="Y108" s="276"/>
      <c r="Z108" s="277"/>
      <c r="AA108" s="117">
        <f>M108-J108</f>
        <v>-316.79626749610816</v>
      </c>
      <c r="AB108" s="110">
        <f>M108/J108</f>
        <v>0.89440124416796396</v>
      </c>
      <c r="AC108" s="282"/>
    </row>
    <row r="109" spans="1:29" ht="15.75" customHeight="1">
      <c r="A109" s="285"/>
      <c r="B109" s="100" t="s">
        <v>120</v>
      </c>
      <c r="C109" s="274" t="s">
        <v>202</v>
      </c>
      <c r="D109" s="275"/>
      <c r="E109" s="101">
        <v>22.48</v>
      </c>
      <c r="F109" s="102">
        <v>1099</v>
      </c>
      <c r="G109" s="103">
        <f t="shared" si="51"/>
        <v>24705.52</v>
      </c>
      <c r="H109" s="26"/>
      <c r="I109" s="104">
        <v>5</v>
      </c>
      <c r="J109" s="105">
        <v>3000</v>
      </c>
      <c r="K109" s="106">
        <f t="shared" si="52"/>
        <v>600</v>
      </c>
      <c r="L109" s="107">
        <v>5</v>
      </c>
      <c r="M109" s="105">
        <f>F109/V109*60</f>
        <v>2682.3050847457562</v>
      </c>
      <c r="N109" s="106">
        <f>M109/L109</f>
        <v>536.46101694915126</v>
      </c>
      <c r="O109" s="108">
        <f>L109-I109</f>
        <v>0</v>
      </c>
      <c r="P109" s="109">
        <f>N109-K109</f>
        <v>-63.538983050848742</v>
      </c>
      <c r="Q109" s="110">
        <f>N109/K109</f>
        <v>0.89410169491525204</v>
      </c>
      <c r="R109" s="290"/>
      <c r="S109" s="47">
        <v>0.7558449074074074</v>
      </c>
      <c r="T109" s="48">
        <v>0.7729166666666667</v>
      </c>
      <c r="U109" s="111">
        <v>5.4166666666666607</v>
      </c>
      <c r="V109" s="112">
        <v>24.583333333333393</v>
      </c>
      <c r="W109" s="113"/>
      <c r="X109" s="116"/>
      <c r="Y109" s="276"/>
      <c r="Z109" s="277"/>
      <c r="AA109" s="117">
        <f>M109-J109</f>
        <v>-317.69491525424382</v>
      </c>
      <c r="AB109" s="110">
        <f>M109/J109</f>
        <v>0.89410169491525204</v>
      </c>
      <c r="AC109" s="282"/>
    </row>
    <row r="110" spans="1:29" ht="15.75" customHeight="1">
      <c r="A110" s="285"/>
      <c r="B110" s="100" t="s">
        <v>120</v>
      </c>
      <c r="C110" s="274" t="s">
        <v>146</v>
      </c>
      <c r="D110" s="275"/>
      <c r="E110" s="101">
        <v>24.54</v>
      </c>
      <c r="F110" s="102">
        <v>1884</v>
      </c>
      <c r="G110" s="103">
        <f t="shared" si="51"/>
        <v>46233.36</v>
      </c>
      <c r="H110" s="26"/>
      <c r="I110" s="104">
        <v>4</v>
      </c>
      <c r="J110" s="105">
        <v>3000</v>
      </c>
      <c r="K110" s="106">
        <f t="shared" si="52"/>
        <v>750</v>
      </c>
      <c r="L110" s="107">
        <v>4</v>
      </c>
      <c r="M110" s="105">
        <f>F110/V110*60</f>
        <v>2682.9113924050685</v>
      </c>
      <c r="N110" s="106">
        <f>M110/L110</f>
        <v>670.72784810126711</v>
      </c>
      <c r="O110" s="108">
        <f>L110-I110</f>
        <v>0</v>
      </c>
      <c r="P110" s="109">
        <f>N110-K110</f>
        <v>-79.272151898732886</v>
      </c>
      <c r="Q110" s="110">
        <f>N110/K110</f>
        <v>0.8943037974683562</v>
      </c>
      <c r="R110" s="290"/>
      <c r="S110" s="47">
        <v>0.77708333333333335</v>
      </c>
      <c r="T110" s="48">
        <v>0.80634259259259256</v>
      </c>
      <c r="U110" s="111">
        <v>5.9999999999999787</v>
      </c>
      <c r="V110" s="112">
        <v>42.133333333333255</v>
      </c>
      <c r="W110" s="113"/>
      <c r="X110" s="116"/>
      <c r="Y110" s="276"/>
      <c r="Z110" s="277"/>
      <c r="AA110" s="117">
        <f>M110-J110</f>
        <v>-317.08860759493155</v>
      </c>
      <c r="AB110" s="110">
        <f>M110/J110</f>
        <v>0.8943037974683562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99"/>
      <c r="G123" s="135"/>
      <c r="H123" s="69"/>
      <c r="I123" s="136">
        <f t="shared" ref="I123:J123" si="53">AVERAGE(I107:I122)</f>
        <v>4.25</v>
      </c>
      <c r="J123" s="137">
        <f t="shared" si="53"/>
        <v>3075</v>
      </c>
      <c r="K123" s="138">
        <f t="shared" ref="K123" si="54">J123/I123</f>
        <v>723.52941176470586</v>
      </c>
      <c r="L123" s="136">
        <f t="shared" ref="L123:M123" si="55">AVERAGE(L107:L122)</f>
        <v>4.25</v>
      </c>
      <c r="M123" s="137">
        <f t="shared" si="55"/>
        <v>2754.2619151587778</v>
      </c>
      <c r="N123" s="138">
        <f t="shared" ref="N123:N133" si="56">M123/L123</f>
        <v>648.06162709618297</v>
      </c>
      <c r="O123" s="139">
        <f t="shared" ref="O123:O133" si="57">L123-I123</f>
        <v>0</v>
      </c>
      <c r="P123" s="140">
        <f t="shared" ref="P123:P133" si="58">N123-K123</f>
        <v>-75.467784668522881</v>
      </c>
      <c r="Q123" s="141">
        <f t="shared" ref="Q123:Q133" si="59">N123/K123</f>
        <v>0.8956949317589521</v>
      </c>
      <c r="R123" s="291"/>
      <c r="S123" s="142">
        <f>S107</f>
        <v>0.70833333333333337</v>
      </c>
      <c r="T123" s="143">
        <f>INDEX(T107:T122,COUNTA(T107:T122))</f>
        <v>0.80634259259259256</v>
      </c>
      <c r="U123" s="144"/>
      <c r="V123" s="166"/>
      <c r="W123" s="99"/>
      <c r="X123" s="69"/>
      <c r="Y123" s="279"/>
      <c r="Z123" s="280"/>
      <c r="AA123" s="168">
        <f t="shared" ref="AA123:AA133" si="60">M123-J123</f>
        <v>-320.73808484122219</v>
      </c>
      <c r="AB123" s="141">
        <f t="shared" ref="AB123:AB133" si="61">M123/J123</f>
        <v>0.8956949317589521</v>
      </c>
      <c r="AC123" s="283"/>
    </row>
    <row r="124" spans="1:29" ht="15.75" customHeight="1">
      <c r="A124" s="294" t="s">
        <v>150</v>
      </c>
      <c r="B124" s="114" t="s">
        <v>120</v>
      </c>
      <c r="C124" s="287" t="s">
        <v>152</v>
      </c>
      <c r="D124" s="288"/>
      <c r="E124" s="147">
        <v>18.18</v>
      </c>
      <c r="F124" s="97">
        <v>636</v>
      </c>
      <c r="G124" s="148">
        <f t="shared" ref="G124:G133" si="62">E124*F124</f>
        <v>11562.48</v>
      </c>
      <c r="H124" s="149">
        <v>2</v>
      </c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3" si="63">F124/V124*60</f>
        <v>2699.9999999999955</v>
      </c>
      <c r="N124" s="152">
        <f t="shared" si="56"/>
        <v>674.99999999999886</v>
      </c>
      <c r="O124" s="154">
        <f t="shared" si="57"/>
        <v>0</v>
      </c>
      <c r="P124" s="155">
        <f t="shared" si="58"/>
        <v>-75.000000000001137</v>
      </c>
      <c r="Q124" s="156">
        <f t="shared" si="59"/>
        <v>0.89999999999999847</v>
      </c>
      <c r="R124" s="289">
        <f>Q140</f>
        <v>0.88930138289861649</v>
      </c>
      <c r="S124" s="157">
        <v>0.70833333333333337</v>
      </c>
      <c r="T124" s="158">
        <v>0.7181481481481482</v>
      </c>
      <c r="U124" s="159"/>
      <c r="V124" s="160">
        <v>14.133333333333358</v>
      </c>
      <c r="W124" s="161"/>
      <c r="X124" s="162"/>
      <c r="Y124" s="292"/>
      <c r="Z124" s="293"/>
      <c r="AA124" s="115">
        <f t="shared" si="60"/>
        <v>-300.00000000000455</v>
      </c>
      <c r="AB124" s="156">
        <f t="shared" si="61"/>
        <v>0.89999999999999847</v>
      </c>
      <c r="AC124" s="281">
        <f>AB140</f>
        <v>0.88930138289861649</v>
      </c>
    </row>
    <row r="125" spans="1:29" ht="15.75" customHeight="1">
      <c r="A125" s="295"/>
      <c r="B125" s="100" t="s">
        <v>120</v>
      </c>
      <c r="C125" s="274" t="s">
        <v>151</v>
      </c>
      <c r="D125" s="275"/>
      <c r="E125" s="101">
        <v>14.03</v>
      </c>
      <c r="F125" s="102">
        <v>2194</v>
      </c>
      <c r="G125" s="103">
        <f t="shared" si="62"/>
        <v>30781.82</v>
      </c>
      <c r="H125" s="26">
        <v>2</v>
      </c>
      <c r="I125" s="104">
        <v>3</v>
      </c>
      <c r="J125" s="105">
        <v>3000</v>
      </c>
      <c r="K125" s="106">
        <f t="shared" si="52"/>
        <v>1000</v>
      </c>
      <c r="L125" s="107">
        <v>3</v>
      </c>
      <c r="M125" s="105">
        <f t="shared" si="63"/>
        <v>2699.3848257006207</v>
      </c>
      <c r="N125" s="106">
        <f t="shared" si="56"/>
        <v>899.79494190020694</v>
      </c>
      <c r="O125" s="108">
        <f t="shared" si="57"/>
        <v>0</v>
      </c>
      <c r="P125" s="109">
        <f t="shared" si="58"/>
        <v>-100.20505809979306</v>
      </c>
      <c r="Q125" s="110">
        <f t="shared" si="59"/>
        <v>0.89979494190020692</v>
      </c>
      <c r="R125" s="290"/>
      <c r="S125" s="47">
        <v>0.72863425925925929</v>
      </c>
      <c r="T125" s="48">
        <v>0.76249999999999996</v>
      </c>
      <c r="U125" s="111">
        <v>15.099999999999962</v>
      </c>
      <c r="V125" s="112">
        <v>48.766666666666566</v>
      </c>
      <c r="W125" s="113"/>
      <c r="X125" s="116"/>
      <c r="Y125" s="276"/>
      <c r="Z125" s="277"/>
      <c r="AA125" s="117">
        <f t="shared" si="60"/>
        <v>-300.61517429937931</v>
      </c>
      <c r="AB125" s="110">
        <f t="shared" si="61"/>
        <v>0.89979494190020692</v>
      </c>
      <c r="AC125" s="282"/>
    </row>
    <row r="126" spans="1:29" ht="15.75" customHeight="1">
      <c r="A126" s="295"/>
      <c r="B126" s="100" t="s">
        <v>120</v>
      </c>
      <c r="C126" s="274" t="s">
        <v>156</v>
      </c>
      <c r="D126" s="275"/>
      <c r="E126" s="101">
        <v>18.18</v>
      </c>
      <c r="F126" s="102">
        <v>1295</v>
      </c>
      <c r="G126" s="103">
        <f t="shared" si="62"/>
        <v>23543.1</v>
      </c>
      <c r="H126" s="26"/>
      <c r="I126" s="104">
        <v>3</v>
      </c>
      <c r="J126" s="105">
        <v>3600</v>
      </c>
      <c r="K126" s="106">
        <f t="shared" si="52"/>
        <v>1200</v>
      </c>
      <c r="L126" s="107">
        <v>3</v>
      </c>
      <c r="M126" s="105">
        <f t="shared" si="63"/>
        <v>3173.5874744724456</v>
      </c>
      <c r="N126" s="106">
        <f t="shared" si="56"/>
        <v>1057.8624914908153</v>
      </c>
      <c r="O126" s="108">
        <f t="shared" si="57"/>
        <v>0</v>
      </c>
      <c r="P126" s="109">
        <f t="shared" si="58"/>
        <v>-142.13750850918473</v>
      </c>
      <c r="Q126" s="110">
        <f t="shared" si="59"/>
        <v>0.88155207624234611</v>
      </c>
      <c r="R126" s="290"/>
      <c r="S126" s="47">
        <v>0.7729166666666667</v>
      </c>
      <c r="T126" s="48">
        <v>0.78991898148148143</v>
      </c>
      <c r="U126" s="111">
        <v>15.000000000000107</v>
      </c>
      <c r="V126" s="112">
        <v>24.483333333333217</v>
      </c>
      <c r="W126" s="113"/>
      <c r="X126" s="116"/>
      <c r="Y126" s="276"/>
      <c r="Z126" s="277"/>
      <c r="AA126" s="117">
        <f t="shared" si="60"/>
        <v>-426.41252552755441</v>
      </c>
      <c r="AB126" s="110">
        <f t="shared" si="61"/>
        <v>0.88155207624234599</v>
      </c>
      <c r="AC126" s="282"/>
    </row>
    <row r="127" spans="1:29" ht="15.75" customHeight="1">
      <c r="A127" s="295"/>
      <c r="B127" s="100" t="s">
        <v>120</v>
      </c>
      <c r="C127" s="274" t="s">
        <v>143</v>
      </c>
      <c r="D127" s="275"/>
      <c r="E127" s="101">
        <v>16.7</v>
      </c>
      <c r="F127" s="102">
        <v>433</v>
      </c>
      <c r="G127" s="103">
        <f t="shared" si="62"/>
        <v>7231.0999999999995</v>
      </c>
      <c r="H127" s="26">
        <v>2</v>
      </c>
      <c r="I127" s="104">
        <v>3</v>
      </c>
      <c r="J127" s="105">
        <v>3600</v>
      </c>
      <c r="K127" s="106">
        <f t="shared" si="52"/>
        <v>1200</v>
      </c>
      <c r="L127" s="107">
        <v>3</v>
      </c>
      <c r="M127" s="105">
        <f t="shared" si="63"/>
        <v>3174.7454175153161</v>
      </c>
      <c r="N127" s="106">
        <f t="shared" si="56"/>
        <v>1058.2484725051054</v>
      </c>
      <c r="O127" s="108">
        <f t="shared" si="57"/>
        <v>0</v>
      </c>
      <c r="P127" s="109">
        <f t="shared" si="58"/>
        <v>-141.75152749489462</v>
      </c>
      <c r="Q127" s="110">
        <f t="shared" si="59"/>
        <v>0.88187372708758782</v>
      </c>
      <c r="R127" s="290"/>
      <c r="S127" s="47">
        <v>0.80069444444444449</v>
      </c>
      <c r="T127" s="48">
        <v>0.80637731481481478</v>
      </c>
      <c r="U127" s="111">
        <v>15.516666666666801</v>
      </c>
      <c r="V127" s="112">
        <v>8.183333333333227</v>
      </c>
      <c r="W127" s="113"/>
      <c r="X127" s="116"/>
      <c r="Y127" s="276"/>
      <c r="Z127" s="277"/>
      <c r="AA127" s="117">
        <f t="shared" si="60"/>
        <v>-425.25458248468385</v>
      </c>
      <c r="AB127" s="110">
        <f t="shared" si="61"/>
        <v>0.88187372708758782</v>
      </c>
      <c r="AC127" s="282"/>
    </row>
    <row r="128" spans="1:29" ht="15.75" customHeight="1">
      <c r="A128" s="296"/>
      <c r="B128" s="100" t="s">
        <v>120</v>
      </c>
      <c r="C128" s="274" t="s">
        <v>153</v>
      </c>
      <c r="D128" s="275"/>
      <c r="E128" s="101">
        <v>14.28</v>
      </c>
      <c r="F128" s="102">
        <v>2735</v>
      </c>
      <c r="G128" s="103">
        <f t="shared" si="62"/>
        <v>39055.799999999996</v>
      </c>
      <c r="H128" s="13">
        <v>2</v>
      </c>
      <c r="I128" s="104">
        <v>3</v>
      </c>
      <c r="J128" s="105">
        <v>3600</v>
      </c>
      <c r="K128" s="106">
        <f t="shared" si="52"/>
        <v>1200</v>
      </c>
      <c r="L128" s="107">
        <v>3</v>
      </c>
      <c r="M128" s="105">
        <f t="shared" si="63"/>
        <v>3175.1048049016463</v>
      </c>
      <c r="N128" s="106">
        <f t="shared" si="56"/>
        <v>1058.3682683005488</v>
      </c>
      <c r="O128" s="108">
        <f t="shared" si="57"/>
        <v>0</v>
      </c>
      <c r="P128" s="109">
        <f t="shared" si="58"/>
        <v>-141.63173169945117</v>
      </c>
      <c r="Q128" s="110">
        <f t="shared" si="59"/>
        <v>0.88197355691712398</v>
      </c>
      <c r="R128" s="290"/>
      <c r="S128" s="47">
        <v>0.81688657407407406</v>
      </c>
      <c r="T128" s="48">
        <v>0.85277777777777775</v>
      </c>
      <c r="U128" s="111">
        <v>15.133333333333354</v>
      </c>
      <c r="V128" s="112">
        <v>51.683333333333309</v>
      </c>
      <c r="W128" s="113">
        <v>0.85277777777777775</v>
      </c>
      <c r="X128" s="116">
        <v>0.905787037037037</v>
      </c>
      <c r="Y128" s="276"/>
      <c r="Z128" s="277"/>
      <c r="AA128" s="117">
        <f t="shared" si="60"/>
        <v>-424.89519509835372</v>
      </c>
      <c r="AB128" s="110">
        <f t="shared" si="61"/>
        <v>0.88197355691712398</v>
      </c>
      <c r="AC128" s="282"/>
    </row>
    <row r="129" spans="1:29" ht="15.75" customHeight="1">
      <c r="A129" s="296"/>
      <c r="B129" s="100" t="s">
        <v>120</v>
      </c>
      <c r="C129" s="274" t="s">
        <v>152</v>
      </c>
      <c r="D129" s="275"/>
      <c r="E129" s="101">
        <v>18.18</v>
      </c>
      <c r="F129" s="102">
        <v>1200</v>
      </c>
      <c r="G129" s="121">
        <f t="shared" si="62"/>
        <v>21816</v>
      </c>
      <c r="H129" s="122"/>
      <c r="I129" s="104">
        <v>4</v>
      </c>
      <c r="J129" s="105">
        <v>3000</v>
      </c>
      <c r="K129" s="106">
        <f t="shared" si="52"/>
        <v>750</v>
      </c>
      <c r="L129" s="107">
        <v>4</v>
      </c>
      <c r="M129" s="105">
        <f t="shared" si="63"/>
        <v>2699.9999999999882</v>
      </c>
      <c r="N129" s="106">
        <f t="shared" si="56"/>
        <v>674.99999999999704</v>
      </c>
      <c r="O129" s="108">
        <f t="shared" si="57"/>
        <v>0</v>
      </c>
      <c r="P129" s="109">
        <f t="shared" si="58"/>
        <v>-75.000000000002956</v>
      </c>
      <c r="Q129" s="110">
        <f t="shared" si="59"/>
        <v>0.89999999999999603</v>
      </c>
      <c r="R129" s="290"/>
      <c r="S129" s="47">
        <v>0.905787037037037</v>
      </c>
      <c r="T129" s="48">
        <v>0.9243055555555556</v>
      </c>
      <c r="U129" s="111">
        <v>76.333333333333329</v>
      </c>
      <c r="V129" s="112">
        <v>26.666666666666785</v>
      </c>
      <c r="W129" s="113"/>
      <c r="X129" s="116"/>
      <c r="Y129" s="276"/>
      <c r="Z129" s="277"/>
      <c r="AA129" s="117">
        <f t="shared" si="60"/>
        <v>-300.00000000001182</v>
      </c>
      <c r="AB129" s="110">
        <f t="shared" si="61"/>
        <v>0.89999999999999603</v>
      </c>
      <c r="AC129" s="282"/>
    </row>
    <row r="130" spans="1:29" ht="15.75" customHeight="1">
      <c r="A130" s="296"/>
      <c r="B130" s="100" t="s">
        <v>120</v>
      </c>
      <c r="C130" s="274" t="s">
        <v>143</v>
      </c>
      <c r="D130" s="275"/>
      <c r="E130" s="101">
        <v>16.7</v>
      </c>
      <c r="F130" s="102">
        <v>988</v>
      </c>
      <c r="G130" s="121">
        <f t="shared" si="62"/>
        <v>16499.599999999999</v>
      </c>
      <c r="H130" s="62"/>
      <c r="I130" s="104">
        <v>3</v>
      </c>
      <c r="J130" s="105">
        <v>3600</v>
      </c>
      <c r="K130" s="106">
        <f t="shared" si="52"/>
        <v>1200</v>
      </c>
      <c r="L130" s="107">
        <v>3</v>
      </c>
      <c r="M130" s="105">
        <f t="shared" si="63"/>
        <v>3175.7142857142881</v>
      </c>
      <c r="N130" s="106">
        <f t="shared" si="56"/>
        <v>1058.5714285714294</v>
      </c>
      <c r="O130" s="123">
        <f t="shared" si="57"/>
        <v>0</v>
      </c>
      <c r="P130" s="124">
        <f t="shared" si="58"/>
        <v>-141.42857142857065</v>
      </c>
      <c r="Q130" s="125">
        <f t="shared" si="59"/>
        <v>0.88214285714285778</v>
      </c>
      <c r="R130" s="290"/>
      <c r="S130" s="47">
        <v>0.93495370370370368</v>
      </c>
      <c r="T130" s="48">
        <v>0.94791666666666663</v>
      </c>
      <c r="U130" s="111">
        <v>15.333333333333226</v>
      </c>
      <c r="V130" s="112">
        <v>18.666666666666654</v>
      </c>
      <c r="W130" s="113"/>
      <c r="X130" s="116"/>
      <c r="Y130" s="276"/>
      <c r="Z130" s="277"/>
      <c r="AA130" s="117">
        <f t="shared" si="60"/>
        <v>-424.28571428571195</v>
      </c>
      <c r="AB130" s="110">
        <f t="shared" si="61"/>
        <v>0.88214285714285778</v>
      </c>
      <c r="AC130" s="282"/>
    </row>
    <row r="131" spans="1:29" ht="15.75" customHeight="1">
      <c r="A131" s="296"/>
      <c r="B131" s="100" t="s">
        <v>120</v>
      </c>
      <c r="C131" s="274" t="s">
        <v>145</v>
      </c>
      <c r="D131" s="275"/>
      <c r="E131" s="101">
        <v>22.28</v>
      </c>
      <c r="F131" s="102">
        <v>1025</v>
      </c>
      <c r="G131" s="121">
        <f t="shared" si="62"/>
        <v>22837</v>
      </c>
      <c r="H131" s="62"/>
      <c r="I131" s="104">
        <v>5</v>
      </c>
      <c r="J131" s="105">
        <v>3300</v>
      </c>
      <c r="K131" s="106">
        <f t="shared" si="52"/>
        <v>660</v>
      </c>
      <c r="L131" s="118">
        <v>5</v>
      </c>
      <c r="M131" s="105">
        <f t="shared" si="63"/>
        <v>2940.2390438246985</v>
      </c>
      <c r="N131" s="106">
        <f t="shared" si="56"/>
        <v>588.04780876493965</v>
      </c>
      <c r="O131" s="123">
        <f t="shared" si="57"/>
        <v>0</v>
      </c>
      <c r="P131" s="124">
        <f t="shared" si="58"/>
        <v>-71.952191235060354</v>
      </c>
      <c r="Q131" s="125">
        <f t="shared" si="59"/>
        <v>0.89098152843172673</v>
      </c>
      <c r="R131" s="290"/>
      <c r="S131" s="47">
        <v>0.95839120370370368</v>
      </c>
      <c r="T131" s="48">
        <v>0.97291666666666665</v>
      </c>
      <c r="U131" s="111">
        <v>15.083333333333346</v>
      </c>
      <c r="V131" s="112">
        <v>20.916666666666686</v>
      </c>
      <c r="W131" s="113"/>
      <c r="X131" s="116"/>
      <c r="Y131" s="276"/>
      <c r="Z131" s="277"/>
      <c r="AA131" s="117">
        <f t="shared" si="60"/>
        <v>-359.76095617530154</v>
      </c>
      <c r="AB131" s="110">
        <f t="shared" si="61"/>
        <v>0.89098152843172684</v>
      </c>
      <c r="AC131" s="282"/>
    </row>
    <row r="132" spans="1:29" ht="15.75" customHeight="1">
      <c r="A132" s="296"/>
      <c r="B132" s="100" t="s">
        <v>120</v>
      </c>
      <c r="C132" s="274" t="s">
        <v>151</v>
      </c>
      <c r="D132" s="275"/>
      <c r="E132" s="101">
        <v>14.03</v>
      </c>
      <c r="F132" s="102">
        <v>5494</v>
      </c>
      <c r="G132" s="121">
        <f t="shared" si="62"/>
        <v>77080.819999999992</v>
      </c>
      <c r="H132" s="62"/>
      <c r="I132" s="104">
        <v>3</v>
      </c>
      <c r="J132" s="105">
        <v>3000</v>
      </c>
      <c r="K132" s="106">
        <f t="shared" si="52"/>
        <v>1000</v>
      </c>
      <c r="L132" s="118">
        <v>3</v>
      </c>
      <c r="M132" s="105">
        <f t="shared" si="63"/>
        <v>2699.3858332195987</v>
      </c>
      <c r="N132" s="106">
        <f t="shared" si="56"/>
        <v>899.79527773986626</v>
      </c>
      <c r="O132" s="123">
        <f t="shared" si="57"/>
        <v>0</v>
      </c>
      <c r="P132" s="124">
        <f t="shared" si="58"/>
        <v>-100.20472226013374</v>
      </c>
      <c r="Q132" s="125">
        <f t="shared" si="59"/>
        <v>0.89979527773986623</v>
      </c>
      <c r="R132" s="290"/>
      <c r="S132" s="47">
        <v>0.98333333333333328</v>
      </c>
      <c r="T132" s="48">
        <v>1.068136574074074</v>
      </c>
      <c r="U132" s="111">
        <v>14.999999999999947</v>
      </c>
      <c r="V132" s="112">
        <v>122.11666666666667</v>
      </c>
      <c r="W132" s="113"/>
      <c r="X132" s="116"/>
      <c r="Y132" s="276"/>
      <c r="Z132" s="277"/>
      <c r="AA132" s="117">
        <f t="shared" si="60"/>
        <v>-300.61416678040132</v>
      </c>
      <c r="AB132" s="110">
        <f t="shared" si="61"/>
        <v>0.89979527773986623</v>
      </c>
      <c r="AC132" s="282"/>
    </row>
    <row r="133" spans="1:29" ht="15.75" customHeight="1">
      <c r="A133" s="296"/>
      <c r="B133" s="100" t="s">
        <v>120</v>
      </c>
      <c r="C133" s="274" t="s">
        <v>153</v>
      </c>
      <c r="D133" s="275"/>
      <c r="E133" s="101">
        <v>14.28</v>
      </c>
      <c r="F133" s="102">
        <v>7295</v>
      </c>
      <c r="G133" s="121">
        <f t="shared" si="62"/>
        <v>104172.59999999999</v>
      </c>
      <c r="H133" s="62"/>
      <c r="I133" s="104">
        <v>3</v>
      </c>
      <c r="J133" s="105">
        <v>3600</v>
      </c>
      <c r="K133" s="106">
        <f t="shared" si="52"/>
        <v>1200</v>
      </c>
      <c r="L133" s="118">
        <v>3</v>
      </c>
      <c r="M133" s="105">
        <f t="shared" si="63"/>
        <v>3175.5743651753323</v>
      </c>
      <c r="N133" s="106">
        <f t="shared" si="56"/>
        <v>1058.5247883917775</v>
      </c>
      <c r="O133" s="123">
        <f t="shared" si="57"/>
        <v>0</v>
      </c>
      <c r="P133" s="124">
        <f t="shared" si="58"/>
        <v>-141.47521160822248</v>
      </c>
      <c r="Q133" s="125">
        <f t="shared" si="59"/>
        <v>0.88210399032648124</v>
      </c>
      <c r="R133" s="290"/>
      <c r="S133" s="47">
        <v>1.0785879629629629</v>
      </c>
      <c r="T133" s="48">
        <v>1.1743055555555555</v>
      </c>
      <c r="U133" s="111">
        <v>15.049999999999955</v>
      </c>
      <c r="V133" s="112">
        <v>137.83333333333334</v>
      </c>
      <c r="W133" s="113"/>
      <c r="X133" s="116"/>
      <c r="Y133" s="276"/>
      <c r="Z133" s="277"/>
      <c r="AA133" s="117">
        <f t="shared" si="60"/>
        <v>-424.42563482466767</v>
      </c>
      <c r="AB133" s="110">
        <f t="shared" si="61"/>
        <v>0.88210399032648124</v>
      </c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26"/>
      <c r="X134" s="127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26"/>
      <c r="X135" s="127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26"/>
      <c r="X136" s="127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26"/>
      <c r="X137" s="127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26"/>
      <c r="X138" s="127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64">AVERAGE(I124:I139)</f>
        <v>3.4</v>
      </c>
      <c r="J140" s="137">
        <f t="shared" si="64"/>
        <v>3330</v>
      </c>
      <c r="K140" s="138">
        <f t="shared" ref="K140" si="65">J140/I140</f>
        <v>979.41176470588243</v>
      </c>
      <c r="L140" s="136">
        <f t="shared" ref="L140:M140" si="66">AVERAGE(L124:L139)</f>
        <v>3.4</v>
      </c>
      <c r="M140" s="137">
        <f t="shared" si="66"/>
        <v>2961.373605052393</v>
      </c>
      <c r="N140" s="138">
        <f t="shared" ref="N140:N151" si="67">M140/L140</f>
        <v>870.9922367801156</v>
      </c>
      <c r="O140" s="139">
        <f t="shared" ref="O140:O151" si="68">L140-I140</f>
        <v>0</v>
      </c>
      <c r="P140" s="140">
        <f t="shared" ref="P140:P151" si="69">N140-K140</f>
        <v>-108.41952792576683</v>
      </c>
      <c r="Q140" s="141">
        <f t="shared" ref="Q140:Q151" si="70">N140/K140</f>
        <v>0.88930138289861649</v>
      </c>
      <c r="R140" s="291"/>
      <c r="S140" s="142">
        <f>S124</f>
        <v>0.70833333333333337</v>
      </c>
      <c r="T140" s="143">
        <f>INDEX(T124:T139,COUNTA(T124:T139))</f>
        <v>1.1743055555555555</v>
      </c>
      <c r="U140" s="144"/>
      <c r="V140" s="166"/>
      <c r="W140" s="99"/>
      <c r="X140" s="69"/>
      <c r="Y140" s="279"/>
      <c r="Z140" s="280"/>
      <c r="AA140" s="168">
        <f t="shared" ref="AA140:AA151" si="71">M140-J140</f>
        <v>-368.62639494760697</v>
      </c>
      <c r="AB140" s="141">
        <f t="shared" ref="AB140:AB151" si="72">M140/J140</f>
        <v>0.88930138289861649</v>
      </c>
      <c r="AC140" s="283"/>
    </row>
    <row r="141" spans="1:29" ht="15.75" customHeight="1">
      <c r="A141" s="284" t="s">
        <v>154</v>
      </c>
      <c r="B141" s="114" t="s">
        <v>120</v>
      </c>
      <c r="C141" s="287" t="s">
        <v>145</v>
      </c>
      <c r="D141" s="288"/>
      <c r="E141" s="147">
        <v>22.28</v>
      </c>
      <c r="F141" s="97">
        <v>783</v>
      </c>
      <c r="G141" s="148">
        <f t="shared" ref="G141:G151" si="73">E141*F141</f>
        <v>17445.240000000002</v>
      </c>
      <c r="H141" s="149">
        <v>2</v>
      </c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1" si="74">F141/V141*60</f>
        <v>2939.3117831074046</v>
      </c>
      <c r="N141" s="152">
        <f t="shared" si="67"/>
        <v>587.8623566214809</v>
      </c>
      <c r="O141" s="154">
        <f t="shared" si="68"/>
        <v>0</v>
      </c>
      <c r="P141" s="155">
        <f t="shared" si="69"/>
        <v>-72.137643378519101</v>
      </c>
      <c r="Q141" s="156">
        <f t="shared" si="70"/>
        <v>0.89070054033557711</v>
      </c>
      <c r="R141" s="289">
        <f>Q157</f>
        <v>0.88607105350420312</v>
      </c>
      <c r="S141" s="157">
        <v>0.70834490740740741</v>
      </c>
      <c r="T141" s="158">
        <v>0.71944444444444444</v>
      </c>
      <c r="U141" s="159"/>
      <c r="V141" s="160">
        <v>15.983333333333327</v>
      </c>
      <c r="W141" s="158"/>
      <c r="X141" s="169"/>
      <c r="Y141" s="292"/>
      <c r="Z141" s="293"/>
      <c r="AA141" s="171">
        <f t="shared" si="71"/>
        <v>-360.68821689259539</v>
      </c>
      <c r="AB141" s="156">
        <f t="shared" si="72"/>
        <v>0.89070054033557711</v>
      </c>
      <c r="AC141" s="281">
        <f>AB157</f>
        <v>0.88607105350420312</v>
      </c>
    </row>
    <row r="142" spans="1:29" ht="15.75" customHeight="1">
      <c r="A142" s="285"/>
      <c r="B142" s="100" t="s">
        <v>120</v>
      </c>
      <c r="C142" s="274" t="s">
        <v>155</v>
      </c>
      <c r="D142" s="275"/>
      <c r="E142" s="101">
        <v>18.18</v>
      </c>
      <c r="F142" s="102">
        <v>1040</v>
      </c>
      <c r="G142" s="103">
        <f t="shared" si="73"/>
        <v>18907.2</v>
      </c>
      <c r="H142" s="26">
        <v>2</v>
      </c>
      <c r="I142" s="104">
        <v>3</v>
      </c>
      <c r="J142" s="105">
        <v>3600</v>
      </c>
      <c r="K142" s="106">
        <f t="shared" si="52"/>
        <v>1200</v>
      </c>
      <c r="L142" s="107">
        <v>3</v>
      </c>
      <c r="M142" s="105">
        <f t="shared" si="74"/>
        <v>3175.5725190839639</v>
      </c>
      <c r="N142" s="106">
        <f t="shared" si="67"/>
        <v>1058.5241730279879</v>
      </c>
      <c r="O142" s="108">
        <f t="shared" si="68"/>
        <v>0</v>
      </c>
      <c r="P142" s="109">
        <f t="shared" si="69"/>
        <v>-141.4758269720121</v>
      </c>
      <c r="Q142" s="110">
        <f t="shared" si="70"/>
        <v>0.8821034775233233</v>
      </c>
      <c r="R142" s="290"/>
      <c r="S142" s="47">
        <v>0.73010416666666667</v>
      </c>
      <c r="T142" s="48">
        <v>0.74375000000000002</v>
      </c>
      <c r="U142" s="111">
        <v>15.350000000000001</v>
      </c>
      <c r="V142" s="112">
        <v>19.650000000000034</v>
      </c>
      <c r="W142" s="113"/>
      <c r="X142" s="13"/>
      <c r="Y142" s="276"/>
      <c r="Z142" s="277"/>
      <c r="AA142" s="172">
        <f t="shared" si="71"/>
        <v>-424.42748091603607</v>
      </c>
      <c r="AB142" s="110">
        <f t="shared" si="72"/>
        <v>0.8821034775233233</v>
      </c>
      <c r="AC142" s="282"/>
    </row>
    <row r="143" spans="1:29" ht="15.75" customHeight="1">
      <c r="A143" s="285"/>
      <c r="B143" s="100" t="s">
        <v>120</v>
      </c>
      <c r="C143" s="274" t="s">
        <v>157</v>
      </c>
      <c r="D143" s="275"/>
      <c r="E143" s="101">
        <v>24.82</v>
      </c>
      <c r="F143" s="102">
        <v>847</v>
      </c>
      <c r="G143" s="103">
        <f t="shared" si="73"/>
        <v>21022.54</v>
      </c>
      <c r="H143" s="26">
        <v>2</v>
      </c>
      <c r="I143" s="104">
        <v>4</v>
      </c>
      <c r="J143" s="105">
        <v>3300</v>
      </c>
      <c r="K143" s="106">
        <f t="shared" si="52"/>
        <v>825</v>
      </c>
      <c r="L143" s="107">
        <v>4</v>
      </c>
      <c r="M143" s="105">
        <f t="shared" si="74"/>
        <v>2943.2432432432283</v>
      </c>
      <c r="N143" s="106">
        <f t="shared" si="67"/>
        <v>735.81081081080708</v>
      </c>
      <c r="O143" s="108">
        <f t="shared" si="68"/>
        <v>0</v>
      </c>
      <c r="P143" s="109">
        <f t="shared" si="69"/>
        <v>-89.189189189192916</v>
      </c>
      <c r="Q143" s="110">
        <f t="shared" si="70"/>
        <v>0.89189189189188733</v>
      </c>
      <c r="R143" s="290"/>
      <c r="S143" s="47">
        <v>0.75416666666666665</v>
      </c>
      <c r="T143" s="48">
        <v>0.76615740740740745</v>
      </c>
      <c r="U143" s="111">
        <v>14.999999999999947</v>
      </c>
      <c r="V143" s="112">
        <v>17.266666666666755</v>
      </c>
      <c r="W143" s="113"/>
      <c r="X143" s="13"/>
      <c r="Y143" s="276"/>
      <c r="Z143" s="277"/>
      <c r="AA143" s="172">
        <f t="shared" si="71"/>
        <v>-356.75675675677167</v>
      </c>
      <c r="AB143" s="110">
        <f t="shared" si="72"/>
        <v>0.89189189189188733</v>
      </c>
      <c r="AC143" s="282"/>
    </row>
    <row r="144" spans="1:29" ht="15.75" customHeight="1">
      <c r="A144" s="285"/>
      <c r="B144" s="100" t="s">
        <v>120</v>
      </c>
      <c r="C144" s="274" t="s">
        <v>158</v>
      </c>
      <c r="D144" s="275"/>
      <c r="E144" s="101">
        <v>25.03</v>
      </c>
      <c r="F144" s="102">
        <v>708</v>
      </c>
      <c r="G144" s="103">
        <f t="shared" si="73"/>
        <v>17721.240000000002</v>
      </c>
      <c r="H144" s="26">
        <v>2</v>
      </c>
      <c r="I144" s="104">
        <v>4</v>
      </c>
      <c r="J144" s="105">
        <v>3300</v>
      </c>
      <c r="K144" s="106">
        <f t="shared" si="52"/>
        <v>825</v>
      </c>
      <c r="L144" s="107">
        <v>4</v>
      </c>
      <c r="M144" s="105">
        <f t="shared" si="74"/>
        <v>2943.187066974614</v>
      </c>
      <c r="N144" s="106">
        <f t="shared" si="67"/>
        <v>735.79676674365351</v>
      </c>
      <c r="O144" s="108">
        <f t="shared" si="68"/>
        <v>0</v>
      </c>
      <c r="P144" s="109">
        <f t="shared" si="69"/>
        <v>-89.203233256346493</v>
      </c>
      <c r="Q144" s="110">
        <f t="shared" si="70"/>
        <v>0.89187486878018607</v>
      </c>
      <c r="R144" s="290"/>
      <c r="S144" s="47">
        <v>0.77708333333333335</v>
      </c>
      <c r="T144" s="48">
        <v>0.78710648148148143</v>
      </c>
      <c r="U144" s="111">
        <v>15.733333333333288</v>
      </c>
      <c r="V144" s="112">
        <v>14.433333333333245</v>
      </c>
      <c r="W144" s="113"/>
      <c r="X144" s="13"/>
      <c r="Y144" s="276"/>
      <c r="Z144" s="277"/>
      <c r="AA144" s="172">
        <f t="shared" si="71"/>
        <v>-356.81293302538597</v>
      </c>
      <c r="AB144" s="110">
        <f t="shared" si="72"/>
        <v>0.89187486878018607</v>
      </c>
      <c r="AC144" s="282"/>
    </row>
    <row r="145" spans="1:29" ht="15.75" customHeight="1">
      <c r="A145" s="285"/>
      <c r="B145" s="100" t="s">
        <v>120</v>
      </c>
      <c r="C145" s="274" t="s">
        <v>148</v>
      </c>
      <c r="D145" s="275"/>
      <c r="E145" s="101">
        <v>17.89</v>
      </c>
      <c r="F145" s="102">
        <v>1516</v>
      </c>
      <c r="G145" s="103">
        <f t="shared" si="73"/>
        <v>27121.24</v>
      </c>
      <c r="H145" s="13">
        <v>2</v>
      </c>
      <c r="I145" s="104">
        <v>4</v>
      </c>
      <c r="J145" s="105">
        <v>3600</v>
      </c>
      <c r="K145" s="106">
        <f t="shared" si="52"/>
        <v>900</v>
      </c>
      <c r="L145" s="107">
        <v>4</v>
      </c>
      <c r="M145" s="105">
        <f t="shared" si="74"/>
        <v>3176.7171129219964</v>
      </c>
      <c r="N145" s="106">
        <f t="shared" si="67"/>
        <v>794.17927823049911</v>
      </c>
      <c r="O145" s="108">
        <f t="shared" si="68"/>
        <v>0</v>
      </c>
      <c r="P145" s="109">
        <f t="shared" si="69"/>
        <v>-105.82072176950089</v>
      </c>
      <c r="Q145" s="110">
        <f t="shared" si="70"/>
        <v>0.88242142025611014</v>
      </c>
      <c r="R145" s="290"/>
      <c r="S145" s="47">
        <v>0.7974768518518518</v>
      </c>
      <c r="T145" s="48">
        <v>0.81736111111111109</v>
      </c>
      <c r="U145" s="111">
        <v>14.933333333333323</v>
      </c>
      <c r="V145" s="112">
        <v>28.633333333333386</v>
      </c>
      <c r="W145" s="113"/>
      <c r="X145" s="116"/>
      <c r="Y145" s="276"/>
      <c r="Z145" s="277"/>
      <c r="AA145" s="172">
        <f t="shared" si="71"/>
        <v>-423.28288707800357</v>
      </c>
      <c r="AB145" s="110">
        <f t="shared" si="72"/>
        <v>0.88242142025611014</v>
      </c>
      <c r="AC145" s="282"/>
    </row>
    <row r="146" spans="1:29" ht="15.75" customHeight="1">
      <c r="A146" s="285"/>
      <c r="B146" s="100" t="s">
        <v>120</v>
      </c>
      <c r="C146" s="274" t="s">
        <v>149</v>
      </c>
      <c r="D146" s="275"/>
      <c r="E146" s="101">
        <v>16.66</v>
      </c>
      <c r="F146" s="102">
        <v>2355</v>
      </c>
      <c r="G146" s="121">
        <f t="shared" si="73"/>
        <v>39234.300000000003</v>
      </c>
      <c r="H146" s="122">
        <v>2</v>
      </c>
      <c r="I146" s="104">
        <v>5</v>
      </c>
      <c r="J146" s="105">
        <v>3600</v>
      </c>
      <c r="K146" s="106">
        <f t="shared" si="52"/>
        <v>720</v>
      </c>
      <c r="L146" s="107">
        <v>5</v>
      </c>
      <c r="M146" s="105">
        <f t="shared" si="74"/>
        <v>3171.7171717171768</v>
      </c>
      <c r="N146" s="106">
        <f t="shared" si="67"/>
        <v>634.34343434343532</v>
      </c>
      <c r="O146" s="108">
        <f t="shared" si="68"/>
        <v>0</v>
      </c>
      <c r="P146" s="109">
        <f t="shared" si="69"/>
        <v>-85.65656565656468</v>
      </c>
      <c r="Q146" s="110">
        <f t="shared" si="70"/>
        <v>0.88103254769921568</v>
      </c>
      <c r="R146" s="290"/>
      <c r="S146" s="47">
        <v>0.82809027777777777</v>
      </c>
      <c r="T146" s="48">
        <v>0.85902777777777772</v>
      </c>
      <c r="U146" s="111">
        <v>15.450000000000017</v>
      </c>
      <c r="V146" s="112">
        <v>44.549999999999926</v>
      </c>
      <c r="W146" s="113">
        <v>0.85902777777777772</v>
      </c>
      <c r="X146" s="116">
        <v>0.91130787037037042</v>
      </c>
      <c r="Y146" s="276"/>
      <c r="Z146" s="277"/>
      <c r="AA146" s="172">
        <f t="shared" si="71"/>
        <v>-428.28282828282317</v>
      </c>
      <c r="AB146" s="110">
        <f t="shared" si="72"/>
        <v>0.8810325476992158</v>
      </c>
      <c r="AC146" s="282"/>
    </row>
    <row r="147" spans="1:29" ht="15.75" customHeight="1">
      <c r="A147" s="285"/>
      <c r="B147" s="100" t="s">
        <v>120</v>
      </c>
      <c r="C147" s="274" t="s">
        <v>155</v>
      </c>
      <c r="D147" s="275"/>
      <c r="E147" s="101">
        <v>18.18</v>
      </c>
      <c r="F147" s="102">
        <v>2579</v>
      </c>
      <c r="G147" s="121">
        <f t="shared" si="73"/>
        <v>46886.22</v>
      </c>
      <c r="H147" s="62"/>
      <c r="I147" s="104">
        <v>3</v>
      </c>
      <c r="J147" s="105">
        <v>3600</v>
      </c>
      <c r="K147" s="106">
        <f t="shared" si="52"/>
        <v>1200</v>
      </c>
      <c r="L147" s="107">
        <v>3</v>
      </c>
      <c r="M147" s="105">
        <f t="shared" si="74"/>
        <v>3176.3256927813964</v>
      </c>
      <c r="N147" s="106">
        <f t="shared" si="67"/>
        <v>1058.775230927132</v>
      </c>
      <c r="O147" s="123">
        <f t="shared" si="68"/>
        <v>0</v>
      </c>
      <c r="P147" s="124">
        <f t="shared" si="69"/>
        <v>-141.22476907286796</v>
      </c>
      <c r="Q147" s="125">
        <f t="shared" si="70"/>
        <v>0.88231269243927668</v>
      </c>
      <c r="R147" s="290"/>
      <c r="S147" s="47">
        <v>0.91130787037037042</v>
      </c>
      <c r="T147" s="48">
        <v>0.94513888888888886</v>
      </c>
      <c r="U147" s="111">
        <v>75.283333333333488</v>
      </c>
      <c r="V147" s="112">
        <v>48.716666666666555</v>
      </c>
      <c r="W147" s="113"/>
      <c r="X147" s="116"/>
      <c r="Y147" s="276"/>
      <c r="Z147" s="277"/>
      <c r="AA147" s="172">
        <f t="shared" si="71"/>
        <v>-423.67430721860364</v>
      </c>
      <c r="AB147" s="110">
        <f t="shared" si="72"/>
        <v>0.88231269243927679</v>
      </c>
      <c r="AC147" s="282"/>
    </row>
    <row r="148" spans="1:29" ht="15.75" customHeight="1">
      <c r="A148" s="285"/>
      <c r="B148" s="100" t="s">
        <v>120</v>
      </c>
      <c r="C148" s="274" t="s">
        <v>157</v>
      </c>
      <c r="D148" s="275"/>
      <c r="E148" s="101">
        <v>24.82</v>
      </c>
      <c r="F148" s="102">
        <v>1908</v>
      </c>
      <c r="G148" s="121">
        <f t="shared" si="73"/>
        <v>47356.56</v>
      </c>
      <c r="H148" s="62"/>
      <c r="I148" s="104">
        <v>4</v>
      </c>
      <c r="J148" s="105">
        <v>3300</v>
      </c>
      <c r="K148" s="106">
        <f t="shared" si="52"/>
        <v>825</v>
      </c>
      <c r="L148" s="118">
        <v>4</v>
      </c>
      <c r="M148" s="105">
        <f t="shared" si="74"/>
        <v>2941.670235546042</v>
      </c>
      <c r="N148" s="106">
        <f t="shared" si="67"/>
        <v>735.41755888651051</v>
      </c>
      <c r="O148" s="123">
        <f t="shared" si="68"/>
        <v>0</v>
      </c>
      <c r="P148" s="124">
        <f t="shared" si="69"/>
        <v>-89.582441113489494</v>
      </c>
      <c r="Q148" s="125">
        <f t="shared" si="70"/>
        <v>0.89141522289274</v>
      </c>
      <c r="R148" s="290"/>
      <c r="S148" s="47">
        <v>0.95561342592592591</v>
      </c>
      <c r="T148" s="48">
        <v>0.98263888888888884</v>
      </c>
      <c r="U148" s="111">
        <v>15.083333333333346</v>
      </c>
      <c r="V148" s="112">
        <v>38.916666666666622</v>
      </c>
      <c r="W148" s="113"/>
      <c r="X148" s="116"/>
      <c r="Y148" s="276"/>
      <c r="Z148" s="277"/>
      <c r="AA148" s="172">
        <f t="shared" si="71"/>
        <v>-358.32976445395798</v>
      </c>
      <c r="AB148" s="110">
        <f t="shared" si="72"/>
        <v>0.89141522289274</v>
      </c>
      <c r="AC148" s="282"/>
    </row>
    <row r="149" spans="1:29" ht="15.75" customHeight="1">
      <c r="A149" s="285"/>
      <c r="B149" s="100" t="s">
        <v>120</v>
      </c>
      <c r="C149" s="274" t="s">
        <v>158</v>
      </c>
      <c r="D149" s="275"/>
      <c r="E149" s="101">
        <v>25.03</v>
      </c>
      <c r="F149" s="102">
        <v>1394</v>
      </c>
      <c r="G149" s="121">
        <f t="shared" si="73"/>
        <v>34891.82</v>
      </c>
      <c r="H149" s="62"/>
      <c r="I149" s="104">
        <v>4</v>
      </c>
      <c r="J149" s="105">
        <v>3300</v>
      </c>
      <c r="K149" s="106">
        <f t="shared" si="52"/>
        <v>825</v>
      </c>
      <c r="L149" s="118">
        <v>4</v>
      </c>
      <c r="M149" s="105">
        <f t="shared" si="74"/>
        <v>2943.3431085044076</v>
      </c>
      <c r="N149" s="106">
        <f t="shared" si="67"/>
        <v>735.8357771261019</v>
      </c>
      <c r="O149" s="123">
        <f t="shared" si="68"/>
        <v>0</v>
      </c>
      <c r="P149" s="124">
        <f t="shared" si="69"/>
        <v>-89.164222873898098</v>
      </c>
      <c r="Q149" s="125">
        <f t="shared" si="70"/>
        <v>0.89192215409224473</v>
      </c>
      <c r="R149" s="290"/>
      <c r="S149" s="47">
        <v>0.99305555555555558</v>
      </c>
      <c r="T149" s="48">
        <v>1.0127893518518518</v>
      </c>
      <c r="U149" s="111">
        <v>15.000000000000107</v>
      </c>
      <c r="V149" s="112">
        <v>28.416666666666579</v>
      </c>
      <c r="W149" s="126"/>
      <c r="X149" s="127"/>
      <c r="Y149" s="276"/>
      <c r="Z149" s="277"/>
      <c r="AA149" s="172">
        <f t="shared" si="71"/>
        <v>-356.65689149559239</v>
      </c>
      <c r="AB149" s="110">
        <f t="shared" si="72"/>
        <v>0.89192215409224473</v>
      </c>
      <c r="AC149" s="282"/>
    </row>
    <row r="150" spans="1:29" ht="15.75" customHeight="1">
      <c r="A150" s="285"/>
      <c r="B150" s="100" t="s">
        <v>120</v>
      </c>
      <c r="C150" s="274" t="s">
        <v>148</v>
      </c>
      <c r="D150" s="275"/>
      <c r="E150" s="101">
        <v>17.89</v>
      </c>
      <c r="F150" s="102">
        <v>3968</v>
      </c>
      <c r="G150" s="121">
        <f t="shared" si="73"/>
        <v>70987.520000000004</v>
      </c>
      <c r="H150" s="62"/>
      <c r="I150" s="104">
        <v>4</v>
      </c>
      <c r="J150" s="105">
        <v>3600</v>
      </c>
      <c r="K150" s="106">
        <f t="shared" si="52"/>
        <v>900</v>
      </c>
      <c r="L150" s="118">
        <v>4</v>
      </c>
      <c r="M150" s="105">
        <f t="shared" si="74"/>
        <v>3175.8114717652288</v>
      </c>
      <c r="N150" s="106">
        <f t="shared" si="67"/>
        <v>793.9528679413072</v>
      </c>
      <c r="O150" s="123">
        <f t="shared" si="68"/>
        <v>0</v>
      </c>
      <c r="P150" s="124">
        <f t="shared" si="69"/>
        <v>-106.0471320586928</v>
      </c>
      <c r="Q150" s="125">
        <f t="shared" si="70"/>
        <v>0.88216985326811914</v>
      </c>
      <c r="R150" s="290"/>
      <c r="S150" s="47">
        <v>1.0229398148148148</v>
      </c>
      <c r="T150" s="48">
        <v>1.075</v>
      </c>
      <c r="U150" s="111">
        <v>14.61666666666666</v>
      </c>
      <c r="V150" s="112">
        <v>74.966666666666669</v>
      </c>
      <c r="W150" s="126"/>
      <c r="X150" s="127"/>
      <c r="Y150" s="276"/>
      <c r="Z150" s="277"/>
      <c r="AA150" s="172">
        <f t="shared" si="71"/>
        <v>-424.18852823477118</v>
      </c>
      <c r="AB150" s="110">
        <f t="shared" si="72"/>
        <v>0.88216985326811914</v>
      </c>
      <c r="AC150" s="282"/>
    </row>
    <row r="151" spans="1:29" ht="15.75" customHeight="1">
      <c r="A151" s="285"/>
      <c r="B151" s="100" t="s">
        <v>120</v>
      </c>
      <c r="C151" s="274" t="s">
        <v>149</v>
      </c>
      <c r="D151" s="275"/>
      <c r="E151" s="101">
        <v>16.66</v>
      </c>
      <c r="F151" s="102">
        <v>6017</v>
      </c>
      <c r="G151" s="121">
        <f t="shared" si="73"/>
        <v>100243.22</v>
      </c>
      <c r="H151" s="62"/>
      <c r="I151" s="104">
        <v>5</v>
      </c>
      <c r="J151" s="105">
        <v>3600</v>
      </c>
      <c r="K151" s="106">
        <f t="shared" si="52"/>
        <v>720</v>
      </c>
      <c r="L151" s="118">
        <v>5</v>
      </c>
      <c r="M151" s="105">
        <f t="shared" si="74"/>
        <v>3172.4077328646781</v>
      </c>
      <c r="N151" s="106">
        <f t="shared" si="67"/>
        <v>634.4815465729356</v>
      </c>
      <c r="O151" s="123">
        <f t="shared" si="68"/>
        <v>0</v>
      </c>
      <c r="P151" s="124">
        <f t="shared" si="69"/>
        <v>-85.518453427064401</v>
      </c>
      <c r="Q151" s="125">
        <f t="shared" si="70"/>
        <v>0.88122437024018829</v>
      </c>
      <c r="R151" s="290"/>
      <c r="S151" s="47">
        <v>1.0855555555555556</v>
      </c>
      <c r="T151" s="48">
        <v>1.1645833333333333</v>
      </c>
      <c r="U151" s="111">
        <v>15.200000000000138</v>
      </c>
      <c r="V151" s="112">
        <v>113.79999999999988</v>
      </c>
      <c r="W151" s="126"/>
      <c r="X151" s="127"/>
      <c r="Y151" s="276"/>
      <c r="Z151" s="277"/>
      <c r="AA151" s="172">
        <f t="shared" si="71"/>
        <v>-427.59226713532189</v>
      </c>
      <c r="AB151" s="110">
        <f t="shared" si="72"/>
        <v>0.8812243702401884</v>
      </c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72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72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13"/>
      <c r="X154" s="116"/>
      <c r="Y154" s="276"/>
      <c r="Z154" s="277"/>
      <c r="AA154" s="172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72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73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167"/>
      <c r="G157" s="135"/>
      <c r="H157" s="69"/>
      <c r="I157" s="136">
        <f t="shared" ref="I157:J157" si="75">AVERAGE(I141:I156)</f>
        <v>4.0909090909090908</v>
      </c>
      <c r="J157" s="137">
        <f t="shared" si="75"/>
        <v>3463.6363636363635</v>
      </c>
      <c r="K157" s="138">
        <f t="shared" ref="K157" si="76">J157/I157</f>
        <v>846.66666666666663</v>
      </c>
      <c r="L157" s="136">
        <f t="shared" ref="L157:M157" si="77">AVERAGE(L141:L156)</f>
        <v>4.0909090909090908</v>
      </c>
      <c r="M157" s="137">
        <f t="shared" si="77"/>
        <v>3069.0279216827398</v>
      </c>
      <c r="N157" s="138">
        <f>M157/L157</f>
        <v>750.20682530022532</v>
      </c>
      <c r="O157" s="139">
        <f>L157-I157</f>
        <v>0</v>
      </c>
      <c r="P157" s="140">
        <f>N157-K157</f>
        <v>-96.45984136644131</v>
      </c>
      <c r="Q157" s="141">
        <f>N157/K157</f>
        <v>0.88607105350420312</v>
      </c>
      <c r="R157" s="291"/>
      <c r="S157" s="142">
        <f>S141</f>
        <v>0.70834490740740741</v>
      </c>
      <c r="T157" s="143">
        <f>INDEX(T141:T156,COUNTA(T141:T156))</f>
        <v>1.1645833333333333</v>
      </c>
      <c r="U157" s="144"/>
      <c r="V157" s="166"/>
      <c r="W157" s="167"/>
      <c r="X157" s="138"/>
      <c r="Y157" s="279"/>
      <c r="Z157" s="280"/>
      <c r="AA157" s="174">
        <f>M157-J157</f>
        <v>-394.6084419536237</v>
      </c>
      <c r="AB157" s="141">
        <f>M157/J157</f>
        <v>0.88607105350420312</v>
      </c>
      <c r="AC157" s="283"/>
    </row>
    <row r="159" spans="1:29">
      <c r="Y159" s="273" t="s">
        <v>159</v>
      </c>
      <c r="Z159" s="273"/>
    </row>
    <row r="160" spans="1:29">
      <c r="Y160" s="273" t="s">
        <v>160</v>
      </c>
      <c r="Z160" s="273"/>
    </row>
    <row r="161" spans="25:26">
      <c r="Y161" s="273" t="s">
        <v>161</v>
      </c>
      <c r="Z161" s="273"/>
    </row>
    <row r="162" spans="25:26">
      <c r="Y162" s="273" t="s">
        <v>162</v>
      </c>
      <c r="Z162" s="273"/>
    </row>
    <row r="163" spans="25:26">
      <c r="Y163" s="273" t="s">
        <v>163</v>
      </c>
      <c r="Z163" s="273"/>
    </row>
    <row r="164" spans="25:26">
      <c r="Y164" s="273" t="s">
        <v>164</v>
      </c>
      <c r="Z164" s="273"/>
    </row>
    <row r="165" spans="25:26">
      <c r="Y165" s="273" t="s">
        <v>165</v>
      </c>
      <c r="Z165" s="273"/>
    </row>
    <row r="166" spans="25:26">
      <c r="Y166" s="273" t="s">
        <v>166</v>
      </c>
      <c r="Z166" s="273"/>
    </row>
    <row r="167" spans="25:26">
      <c r="Y167" s="273" t="s">
        <v>167</v>
      </c>
      <c r="Z167" s="273"/>
    </row>
    <row r="168" spans="25:26">
      <c r="Y168" s="273" t="s">
        <v>168</v>
      </c>
      <c r="Z168" s="273"/>
    </row>
    <row r="169" spans="25:26">
      <c r="Y169" s="273" t="s">
        <v>169</v>
      </c>
      <c r="Z169" s="273"/>
    </row>
    <row r="170" spans="25:26">
      <c r="Y170" s="273" t="s">
        <v>170</v>
      </c>
      <c r="Z170" s="273"/>
    </row>
    <row r="171" spans="25:26">
      <c r="Y171" s="273" t="s">
        <v>171</v>
      </c>
      <c r="Z171" s="273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647" priority="1" operator="greaterThan">
      <formula>0</formula>
    </cfRule>
  </conditionalFormatting>
  <conditionalFormatting sqref="P5:P157 AA5:AA157">
    <cfRule type="cellIs" dxfId="646" priority="4" operator="lessThan">
      <formula>0</formula>
    </cfRule>
  </conditionalFormatting>
  <conditionalFormatting sqref="Q5:Q157 AB5:AB157">
    <cfRule type="cellIs" dxfId="645" priority="2" operator="greaterThan">
      <formula>1</formula>
    </cfRule>
    <cfRule type="cellIs" dxfId="644" priority="3" operator="lessThan">
      <formula>0.8</formula>
    </cfRule>
  </conditionalFormatting>
  <conditionalFormatting sqref="AC5:AC6 R5:R157 AC90:AC95">
    <cfRule type="cellIs" dxfId="643" priority="5" operator="lessThan">
      <formula>0.8</formula>
    </cfRule>
  </conditionalFormatting>
  <conditionalFormatting sqref="AC12:AC20">
    <cfRule type="cellIs" dxfId="642" priority="13" operator="lessThan">
      <formula>0.8</formula>
    </cfRule>
  </conditionalFormatting>
  <conditionalFormatting sqref="AC22:AC27">
    <cfRule type="cellIs" dxfId="641" priority="12" operator="lessThan">
      <formula>0.8</formula>
    </cfRule>
  </conditionalFormatting>
  <conditionalFormatting sqref="AC39">
    <cfRule type="cellIs" dxfId="640" priority="11" operator="lessThan">
      <formula>0.8</formula>
    </cfRule>
  </conditionalFormatting>
  <conditionalFormatting sqref="AC56">
    <cfRule type="cellIs" dxfId="639" priority="7" operator="lessThan">
      <formula>0.8</formula>
    </cfRule>
  </conditionalFormatting>
  <conditionalFormatting sqref="AC73:AC78">
    <cfRule type="cellIs" dxfId="638" priority="6" operator="lessThan">
      <formula>0.8</formula>
    </cfRule>
  </conditionalFormatting>
  <conditionalFormatting sqref="AC107">
    <cfRule type="cellIs" dxfId="637" priority="10" operator="lessThan">
      <formula>0.8</formula>
    </cfRule>
  </conditionalFormatting>
  <conditionalFormatting sqref="AC124">
    <cfRule type="cellIs" dxfId="636" priority="9" operator="lessThan">
      <formula>0.8</formula>
    </cfRule>
  </conditionalFormatting>
  <conditionalFormatting sqref="AC141:AC146">
    <cfRule type="cellIs" dxfId="635" priority="8" operator="lessThan">
      <formula>0.8</formula>
    </cfRule>
  </conditionalFormatting>
  <dataValidations count="1">
    <dataValidation type="list" allowBlank="1" showInputMessage="1" showErrorMessage="1" sqref="Y5:Z157" xr:uid="{C3AF4A80-9825-41CE-A3F2-425CED78BD05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56868-9106-4AA1-A5C1-E7CB7E94F4C6}">
  <sheetPr>
    <tabColor theme="8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H46" sqref="H46"/>
      <selection pane="bottomLeft" activeCell="H46" sqref="H4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44592</v>
      </c>
      <c r="E1" s="88" t="s">
        <v>3</v>
      </c>
      <c r="F1" s="89">
        <f>SUM(G5:G123)</f>
        <v>2253175.9800000004</v>
      </c>
      <c r="G1" s="90" t="s">
        <v>84</v>
      </c>
      <c r="H1" s="91">
        <f>L21+L38+L55+L72+L89+L106+L123</f>
        <v>139.58333333333334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205</v>
      </c>
      <c r="Z1" s="192" t="s">
        <v>206</v>
      </c>
      <c r="AA1" s="370" t="s">
        <v>173</v>
      </c>
      <c r="AB1" s="371"/>
      <c r="AC1" s="176" t="s">
        <v>19</v>
      </c>
      <c r="AD1" s="177" t="s">
        <v>172</v>
      </c>
      <c r="AE1" s="338" t="s">
        <v>90</v>
      </c>
      <c r="AF1" s="353"/>
      <c r="AG1" s="354"/>
    </row>
    <row r="2" spans="1:33" ht="26.25" customHeight="1" thickBot="1">
      <c r="A2" s="331">
        <v>46109</v>
      </c>
      <c r="B2" s="332"/>
      <c r="C2" s="92" t="s">
        <v>40</v>
      </c>
      <c r="D2" s="93">
        <f>AVERAGE(N21,N38,N55,N72,N89,N106,N123)</f>
        <v>117.48220291628608</v>
      </c>
      <c r="E2" s="93" t="s">
        <v>91</v>
      </c>
      <c r="F2" s="94">
        <f>F1/D1</f>
        <v>50.528704251883759</v>
      </c>
      <c r="G2" s="95" t="s">
        <v>92</v>
      </c>
      <c r="H2" s="96">
        <f>COUNT(H5:H123)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SUM(Y21,Y38,Y55,Y72,Y89,Y106,Y123)</f>
        <v>0</v>
      </c>
      <c r="Z2" s="193">
        <f>SUM(Z21,Z38,Z55,Z72,Z89,Z106,Z123)</f>
        <v>0</v>
      </c>
      <c r="AA2" s="372"/>
      <c r="AB2" s="373"/>
      <c r="AC2" s="201">
        <f>SUM(AC21,AC38,AC55,AC72,AC89,AC106,AC123)</f>
        <v>0</v>
      </c>
      <c r="AD2" s="202">
        <f>SUM(AD21,AD38,AD55,AD72,AD89,AD106,AD123)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207</v>
      </c>
      <c r="Z3" s="364"/>
      <c r="AA3" s="366" t="s">
        <v>108</v>
      </c>
      <c r="AB3" s="367"/>
      <c r="AC3" s="363" t="s">
        <v>208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8"/>
      <c r="AB4" s="369"/>
      <c r="AC4" s="194" t="s">
        <v>174</v>
      </c>
      <c r="AD4" s="195" t="s">
        <v>175</v>
      </c>
      <c r="AE4" s="312"/>
      <c r="AF4" s="299"/>
      <c r="AG4" s="301"/>
    </row>
    <row r="5" spans="1:33" ht="15.75" customHeight="1">
      <c r="A5" s="284" t="s">
        <v>180</v>
      </c>
      <c r="B5" s="114" t="s">
        <v>181</v>
      </c>
      <c r="C5" s="362" t="s">
        <v>182</v>
      </c>
      <c r="D5" s="362"/>
      <c r="E5" s="147">
        <v>56.77</v>
      </c>
      <c r="F5" s="151">
        <v>3576</v>
      </c>
      <c r="G5" s="148">
        <f t="shared" ref="G5:G7" si="0">E5*F5</f>
        <v>203009.52000000002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1785.2725003466931</v>
      </c>
      <c r="N5" s="152">
        <f>M5/L5</f>
        <v>74.38635418111221</v>
      </c>
      <c r="O5" s="154">
        <f>L5-I5</f>
        <v>0</v>
      </c>
      <c r="P5" s="155">
        <f>N5-K5</f>
        <v>-8.9469791522211182</v>
      </c>
      <c r="Q5" s="156">
        <f>N5/K5</f>
        <v>0.89263625017334658</v>
      </c>
      <c r="R5" s="289">
        <f>Q21</f>
        <v>0.89316711985081987</v>
      </c>
      <c r="S5" s="157">
        <v>0.29166666666666669</v>
      </c>
      <c r="T5" s="158">
        <v>0.37512731481481482</v>
      </c>
      <c r="U5" s="159"/>
      <c r="V5" s="160">
        <v>120.18333333333331</v>
      </c>
      <c r="W5" s="181"/>
      <c r="X5" s="152"/>
      <c r="Y5" s="12"/>
      <c r="Z5" s="198"/>
      <c r="AA5" s="292"/>
      <c r="AB5" s="293"/>
      <c r="AC5" s="12"/>
      <c r="AD5" s="198"/>
      <c r="AE5" s="178">
        <f>M5-J5</f>
        <v>-214.72749965330695</v>
      </c>
      <c r="AF5" s="132">
        <f>M5/J5</f>
        <v>0.89263625017334658</v>
      </c>
      <c r="AG5" s="365">
        <f>AF21</f>
        <v>0.89316711985081987</v>
      </c>
    </row>
    <row r="6" spans="1:33" ht="15.75" customHeight="1">
      <c r="A6" s="285"/>
      <c r="B6" s="100" t="s">
        <v>183</v>
      </c>
      <c r="C6" s="361" t="s">
        <v>186</v>
      </c>
      <c r="D6" s="361"/>
      <c r="E6" s="101">
        <v>59.52</v>
      </c>
      <c r="F6" s="102">
        <v>3966</v>
      </c>
      <c r="G6" s="103">
        <f t="shared" si="0"/>
        <v>236056.32000000001</v>
      </c>
      <c r="H6" s="26"/>
      <c r="I6" s="104">
        <v>24</v>
      </c>
      <c r="J6" s="105">
        <v>2000</v>
      </c>
      <c r="K6" s="106">
        <f t="shared" ref="K6:K41" si="1">J6/I6</f>
        <v>83.333333333333329</v>
      </c>
      <c r="L6" s="107">
        <v>24</v>
      </c>
      <c r="M6" s="105">
        <f>F6/V6*60</f>
        <v>1786.0395296472352</v>
      </c>
      <c r="N6" s="106">
        <f>M6/L6</f>
        <v>74.418313735301467</v>
      </c>
      <c r="O6" s="108">
        <f>L6-I6</f>
        <v>0</v>
      </c>
      <c r="P6" s="109">
        <f>N6-K6</f>
        <v>-8.9150195980318614</v>
      </c>
      <c r="Q6" s="110">
        <f>N6/K6</f>
        <v>0.89301976482361767</v>
      </c>
      <c r="R6" s="290"/>
      <c r="S6" s="47">
        <v>0.37847222222222221</v>
      </c>
      <c r="T6" s="48">
        <v>0.47099537037037037</v>
      </c>
      <c r="U6" s="111">
        <v>4.8166666666666469</v>
      </c>
      <c r="V6" s="112">
        <v>133.23333333333335</v>
      </c>
      <c r="W6" s="113">
        <v>0.47099537037037037</v>
      </c>
      <c r="X6" s="116">
        <v>0.50902777777777775</v>
      </c>
      <c r="Y6" s="12"/>
      <c r="Z6" s="198"/>
      <c r="AA6" s="276"/>
      <c r="AB6" s="277"/>
      <c r="AC6" s="12"/>
      <c r="AD6" s="198"/>
      <c r="AE6" s="117">
        <f>M6-J6</f>
        <v>-213.96047035276479</v>
      </c>
      <c r="AF6" s="110">
        <f>M6/J6</f>
        <v>0.89301976482361756</v>
      </c>
      <c r="AG6" s="359"/>
    </row>
    <row r="7" spans="1:33" ht="15.75" customHeight="1">
      <c r="A7" s="285"/>
      <c r="B7" s="100" t="s">
        <v>183</v>
      </c>
      <c r="C7" s="361" t="s">
        <v>184</v>
      </c>
      <c r="D7" s="361"/>
      <c r="E7" s="101">
        <v>77.34</v>
      </c>
      <c r="F7" s="102">
        <v>1888</v>
      </c>
      <c r="G7" s="103">
        <f t="shared" si="0"/>
        <v>146017.92000000001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1787.6906891109913</v>
      </c>
      <c r="N7" s="106">
        <f>M7/L7</f>
        <v>77.725682135260499</v>
      </c>
      <c r="O7" s="108">
        <f>L7-I7</f>
        <v>0</v>
      </c>
      <c r="P7" s="109">
        <f>N7-K7</f>
        <v>-9.2308396038699385</v>
      </c>
      <c r="Q7" s="110">
        <f>N7/K7</f>
        <v>0.89384534455549569</v>
      </c>
      <c r="R7" s="290"/>
      <c r="S7" s="47">
        <v>0.50902777777777775</v>
      </c>
      <c r="T7" s="48">
        <v>0.55303240740740744</v>
      </c>
      <c r="U7" s="111">
        <v>54.766666666666623</v>
      </c>
      <c r="V7" s="112">
        <v>63.366666666666767</v>
      </c>
      <c r="W7" s="113"/>
      <c r="X7" s="116"/>
      <c r="Y7" s="12"/>
      <c r="Z7" s="198"/>
      <c r="AA7" s="276"/>
      <c r="AB7" s="277"/>
      <c r="AC7" s="12"/>
      <c r="AD7" s="198"/>
      <c r="AE7" s="117">
        <f>M7-J7</f>
        <v>-212.30931088900866</v>
      </c>
      <c r="AF7" s="110">
        <f>M7/J7</f>
        <v>0.89384534455549569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1786.3342397016397</v>
      </c>
      <c r="N21" s="138">
        <f>M21/L21</f>
        <v>75.478911536688997</v>
      </c>
      <c r="O21" s="139">
        <f>L21-I21</f>
        <v>0</v>
      </c>
      <c r="P21" s="140">
        <f>N21-K21</f>
        <v>-9.0281307168321234</v>
      </c>
      <c r="Q21" s="141">
        <f>N21/K21</f>
        <v>0.89316711985081987</v>
      </c>
      <c r="R21" s="291"/>
      <c r="S21" s="142">
        <f>S5</f>
        <v>0.29166666666666669</v>
      </c>
      <c r="T21" s="143">
        <f>INDEX(T5:T20,COUNTA(T5:T20))</f>
        <v>0.55303240740740744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0</v>
      </c>
      <c r="AD21" s="180">
        <f>SUM(AD5:AD20)</f>
        <v>0</v>
      </c>
      <c r="AE21" s="168">
        <f>M21-J21</f>
        <v>-213.66576029836028</v>
      </c>
      <c r="AF21" s="141">
        <f>M21/J21</f>
        <v>0.89316711985081987</v>
      </c>
      <c r="AG21" s="360"/>
    </row>
    <row r="22" spans="1:33" ht="15.75" customHeight="1">
      <c r="A22" s="294" t="s">
        <v>187</v>
      </c>
      <c r="B22" s="146" t="s">
        <v>183</v>
      </c>
      <c r="C22" s="287" t="s">
        <v>190</v>
      </c>
      <c r="D22" s="288"/>
      <c r="E22" s="147">
        <v>47.37</v>
      </c>
      <c r="F22" s="159">
        <v>1750</v>
      </c>
      <c r="G22" s="148">
        <f t="shared" ref="G22:G25" si="5">E22*F22</f>
        <v>82897.5</v>
      </c>
      <c r="H22" s="149"/>
      <c r="I22" s="153">
        <v>21</v>
      </c>
      <c r="J22" s="151">
        <v>2000</v>
      </c>
      <c r="K22" s="152">
        <f>J22/I22</f>
        <v>95.238095238095241</v>
      </c>
      <c r="L22" s="153">
        <v>22</v>
      </c>
      <c r="M22" s="151">
        <f>F22/V22*60</f>
        <v>1785.2082742986699</v>
      </c>
      <c r="N22" s="152">
        <f>M22/L22</f>
        <v>81.145830649939541</v>
      </c>
      <c r="O22" s="154">
        <f>L22-I22</f>
        <v>1</v>
      </c>
      <c r="P22" s="155">
        <f>N22-K22</f>
        <v>-14.0922645881557</v>
      </c>
      <c r="Q22" s="156">
        <f>N22/K22</f>
        <v>0.85203122182436519</v>
      </c>
      <c r="R22" s="289">
        <f>Q38</f>
        <v>0.88737251967000874</v>
      </c>
      <c r="S22" s="157">
        <v>0.2917939814814815</v>
      </c>
      <c r="T22" s="158">
        <v>0.33263888888888887</v>
      </c>
      <c r="U22" s="159"/>
      <c r="V22" s="160">
        <v>58.816666666666613</v>
      </c>
      <c r="W22" s="97"/>
      <c r="X22" s="98"/>
      <c r="Y22" s="12"/>
      <c r="Z22" s="198"/>
      <c r="AA22" s="292"/>
      <c r="AB22" s="293"/>
      <c r="AC22" s="12"/>
      <c r="AD22" s="198"/>
      <c r="AE22" s="115">
        <f>M22-J22</f>
        <v>-214.79172570133005</v>
      </c>
      <c r="AF22" s="156">
        <f>M22/J22</f>
        <v>0.89260413714933495</v>
      </c>
      <c r="AG22" s="358">
        <f>AF38</f>
        <v>0.90850043680500892</v>
      </c>
    </row>
    <row r="23" spans="1:33" ht="15.75" customHeight="1">
      <c r="A23" s="295"/>
      <c r="B23" s="163" t="s">
        <v>183</v>
      </c>
      <c r="C23" s="274" t="s">
        <v>192</v>
      </c>
      <c r="D23" s="275"/>
      <c r="E23" s="101">
        <v>53.76</v>
      </c>
      <c r="F23" s="111">
        <v>2706</v>
      </c>
      <c r="G23" s="103">
        <f t="shared" si="5"/>
        <v>145474.56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1786.4661654135332</v>
      </c>
      <c r="N23" s="106">
        <f>M23/L23</f>
        <v>89.323308270676662</v>
      </c>
      <c r="O23" s="108">
        <f>L23-I23</f>
        <v>0</v>
      </c>
      <c r="P23" s="109">
        <f>N23-K23</f>
        <v>-10.676691729323338</v>
      </c>
      <c r="Q23" s="110">
        <f>N23/K23</f>
        <v>0.8932330827067666</v>
      </c>
      <c r="R23" s="290"/>
      <c r="S23" s="47">
        <v>0.33619212962962963</v>
      </c>
      <c r="T23" s="48">
        <v>0.39930555555555558</v>
      </c>
      <c r="U23" s="111">
        <v>5.1166666666666938</v>
      </c>
      <c r="V23" s="112">
        <v>90.883333333333368</v>
      </c>
      <c r="W23" s="113"/>
      <c r="X23" s="116"/>
      <c r="Y23" s="12"/>
      <c r="Z23" s="198"/>
      <c r="AA23" s="276"/>
      <c r="AB23" s="277"/>
      <c r="AC23" s="12"/>
      <c r="AD23" s="198"/>
      <c r="AE23" s="117">
        <f>M23-J23</f>
        <v>-213.53383458646681</v>
      </c>
      <c r="AF23" s="110">
        <f>M23/J23</f>
        <v>0.8932330827067666</v>
      </c>
      <c r="AG23" s="359"/>
    </row>
    <row r="24" spans="1:33" ht="15.75" customHeight="1">
      <c r="A24" s="295"/>
      <c r="B24" s="163" t="s">
        <v>183</v>
      </c>
      <c r="C24" s="274" t="s">
        <v>193</v>
      </c>
      <c r="D24" s="275"/>
      <c r="E24" s="101">
        <v>71.55</v>
      </c>
      <c r="F24" s="111">
        <v>2001</v>
      </c>
      <c r="G24" s="103">
        <f t="shared" si="5"/>
        <v>143171.54999999999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1786.1641457971737</v>
      </c>
      <c r="N24" s="106">
        <f>M24/L24</f>
        <v>81.189279354416982</v>
      </c>
      <c r="O24" s="108">
        <f>L24-I24</f>
        <v>0</v>
      </c>
      <c r="P24" s="109">
        <f>N24-K24</f>
        <v>-9.7198115546739245</v>
      </c>
      <c r="Q24" s="110">
        <f>N24/K24</f>
        <v>0.89308207289858688</v>
      </c>
      <c r="R24" s="290"/>
      <c r="S24" s="47">
        <v>0.40347222222222223</v>
      </c>
      <c r="T24" s="48">
        <v>0.45015046296296296</v>
      </c>
      <c r="U24" s="111">
        <v>5.9999999999999787</v>
      </c>
      <c r="V24" s="112">
        <v>67.216666666666654</v>
      </c>
      <c r="W24" s="113">
        <v>0.45015046296296296</v>
      </c>
      <c r="X24" s="116">
        <v>0.48888888888888887</v>
      </c>
      <c r="Y24" s="12"/>
      <c r="Z24" s="198"/>
      <c r="AA24" s="276"/>
      <c r="AB24" s="277"/>
      <c r="AC24" s="12"/>
      <c r="AD24" s="198"/>
      <c r="AE24" s="117">
        <f>M24-J24</f>
        <v>-213.83585420282634</v>
      </c>
      <c r="AF24" s="110">
        <f>M24/J24</f>
        <v>0.89308207289858688</v>
      </c>
      <c r="AG24" s="359"/>
    </row>
    <row r="25" spans="1:33" ht="15.75" customHeight="1">
      <c r="A25" s="295"/>
      <c r="B25" s="163" t="s">
        <v>178</v>
      </c>
      <c r="C25" s="274" t="s">
        <v>179</v>
      </c>
      <c r="D25" s="275"/>
      <c r="E25" s="101">
        <v>29.97</v>
      </c>
      <c r="F25" s="111">
        <v>2414</v>
      </c>
      <c r="G25" s="103">
        <f t="shared" si="5"/>
        <v>72347.58</v>
      </c>
      <c r="H25" s="26"/>
      <c r="I25" s="107">
        <v>21</v>
      </c>
      <c r="J25" s="105">
        <v>2790</v>
      </c>
      <c r="K25" s="106">
        <f t="shared" si="1"/>
        <v>132.85714285714286</v>
      </c>
      <c r="L25" s="107">
        <v>22</v>
      </c>
      <c r="M25" s="105">
        <f>F25/V25*60</f>
        <v>2627.8802540066522</v>
      </c>
      <c r="N25" s="106">
        <f>M25/L25</f>
        <v>119.44910245484783</v>
      </c>
      <c r="O25" s="108">
        <f>L25-I25</f>
        <v>1</v>
      </c>
      <c r="P25" s="109">
        <f>N25-K25</f>
        <v>-13.408040402295029</v>
      </c>
      <c r="Q25" s="110">
        <f>N25/K25</f>
        <v>0.89907926578917718</v>
      </c>
      <c r="R25" s="290"/>
      <c r="S25" s="47">
        <v>0.48888888888888887</v>
      </c>
      <c r="T25" s="48">
        <v>0.52716435185185184</v>
      </c>
      <c r="U25" s="111">
        <v>55.783333333333317</v>
      </c>
      <c r="V25" s="112">
        <v>55.116666666666674</v>
      </c>
      <c r="W25" s="113"/>
      <c r="X25" s="116"/>
      <c r="Y25" s="12"/>
      <c r="Z25" s="198"/>
      <c r="AA25" s="276"/>
      <c r="AB25" s="277"/>
      <c r="AC25" s="12"/>
      <c r="AD25" s="198"/>
      <c r="AE25" s="117">
        <f>M25-J25</f>
        <v>-162.11974599334781</v>
      </c>
      <c r="AF25" s="110">
        <f>M25/J25</f>
        <v>0.94189256416009037</v>
      </c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21</v>
      </c>
      <c r="J38" s="137">
        <f t="shared" si="6"/>
        <v>2197.5</v>
      </c>
      <c r="K38" s="138">
        <f t="shared" ref="K38" si="7">J38/I38</f>
        <v>104.64285714285714</v>
      </c>
      <c r="L38" s="136">
        <f t="shared" ref="L38:M38" si="8">AVERAGE(L22:L37)</f>
        <v>21.5</v>
      </c>
      <c r="M38" s="137">
        <f t="shared" si="8"/>
        <v>1996.4297098790071</v>
      </c>
      <c r="N38" s="138">
        <f>M38/L38</f>
        <v>92.857195808325912</v>
      </c>
      <c r="O38" s="139">
        <f>L38-I38</f>
        <v>0.5</v>
      </c>
      <c r="P38" s="140">
        <f>N38-K38</f>
        <v>-11.785661334531227</v>
      </c>
      <c r="Q38" s="141">
        <f>N38/K38</f>
        <v>0.88737251967000874</v>
      </c>
      <c r="R38" s="291"/>
      <c r="S38" s="142">
        <f>S22</f>
        <v>0.2917939814814815</v>
      </c>
      <c r="T38" s="143">
        <f>INDEX(T22:T37,COUNTA(T22:T37))</f>
        <v>0.52716435185185184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0</v>
      </c>
      <c r="AD38" s="180">
        <f>SUM(AD22:AD37)</f>
        <v>0</v>
      </c>
      <c r="AE38" s="168">
        <f>M38-J38</f>
        <v>-201.07029012099292</v>
      </c>
      <c r="AF38" s="141">
        <f>M38/J38</f>
        <v>0.90850043680500892</v>
      </c>
      <c r="AG38" s="360"/>
    </row>
    <row r="39" spans="1:33" ht="15.75" customHeight="1">
      <c r="A39" s="284" t="s">
        <v>189</v>
      </c>
      <c r="B39" s="146" t="s">
        <v>183</v>
      </c>
      <c r="C39" s="287" t="s">
        <v>188</v>
      </c>
      <c r="D39" s="288"/>
      <c r="E39" s="147">
        <v>59.34</v>
      </c>
      <c r="F39" s="97">
        <v>1830</v>
      </c>
      <c r="G39" s="148">
        <f t="shared" ref="G39:G41" si="9">E39*F39</f>
        <v>108592.20000000001</v>
      </c>
      <c r="H39" s="149"/>
      <c r="I39" s="150">
        <v>24</v>
      </c>
      <c r="J39" s="151">
        <v>2000</v>
      </c>
      <c r="K39" s="152">
        <f>J39/I39</f>
        <v>83.333333333333329</v>
      </c>
      <c r="L39" s="107">
        <v>24</v>
      </c>
      <c r="M39" s="151">
        <f>F39/V39*60</f>
        <v>1786.8185516680248</v>
      </c>
      <c r="N39" s="152">
        <f>M39/L39</f>
        <v>74.450772986167706</v>
      </c>
      <c r="O39" s="154">
        <f>L39-I39</f>
        <v>0</v>
      </c>
      <c r="P39" s="155">
        <f>N39-K39</f>
        <v>-8.8825603471656223</v>
      </c>
      <c r="Q39" s="156">
        <f>N39/K39</f>
        <v>0.89340927583401253</v>
      </c>
      <c r="R39" s="289">
        <f>Q55</f>
        <v>0.8805150383043655</v>
      </c>
      <c r="S39" s="157">
        <v>0.29166666666666669</v>
      </c>
      <c r="T39" s="158">
        <v>0.33434027777777775</v>
      </c>
      <c r="U39" s="159"/>
      <c r="V39" s="160">
        <v>61.449999999999932</v>
      </c>
      <c r="W39" s="158"/>
      <c r="X39" s="169"/>
      <c r="Y39" s="12"/>
      <c r="Z39" s="198"/>
      <c r="AA39" s="292"/>
      <c r="AB39" s="293"/>
      <c r="AC39" s="12"/>
      <c r="AD39" s="198"/>
      <c r="AE39" s="115">
        <f>M39-J39</f>
        <v>-213.18144833197516</v>
      </c>
      <c r="AF39" s="156">
        <f>M39/J39</f>
        <v>0.89340927583401242</v>
      </c>
      <c r="AG39" s="281">
        <f>AF55</f>
        <v>0.89309382456585662</v>
      </c>
    </row>
    <row r="40" spans="1:33" ht="15.75" customHeight="1">
      <c r="A40" s="285"/>
      <c r="B40" s="163" t="s">
        <v>183</v>
      </c>
      <c r="C40" s="274" t="s">
        <v>185</v>
      </c>
      <c r="D40" s="275"/>
      <c r="E40" s="101">
        <v>58.67</v>
      </c>
      <c r="F40" s="102">
        <v>3041</v>
      </c>
      <c r="G40" s="103">
        <f t="shared" si="9"/>
        <v>178415.47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1787.0714985308528</v>
      </c>
      <c r="N40" s="106">
        <f>M40/L40</f>
        <v>77.698760805689247</v>
      </c>
      <c r="O40" s="108">
        <f>L40-I40</f>
        <v>0</v>
      </c>
      <c r="P40" s="109">
        <f>N40-K40</f>
        <v>-9.2577609334411903</v>
      </c>
      <c r="Q40" s="110">
        <f>N40/K40</f>
        <v>0.89353574926542634</v>
      </c>
      <c r="R40" s="290"/>
      <c r="S40" s="47">
        <v>0.33750000000000002</v>
      </c>
      <c r="T40" s="48">
        <v>0.40840277777777778</v>
      </c>
      <c r="U40" s="111">
        <v>4.5500000000000718</v>
      </c>
      <c r="V40" s="112">
        <v>102.09999999999997</v>
      </c>
      <c r="W40" s="113"/>
      <c r="X40" s="116"/>
      <c r="Y40" s="12"/>
      <c r="Z40" s="198"/>
      <c r="AA40" s="276"/>
      <c r="AB40" s="277"/>
      <c r="AC40" s="12"/>
      <c r="AD40" s="198"/>
      <c r="AE40" s="117">
        <f>M40-J40</f>
        <v>-212.92850146914725</v>
      </c>
      <c r="AF40" s="110">
        <f>M40/J40</f>
        <v>0.89353574926542634</v>
      </c>
      <c r="AG40" s="282"/>
    </row>
    <row r="41" spans="1:33" ht="15.75" customHeight="1">
      <c r="A41" s="285"/>
      <c r="B41" s="163" t="s">
        <v>183</v>
      </c>
      <c r="C41" s="274" t="s">
        <v>191</v>
      </c>
      <c r="D41" s="275"/>
      <c r="E41" s="101">
        <v>59.54</v>
      </c>
      <c r="F41" s="102">
        <v>2387</v>
      </c>
      <c r="G41" s="103">
        <f t="shared" si="9"/>
        <v>142121.98000000001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24</v>
      </c>
      <c r="M41" s="105">
        <f>F41/V41*60</f>
        <v>1784.6728971962616</v>
      </c>
      <c r="N41" s="106">
        <f>M41/L41</f>
        <v>74.361370716510905</v>
      </c>
      <c r="O41" s="108">
        <f>L41-I41</f>
        <v>1</v>
      </c>
      <c r="P41" s="109">
        <f>N41-K41</f>
        <v>-12.595151022619532</v>
      </c>
      <c r="Q41" s="110">
        <f>N41/K41</f>
        <v>0.85515576323987541</v>
      </c>
      <c r="R41" s="290"/>
      <c r="S41" s="47">
        <v>0.41249999999999998</v>
      </c>
      <c r="T41" s="48">
        <v>0.46822916666666664</v>
      </c>
      <c r="U41" s="111">
        <v>5.8999999999999631</v>
      </c>
      <c r="V41" s="112">
        <v>80.25</v>
      </c>
      <c r="W41" s="113"/>
      <c r="X41" s="116"/>
      <c r="Y41" s="12"/>
      <c r="Z41" s="198"/>
      <c r="AA41" s="276"/>
      <c r="AB41" s="277"/>
      <c r="AC41" s="12"/>
      <c r="AD41" s="198"/>
      <c r="AE41" s="117">
        <f>M41-J41</f>
        <v>-215.3271028037384</v>
      </c>
      <c r="AF41" s="110">
        <f>M41/J41</f>
        <v>0.89233644859813077</v>
      </c>
      <c r="AG41" s="282"/>
    </row>
    <row r="42" spans="1:33" ht="15.75" customHeight="1">
      <c r="A42" s="285"/>
      <c r="B42" s="163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12"/>
      <c r="Z42" s="198"/>
      <c r="AA42" s="276"/>
      <c r="AB42" s="277"/>
      <c r="AC42" s="12"/>
      <c r="AD42" s="198"/>
      <c r="AE42" s="117"/>
      <c r="AF42" s="110"/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23.333333333333332</v>
      </c>
      <c r="J55" s="137">
        <f t="shared" si="10"/>
        <v>2000</v>
      </c>
      <c r="K55" s="138">
        <f t="shared" ref="K55" si="11">J55/I55</f>
        <v>85.714285714285722</v>
      </c>
      <c r="L55" s="136">
        <f t="shared" ref="L55:M55" si="12">AVERAGE(L39:L54)</f>
        <v>23.666666666666668</v>
      </c>
      <c r="M55" s="137">
        <f t="shared" si="12"/>
        <v>1786.1876491317132</v>
      </c>
      <c r="N55" s="138">
        <f>M55/L55</f>
        <v>75.472717568945626</v>
      </c>
      <c r="O55" s="139">
        <f>L55-I55</f>
        <v>0.3333333333333357</v>
      </c>
      <c r="P55" s="140">
        <f>N55-K55</f>
        <v>-10.241568145340096</v>
      </c>
      <c r="Q55" s="141">
        <f>N55/K55</f>
        <v>0.8805150383043655</v>
      </c>
      <c r="R55" s="291"/>
      <c r="S55" s="142">
        <f>S39</f>
        <v>0.29166666666666669</v>
      </c>
      <c r="T55" s="143">
        <f>INDEX(T39:T54,COUNTA(T39:T54))</f>
        <v>0.46822916666666664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0</v>
      </c>
      <c r="AD55" s="191">
        <f>SUM(AD39:AD54)</f>
        <v>0</v>
      </c>
      <c r="AE55" s="168">
        <f>M55-J55</f>
        <v>-213.81235086828679</v>
      </c>
      <c r="AF55" s="141">
        <f>M55/J55</f>
        <v>0.89309382456585662</v>
      </c>
      <c r="AG55" s="283"/>
    </row>
    <row r="56" spans="1:33" ht="15.75" customHeight="1">
      <c r="A56" s="294" t="s">
        <v>210</v>
      </c>
      <c r="B56" s="114" t="s">
        <v>176</v>
      </c>
      <c r="C56" s="362" t="s">
        <v>177</v>
      </c>
      <c r="D56" s="362"/>
      <c r="E56" s="147">
        <v>19.7</v>
      </c>
      <c r="F56" s="97">
        <v>3309</v>
      </c>
      <c r="G56" s="148">
        <f t="shared" ref="G56:G59" si="13">E56*F56</f>
        <v>65187.299999999996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1079.6084828711253</v>
      </c>
      <c r="N56" s="152">
        <f>M56/L56</f>
        <v>83.046806374701944</v>
      </c>
      <c r="O56" s="154">
        <f>L56-I56</f>
        <v>0</v>
      </c>
      <c r="P56" s="155">
        <f>N56-K56</f>
        <v>-9.2608859329903623</v>
      </c>
      <c r="Q56" s="156">
        <f>N56/K56</f>
        <v>0.89967373572593778</v>
      </c>
      <c r="R56" s="289">
        <f>Q72</f>
        <v>0.90496196408613661</v>
      </c>
      <c r="S56" s="157">
        <v>0.29173611111111108</v>
      </c>
      <c r="T56" s="158">
        <v>0.41944444444444445</v>
      </c>
      <c r="U56" s="159"/>
      <c r="V56" s="160">
        <v>183.90000000000006</v>
      </c>
      <c r="W56" s="158"/>
      <c r="X56" s="169"/>
      <c r="Y56" s="12"/>
      <c r="Z56" s="198"/>
      <c r="AA56" s="292"/>
      <c r="AB56" s="293"/>
      <c r="AC56" s="12"/>
      <c r="AD56" s="198"/>
      <c r="AE56" s="115">
        <f>M56-J56</f>
        <v>-120.39151712887474</v>
      </c>
      <c r="AF56" s="156">
        <f>M56/J56</f>
        <v>0.89967373572593767</v>
      </c>
      <c r="AG56" s="281">
        <f>AF72</f>
        <v>0.90496196408613661</v>
      </c>
    </row>
    <row r="57" spans="1:33" ht="15.75" customHeight="1">
      <c r="A57" s="295"/>
      <c r="B57" s="100" t="s">
        <v>211</v>
      </c>
      <c r="C57" s="361" t="s">
        <v>212</v>
      </c>
      <c r="D57" s="361"/>
      <c r="E57" s="101">
        <v>27.05</v>
      </c>
      <c r="F57" s="102">
        <v>638</v>
      </c>
      <c r="G57" s="103">
        <f t="shared" si="13"/>
        <v>17257.900000000001</v>
      </c>
      <c r="H57" s="26"/>
      <c r="I57" s="104">
        <v>6</v>
      </c>
      <c r="J57" s="105">
        <v>3273</v>
      </c>
      <c r="K57" s="106">
        <f t="shared" ref="K57:K59" si="14">J57/I57</f>
        <v>545.5</v>
      </c>
      <c r="L57" s="107">
        <v>6</v>
      </c>
      <c r="M57" s="105">
        <f>F57/V57*60</f>
        <v>2963.6129032257954</v>
      </c>
      <c r="N57" s="106">
        <f>M57/L57</f>
        <v>493.93548387096592</v>
      </c>
      <c r="O57" s="108">
        <f>L57-I57</f>
        <v>0</v>
      </c>
      <c r="P57" s="109">
        <f>N57-K57</f>
        <v>-51.564516129034075</v>
      </c>
      <c r="Q57" s="110">
        <f>N57/K57</f>
        <v>0.90547293101918591</v>
      </c>
      <c r="R57" s="290"/>
      <c r="S57" s="47">
        <v>0.42297453703703702</v>
      </c>
      <c r="T57" s="48">
        <v>0.43194444444444446</v>
      </c>
      <c r="U57" s="111">
        <v>5.083333333333302</v>
      </c>
      <c r="V57" s="112">
        <v>12.916666666666714</v>
      </c>
      <c r="W57" s="113"/>
      <c r="X57" s="116"/>
      <c r="Y57" s="12"/>
      <c r="Z57" s="198"/>
      <c r="AA57" s="276"/>
      <c r="AB57" s="277"/>
      <c r="AC57" s="12"/>
      <c r="AD57" s="198"/>
      <c r="AE57" s="117">
        <f>M57-J57</f>
        <v>-309.38709677420457</v>
      </c>
      <c r="AF57" s="110">
        <f>M57/J57</f>
        <v>0.90547293101918591</v>
      </c>
      <c r="AG57" s="282"/>
    </row>
    <row r="58" spans="1:33" ht="15.75" customHeight="1">
      <c r="A58" s="295"/>
      <c r="B58" s="100" t="s">
        <v>211</v>
      </c>
      <c r="C58" s="361" t="s">
        <v>215</v>
      </c>
      <c r="D58" s="361"/>
      <c r="E58" s="101">
        <v>26.21</v>
      </c>
      <c r="F58" s="102">
        <v>1336</v>
      </c>
      <c r="G58" s="103">
        <f t="shared" si="13"/>
        <v>35016.559999999998</v>
      </c>
      <c r="H58" s="26"/>
      <c r="I58" s="104">
        <v>6</v>
      </c>
      <c r="J58" s="105">
        <v>3273</v>
      </c>
      <c r="K58" s="106">
        <f t="shared" si="14"/>
        <v>545.5</v>
      </c>
      <c r="L58" s="107">
        <v>6</v>
      </c>
      <c r="M58" s="105">
        <f>F58/V58*60</f>
        <v>2963.4011090573026</v>
      </c>
      <c r="N58" s="106">
        <f>M58/L58</f>
        <v>493.90018484288379</v>
      </c>
      <c r="O58" s="108">
        <f>L58-I58</f>
        <v>0</v>
      </c>
      <c r="P58" s="109">
        <f>N58-K58</f>
        <v>-51.599815157116211</v>
      </c>
      <c r="Q58" s="110">
        <f>N58/K58</f>
        <v>0.90540822152682643</v>
      </c>
      <c r="R58" s="290"/>
      <c r="S58" s="47">
        <v>0.43541666666666667</v>
      </c>
      <c r="T58" s="48">
        <v>0.45420138888888889</v>
      </c>
      <c r="U58" s="111">
        <v>4.9999999999999822</v>
      </c>
      <c r="V58" s="112">
        <v>27.04999999999999</v>
      </c>
      <c r="W58" s="113"/>
      <c r="X58" s="116"/>
      <c r="Y58" s="12"/>
      <c r="Z58" s="198"/>
      <c r="AA58" s="276"/>
      <c r="AB58" s="277"/>
      <c r="AC58" s="12"/>
      <c r="AD58" s="198"/>
      <c r="AE58" s="117">
        <f>M58-J58</f>
        <v>-309.59889094269738</v>
      </c>
      <c r="AF58" s="110">
        <f>M58/J58</f>
        <v>0.90540822152682632</v>
      </c>
      <c r="AG58" s="282"/>
    </row>
    <row r="59" spans="1:33" ht="15.75" customHeight="1">
      <c r="A59" s="295"/>
      <c r="B59" s="100" t="s">
        <v>178</v>
      </c>
      <c r="C59" s="361" t="s">
        <v>216</v>
      </c>
      <c r="D59" s="361"/>
      <c r="E59" s="101">
        <v>21.92</v>
      </c>
      <c r="F59" s="102">
        <v>1145</v>
      </c>
      <c r="G59" s="103">
        <f t="shared" si="13"/>
        <v>25098.400000000001</v>
      </c>
      <c r="H59" s="26"/>
      <c r="I59" s="104">
        <v>6</v>
      </c>
      <c r="J59" s="105">
        <v>3600</v>
      </c>
      <c r="K59" s="106">
        <f t="shared" si="14"/>
        <v>600</v>
      </c>
      <c r="L59" s="107">
        <v>6</v>
      </c>
      <c r="M59" s="105">
        <f>F59/V59*60</f>
        <v>3261.0759493670821</v>
      </c>
      <c r="N59" s="106">
        <f>M59/L59</f>
        <v>543.51265822784706</v>
      </c>
      <c r="O59" s="108">
        <f>L59-I59</f>
        <v>0</v>
      </c>
      <c r="P59" s="109">
        <f>N59-K59</f>
        <v>-56.487341772152945</v>
      </c>
      <c r="Q59" s="110">
        <f>N59/K59</f>
        <v>0.90585443037974511</v>
      </c>
      <c r="R59" s="290"/>
      <c r="S59" s="47">
        <v>0.45833333333333331</v>
      </c>
      <c r="T59" s="48">
        <v>0.47296296296296297</v>
      </c>
      <c r="U59" s="111">
        <v>5.9499999999999709</v>
      </c>
      <c r="V59" s="112">
        <v>21.066666666666709</v>
      </c>
      <c r="W59" s="113"/>
      <c r="X59" s="116"/>
      <c r="Y59" s="12"/>
      <c r="Z59" s="198"/>
      <c r="AA59" s="276"/>
      <c r="AB59" s="277"/>
      <c r="AC59" s="12"/>
      <c r="AD59" s="198"/>
      <c r="AE59" s="199">
        <f>M59-J59</f>
        <v>-338.9240506329179</v>
      </c>
      <c r="AF59" s="200">
        <f>M59/J59</f>
        <v>0.905854430379745</v>
      </c>
      <c r="AG59" s="282"/>
    </row>
    <row r="60" spans="1:33" ht="15.75" customHeight="1">
      <c r="A60" s="296"/>
      <c r="B60" s="100"/>
      <c r="C60" s="361"/>
      <c r="D60" s="361"/>
      <c r="E60" s="101"/>
      <c r="F60" s="105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99"/>
      <c r="AF60" s="200"/>
      <c r="AG60" s="282"/>
    </row>
    <row r="61" spans="1:33" ht="15.75" customHeight="1">
      <c r="A61" s="296"/>
      <c r="B61" s="100"/>
      <c r="C61" s="361"/>
      <c r="D61" s="361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99"/>
      <c r="AF61" s="200"/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15">AVERAGE(I56:I71)</f>
        <v>7.75</v>
      </c>
      <c r="J72" s="137">
        <f t="shared" si="15"/>
        <v>2836.5</v>
      </c>
      <c r="K72" s="138">
        <f t="shared" ref="K72" si="16">J72/I72</f>
        <v>366</v>
      </c>
      <c r="L72" s="136">
        <f t="shared" ref="L72:M72" si="17">AVERAGE(L56:L71)</f>
        <v>7.75</v>
      </c>
      <c r="M72" s="137">
        <f t="shared" si="17"/>
        <v>2566.9246111303264</v>
      </c>
      <c r="N72" s="138">
        <f>M72/L72</f>
        <v>331.21607885552601</v>
      </c>
      <c r="O72" s="139">
        <f>L72-I72</f>
        <v>0</v>
      </c>
      <c r="P72" s="140">
        <f>N72-K72</f>
        <v>-34.783921144473993</v>
      </c>
      <c r="Q72" s="141">
        <f>N72/K72</f>
        <v>0.90496196408613661</v>
      </c>
      <c r="R72" s="291"/>
      <c r="S72" s="142">
        <f>S56</f>
        <v>0.29173611111111108</v>
      </c>
      <c r="T72" s="143">
        <f>INDEX(T56:T71,COUNTA(T56:T71))</f>
        <v>0.47296296296296297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0</v>
      </c>
      <c r="AD72" s="191">
        <f>SUM(AD56:AD71)</f>
        <v>0</v>
      </c>
      <c r="AE72" s="168">
        <f>M72-J72</f>
        <v>-269.57538886967359</v>
      </c>
      <c r="AF72" s="141">
        <f>M72/J72</f>
        <v>0.90496196408613661</v>
      </c>
      <c r="AG72" s="283"/>
    </row>
    <row r="73" spans="1:33" ht="15.75" customHeight="1">
      <c r="A73" s="284" t="s">
        <v>220</v>
      </c>
      <c r="B73" s="146" t="s">
        <v>181</v>
      </c>
      <c r="C73" s="287" t="s">
        <v>203</v>
      </c>
      <c r="D73" s="288"/>
      <c r="E73" s="147">
        <v>58.17</v>
      </c>
      <c r="F73" s="97">
        <v>1299</v>
      </c>
      <c r="G73" s="148">
        <f t="shared" ref="G73:G74" si="18">E73*F73</f>
        <v>75562.83</v>
      </c>
      <c r="H73" s="149"/>
      <c r="I73" s="150">
        <v>19</v>
      </c>
      <c r="J73" s="151">
        <v>1800</v>
      </c>
      <c r="K73" s="152">
        <f>J73/I73</f>
        <v>94.736842105263165</v>
      </c>
      <c r="L73" s="153">
        <v>19</v>
      </c>
      <c r="M73" s="151">
        <f>F73/V73*60</f>
        <v>1605.9065934065945</v>
      </c>
      <c r="N73" s="152">
        <f>M73/L73</f>
        <v>84.521399652978658</v>
      </c>
      <c r="O73" s="154">
        <f>L73-I73</f>
        <v>0</v>
      </c>
      <c r="P73" s="155">
        <f>N73-K73</f>
        <v>-10.215442452284506</v>
      </c>
      <c r="Q73" s="156">
        <f>N73/K73</f>
        <v>0.89217032967033028</v>
      </c>
      <c r="R73" s="289">
        <f>Q89</f>
        <v>0.89225855321242831</v>
      </c>
      <c r="S73" s="157">
        <v>0.70865740740740746</v>
      </c>
      <c r="T73" s="158">
        <v>0.74236111111111114</v>
      </c>
      <c r="U73" s="159"/>
      <c r="V73" s="160">
        <v>48.533333333333303</v>
      </c>
      <c r="W73" s="158"/>
      <c r="X73" s="169"/>
      <c r="Y73" s="196"/>
      <c r="Z73" s="197"/>
      <c r="AA73" s="292"/>
      <c r="AB73" s="293"/>
      <c r="AC73" s="196"/>
      <c r="AD73" s="197"/>
      <c r="AE73" s="115">
        <f>M73-J73</f>
        <v>-194.09340659340546</v>
      </c>
      <c r="AF73" s="156">
        <f>M73/J73</f>
        <v>0.89217032967033028</v>
      </c>
      <c r="AG73" s="281">
        <f>AF89</f>
        <v>0.8922585532124282</v>
      </c>
    </row>
    <row r="74" spans="1:33" ht="15.75" customHeight="1">
      <c r="A74" s="285"/>
      <c r="B74" s="163" t="s">
        <v>181</v>
      </c>
      <c r="C74" s="274" t="s">
        <v>221</v>
      </c>
      <c r="D74" s="275"/>
      <c r="E74" s="101">
        <v>44.98</v>
      </c>
      <c r="F74" s="102">
        <v>2810</v>
      </c>
      <c r="G74" s="103">
        <f t="shared" si="18"/>
        <v>126393.79999999999</v>
      </c>
      <c r="H74" s="26"/>
      <c r="I74" s="104">
        <v>21</v>
      </c>
      <c r="J74" s="105">
        <v>1800</v>
      </c>
      <c r="K74" s="106">
        <f t="shared" ref="K74" si="19">J74/I74</f>
        <v>85.714285714285708</v>
      </c>
      <c r="L74" s="107">
        <v>21</v>
      </c>
      <c r="M74" s="105">
        <f>F74/V74*60</f>
        <v>1606.2241981581471</v>
      </c>
      <c r="N74" s="106">
        <f>M74/L74</f>
        <v>76.486866578959393</v>
      </c>
      <c r="O74" s="108">
        <f>L74-I74</f>
        <v>0</v>
      </c>
      <c r="P74" s="109">
        <f>N74-K74</f>
        <v>-9.2274191353263149</v>
      </c>
      <c r="Q74" s="110">
        <f>N74/K74</f>
        <v>0.89234677675452634</v>
      </c>
      <c r="R74" s="290"/>
      <c r="S74" s="47">
        <v>0.74585648148148154</v>
      </c>
      <c r="T74" s="48">
        <v>0.81874999999999998</v>
      </c>
      <c r="U74" s="111">
        <v>5.0333333333333741</v>
      </c>
      <c r="V74" s="112">
        <v>104.96666666666655</v>
      </c>
      <c r="W74" s="113"/>
      <c r="X74" s="116"/>
      <c r="Y74" s="12"/>
      <c r="Z74" s="198"/>
      <c r="AA74" s="276"/>
      <c r="AB74" s="277"/>
      <c r="AC74" s="12"/>
      <c r="AD74" s="198"/>
      <c r="AE74" s="117">
        <f>M74-J74</f>
        <v>-193.77580184185285</v>
      </c>
      <c r="AF74" s="110">
        <f>M74/J74</f>
        <v>0.89234677675452623</v>
      </c>
      <c r="AG74" s="282"/>
    </row>
    <row r="75" spans="1:33" ht="15.75" customHeight="1">
      <c r="A75" s="285"/>
      <c r="B75" s="163"/>
      <c r="C75" s="274"/>
      <c r="D75" s="275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76"/>
      <c r="AB75" s="277"/>
      <c r="AC75" s="12"/>
      <c r="AD75" s="198"/>
      <c r="AE75" s="117"/>
      <c r="AF75" s="110"/>
      <c r="AG75" s="282"/>
    </row>
    <row r="76" spans="1:33" ht="15.75" customHeight="1">
      <c r="A76" s="285"/>
      <c r="B76" s="163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63"/>
      <c r="C77" s="274"/>
      <c r="D77" s="275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63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63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119"/>
      <c r="T79" s="120"/>
      <c r="U79" s="111"/>
      <c r="V79" s="112"/>
      <c r="W79" s="120"/>
      <c r="X79" s="189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63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119"/>
      <c r="T80" s="120"/>
      <c r="U80" s="111"/>
      <c r="V80" s="112"/>
      <c r="W80" s="120"/>
      <c r="X80" s="189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63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119"/>
      <c r="T81" s="120"/>
      <c r="U81" s="111"/>
      <c r="V81" s="112"/>
      <c r="W81" s="120"/>
      <c r="X81" s="189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63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119"/>
      <c r="T82" s="120"/>
      <c r="U82" s="111"/>
      <c r="V82" s="112"/>
      <c r="W82" s="120"/>
      <c r="X82" s="189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63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119"/>
      <c r="T83" s="120"/>
      <c r="U83" s="111"/>
      <c r="V83" s="112"/>
      <c r="W83" s="120"/>
      <c r="X83" s="189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63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119"/>
      <c r="T84" s="120"/>
      <c r="U84" s="111"/>
      <c r="V84" s="112"/>
      <c r="W84" s="120"/>
      <c r="X84" s="189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63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119"/>
      <c r="T85" s="120"/>
      <c r="U85" s="111"/>
      <c r="V85" s="112"/>
      <c r="W85" s="120"/>
      <c r="X85" s="189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63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119"/>
      <c r="T86" s="120"/>
      <c r="U86" s="111"/>
      <c r="V86" s="112"/>
      <c r="W86" s="120"/>
      <c r="X86" s="189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63"/>
      <c r="C87" s="274"/>
      <c r="D87" s="275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119"/>
      <c r="T87" s="120"/>
      <c r="U87" s="111"/>
      <c r="V87" s="112"/>
      <c r="W87" s="120"/>
      <c r="X87" s="189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0">AVERAGE(I73:I88)</f>
        <v>20</v>
      </c>
      <c r="J89" s="137">
        <f t="shared" si="20"/>
        <v>1800</v>
      </c>
      <c r="K89" s="138">
        <f t="shared" ref="K89" si="21">J89/I89</f>
        <v>90</v>
      </c>
      <c r="L89" s="136">
        <f t="shared" ref="L89:M89" si="22">AVERAGE(L73:L88)</f>
        <v>20</v>
      </c>
      <c r="M89" s="137">
        <f t="shared" si="22"/>
        <v>1606.0653957823708</v>
      </c>
      <c r="N89" s="138">
        <f>M89/L89</f>
        <v>80.303269789118545</v>
      </c>
      <c r="O89" s="139">
        <f>L89-I89</f>
        <v>0</v>
      </c>
      <c r="P89" s="140">
        <f>N89-K89</f>
        <v>-9.696730210881455</v>
      </c>
      <c r="Q89" s="141">
        <f>N89/K89</f>
        <v>0.89225855321242831</v>
      </c>
      <c r="R89" s="291"/>
      <c r="S89" s="142">
        <f>S73</f>
        <v>0.70865740740740746</v>
      </c>
      <c r="T89" s="143">
        <f>INDEX(T73:T88,COUNTA(T73:T88))</f>
        <v>0.81874999999999998</v>
      </c>
      <c r="U89" s="144"/>
      <c r="V89" s="166"/>
      <c r="W89" s="167"/>
      <c r="X89" s="138"/>
      <c r="Y89" s="179">
        <f t="shared" ref="Y89:Z89" si="23">SUM(Y73:Y88)</f>
        <v>0</v>
      </c>
      <c r="Z89" s="180">
        <f t="shared" si="23"/>
        <v>0</v>
      </c>
      <c r="AA89" s="279"/>
      <c r="AB89" s="280"/>
      <c r="AC89" s="179">
        <f t="shared" ref="AC89:AD89" si="24">SUM(AC73:AC88)</f>
        <v>0</v>
      </c>
      <c r="AD89" s="180">
        <f t="shared" si="24"/>
        <v>0</v>
      </c>
      <c r="AE89" s="168">
        <f>M89-J89</f>
        <v>-193.93460421762916</v>
      </c>
      <c r="AF89" s="141">
        <f>M89/J89</f>
        <v>0.8922585532124282</v>
      </c>
      <c r="AG89" s="283"/>
    </row>
    <row r="90" spans="1:33" ht="15.75" customHeight="1">
      <c r="A90" s="294" t="s">
        <v>196</v>
      </c>
      <c r="B90" s="146" t="s">
        <v>181</v>
      </c>
      <c r="C90" s="287" t="s">
        <v>201</v>
      </c>
      <c r="D90" s="288"/>
      <c r="E90" s="147">
        <v>54.09</v>
      </c>
      <c r="F90" s="159">
        <v>1112</v>
      </c>
      <c r="G90" s="148">
        <f t="shared" ref="G90:G91" si="25">E90*F90</f>
        <v>60148.08</v>
      </c>
      <c r="H90" s="149"/>
      <c r="I90" s="150">
        <v>19</v>
      </c>
      <c r="J90" s="151">
        <v>2000</v>
      </c>
      <c r="K90" s="152">
        <f>J90/I90</f>
        <v>105.26315789473684</v>
      </c>
      <c r="L90" s="153">
        <v>20</v>
      </c>
      <c r="M90" s="151">
        <f>F90/V90*60</f>
        <v>1787.1428571428582</v>
      </c>
      <c r="N90" s="152">
        <f>M90/L90</f>
        <v>89.357142857142918</v>
      </c>
      <c r="O90" s="154">
        <f>L90-I90</f>
        <v>1</v>
      </c>
      <c r="P90" s="155">
        <f>N90-K90</f>
        <v>-15.906015037593917</v>
      </c>
      <c r="Q90" s="156">
        <f>N90/K90</f>
        <v>0.84889285714285778</v>
      </c>
      <c r="R90" s="289">
        <f>Q106</f>
        <v>0.87098884468566484</v>
      </c>
      <c r="S90" s="157">
        <v>0.70833333333333337</v>
      </c>
      <c r="T90" s="158">
        <v>0.73425925925925928</v>
      </c>
      <c r="U90" s="159"/>
      <c r="V90" s="160">
        <v>37.333333333333307</v>
      </c>
      <c r="W90" s="97"/>
      <c r="X90" s="98"/>
      <c r="Y90" s="196"/>
      <c r="Z90" s="197"/>
      <c r="AA90" s="292"/>
      <c r="AB90" s="293"/>
      <c r="AC90" s="196"/>
      <c r="AD90" s="197"/>
      <c r="AE90" s="115">
        <f>M90-J90</f>
        <v>-212.85714285714175</v>
      </c>
      <c r="AF90" s="156">
        <f>M90/J90</f>
        <v>0.89357142857142913</v>
      </c>
      <c r="AG90" s="358">
        <f>AF106</f>
        <v>0.89332189198529732</v>
      </c>
    </row>
    <row r="91" spans="1:33" ht="15.75" customHeight="1">
      <c r="A91" s="295"/>
      <c r="B91" s="163" t="s">
        <v>181</v>
      </c>
      <c r="C91" s="274" t="s">
        <v>222</v>
      </c>
      <c r="D91" s="275"/>
      <c r="E91" s="101">
        <v>50.67</v>
      </c>
      <c r="F91" s="111">
        <v>2256</v>
      </c>
      <c r="G91" s="103">
        <f t="shared" si="25"/>
        <v>114311.52</v>
      </c>
      <c r="H91" s="26"/>
      <c r="I91" s="104">
        <v>20</v>
      </c>
      <c r="J91" s="105">
        <v>2000</v>
      </c>
      <c r="K91" s="106">
        <f t="shared" ref="K91" si="26">J91/I91</f>
        <v>100</v>
      </c>
      <c r="L91" s="107">
        <v>20</v>
      </c>
      <c r="M91" s="105">
        <f>F91/V91*60</f>
        <v>1786.1447107983306</v>
      </c>
      <c r="N91" s="106">
        <f>M91/L91</f>
        <v>89.307235539916533</v>
      </c>
      <c r="O91" s="108">
        <f>L91-I91</f>
        <v>0</v>
      </c>
      <c r="P91" s="109">
        <f>N91-K91</f>
        <v>-10.692764460083467</v>
      </c>
      <c r="Q91" s="110">
        <f>N91/K91</f>
        <v>0.8930723553991653</v>
      </c>
      <c r="R91" s="290"/>
      <c r="S91" s="47">
        <v>0.73765046296296299</v>
      </c>
      <c r="T91" s="48">
        <v>0.79027777777777775</v>
      </c>
      <c r="U91" s="111">
        <v>4.8833333333333506</v>
      </c>
      <c r="V91" s="112">
        <v>75.783333333333246</v>
      </c>
      <c r="W91" s="113"/>
      <c r="X91" s="116"/>
      <c r="Y91" s="12"/>
      <c r="Z91" s="198"/>
      <c r="AA91" s="276"/>
      <c r="AB91" s="277"/>
      <c r="AC91" s="12"/>
      <c r="AD91" s="198"/>
      <c r="AE91" s="117">
        <f>M91-J91</f>
        <v>-213.85528920166939</v>
      </c>
      <c r="AF91" s="110">
        <f>M91/J91</f>
        <v>0.8930723553991653</v>
      </c>
      <c r="AG91" s="359"/>
    </row>
    <row r="92" spans="1:33" ht="15.75" customHeight="1">
      <c r="A92" s="295"/>
      <c r="B92" s="163"/>
      <c r="C92" s="274"/>
      <c r="D92" s="275"/>
      <c r="E92" s="101"/>
      <c r="F92" s="111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16"/>
      <c r="Y92" s="12"/>
      <c r="Z92" s="198"/>
      <c r="AA92" s="276"/>
      <c r="AB92" s="277"/>
      <c r="AC92" s="12"/>
      <c r="AD92" s="198"/>
      <c r="AE92" s="117"/>
      <c r="AF92" s="110"/>
      <c r="AG92" s="359"/>
    </row>
    <row r="93" spans="1:33" ht="15.75" customHeight="1">
      <c r="A93" s="295"/>
      <c r="B93" s="163"/>
      <c r="C93" s="274"/>
      <c r="D93" s="275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359"/>
    </row>
    <row r="94" spans="1:33" ht="15.75" customHeight="1">
      <c r="A94" s="296"/>
      <c r="B94" s="163"/>
      <c r="C94" s="274"/>
      <c r="D94" s="275"/>
      <c r="E94" s="101"/>
      <c r="F94" s="111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359"/>
    </row>
    <row r="95" spans="1:33" ht="15.75" customHeight="1">
      <c r="A95" s="296"/>
      <c r="B95" s="163"/>
      <c r="C95" s="274"/>
      <c r="D95" s="275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359"/>
    </row>
    <row r="96" spans="1:33" ht="15.75" customHeight="1">
      <c r="A96" s="296"/>
      <c r="B96" s="163"/>
      <c r="C96" s="274"/>
      <c r="D96" s="275"/>
      <c r="E96" s="101"/>
      <c r="F96" s="111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12"/>
      <c r="Z96" s="198"/>
      <c r="AA96" s="276"/>
      <c r="AB96" s="277"/>
      <c r="AC96" s="12"/>
      <c r="AD96" s="198"/>
      <c r="AE96" s="117"/>
      <c r="AF96" s="110"/>
      <c r="AG96" s="359"/>
    </row>
    <row r="97" spans="1:33" ht="15.75" customHeight="1">
      <c r="A97" s="296"/>
      <c r="B97" s="163"/>
      <c r="C97" s="274"/>
      <c r="D97" s="275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12"/>
      <c r="Z97" s="198"/>
      <c r="AA97" s="276"/>
      <c r="AB97" s="277"/>
      <c r="AC97" s="12"/>
      <c r="AD97" s="198"/>
      <c r="AE97" s="117"/>
      <c r="AF97" s="110"/>
      <c r="AG97" s="359"/>
    </row>
    <row r="98" spans="1:33" ht="15.75" customHeight="1">
      <c r="A98" s="296"/>
      <c r="B98" s="163"/>
      <c r="C98" s="274"/>
      <c r="D98" s="275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13"/>
      <c r="X98" s="116"/>
      <c r="Y98" s="12"/>
      <c r="Z98" s="198"/>
      <c r="AA98" s="276"/>
      <c r="AB98" s="277"/>
      <c r="AC98" s="12"/>
      <c r="AD98" s="198"/>
      <c r="AE98" s="117"/>
      <c r="AF98" s="110"/>
      <c r="AG98" s="359"/>
    </row>
    <row r="99" spans="1:33" ht="15.75" customHeight="1">
      <c r="A99" s="296"/>
      <c r="B99" s="163"/>
      <c r="C99" s="274"/>
      <c r="D99" s="275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13"/>
      <c r="X99" s="116"/>
      <c r="Y99" s="12"/>
      <c r="Z99" s="198"/>
      <c r="AA99" s="276"/>
      <c r="AB99" s="277"/>
      <c r="AC99" s="12"/>
      <c r="AD99" s="198"/>
      <c r="AE99" s="117"/>
      <c r="AF99" s="110"/>
      <c r="AG99" s="359"/>
    </row>
    <row r="100" spans="1:33" ht="15.75" customHeight="1">
      <c r="A100" s="296"/>
      <c r="B100" s="163"/>
      <c r="C100" s="274"/>
      <c r="D100" s="275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13"/>
      <c r="X100" s="116"/>
      <c r="Y100" s="12"/>
      <c r="Z100" s="198"/>
      <c r="AA100" s="276"/>
      <c r="AB100" s="277"/>
      <c r="AC100" s="12"/>
      <c r="AD100" s="198"/>
      <c r="AE100" s="117"/>
      <c r="AF100" s="110"/>
      <c r="AG100" s="359"/>
    </row>
    <row r="101" spans="1:33" ht="15.75" customHeight="1">
      <c r="A101" s="296"/>
      <c r="B101" s="163"/>
      <c r="C101" s="274"/>
      <c r="D101" s="275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13"/>
      <c r="X101" s="116"/>
      <c r="Y101" s="12"/>
      <c r="Z101" s="198"/>
      <c r="AA101" s="276"/>
      <c r="AB101" s="277"/>
      <c r="AC101" s="12"/>
      <c r="AD101" s="198"/>
      <c r="AE101" s="117"/>
      <c r="AF101" s="110"/>
      <c r="AG101" s="359"/>
    </row>
    <row r="102" spans="1:33" ht="15.75" customHeight="1">
      <c r="A102" s="296"/>
      <c r="B102" s="163"/>
      <c r="C102" s="274"/>
      <c r="D102" s="275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13"/>
      <c r="X102" s="116"/>
      <c r="Y102" s="12"/>
      <c r="Z102" s="198"/>
      <c r="AA102" s="276"/>
      <c r="AB102" s="277"/>
      <c r="AC102" s="12"/>
      <c r="AD102" s="198"/>
      <c r="AE102" s="117"/>
      <c r="AF102" s="110"/>
      <c r="AG102" s="359"/>
    </row>
    <row r="103" spans="1:33" ht="15.75" customHeight="1">
      <c r="A103" s="296"/>
      <c r="B103" s="163"/>
      <c r="C103" s="274"/>
      <c r="D103" s="275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83"/>
      <c r="X103" s="184"/>
      <c r="Y103" s="12"/>
      <c r="Z103" s="198"/>
      <c r="AA103" s="276"/>
      <c r="AB103" s="277"/>
      <c r="AC103" s="12"/>
      <c r="AD103" s="198"/>
      <c r="AE103" s="117"/>
      <c r="AF103" s="110"/>
      <c r="AG103" s="359"/>
    </row>
    <row r="104" spans="1:33" ht="15.75" customHeight="1">
      <c r="A104" s="296"/>
      <c r="B104" s="163"/>
      <c r="C104" s="274"/>
      <c r="D104" s="275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85"/>
      <c r="X104" s="186"/>
      <c r="Y104" s="12"/>
      <c r="Z104" s="198"/>
      <c r="AA104" s="276"/>
      <c r="AB104" s="277"/>
      <c r="AC104" s="12"/>
      <c r="AD104" s="198"/>
      <c r="AE104" s="117"/>
      <c r="AF104" s="110"/>
      <c r="AG104" s="359"/>
    </row>
    <row r="105" spans="1:33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47"/>
      <c r="T105" s="48"/>
      <c r="U105" s="130"/>
      <c r="V105" s="112"/>
      <c r="W105" s="185"/>
      <c r="X105" s="186"/>
      <c r="Y105" s="12"/>
      <c r="Z105" s="198"/>
      <c r="AA105" s="276"/>
      <c r="AB105" s="277"/>
      <c r="AC105" s="12"/>
      <c r="AD105" s="198"/>
      <c r="AE105" s="117"/>
      <c r="AF105" s="110"/>
      <c r="AG105" s="359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7">AVERAGE(I90:I105)</f>
        <v>19.5</v>
      </c>
      <c r="J106" s="137">
        <f t="shared" si="27"/>
        <v>2000</v>
      </c>
      <c r="K106" s="138">
        <f t="shared" ref="K106" si="28">J106/I106</f>
        <v>102.56410256410257</v>
      </c>
      <c r="L106" s="136">
        <f t="shared" ref="L106:M106" si="29">AVERAGE(L90:L105)</f>
        <v>20</v>
      </c>
      <c r="M106" s="137">
        <f t="shared" si="29"/>
        <v>1786.6437839705945</v>
      </c>
      <c r="N106" s="138">
        <f>M106/L106</f>
        <v>89.332189198529733</v>
      </c>
      <c r="O106" s="139">
        <f>L106-I106</f>
        <v>0.5</v>
      </c>
      <c r="P106" s="140">
        <f>N106-K106</f>
        <v>-13.231913365572836</v>
      </c>
      <c r="Q106" s="141">
        <f>N106/K106</f>
        <v>0.87098884468566484</v>
      </c>
      <c r="R106" s="291"/>
      <c r="S106" s="142">
        <f>S90</f>
        <v>0.70833333333333337</v>
      </c>
      <c r="T106" s="143">
        <f>INDEX(T90:T105,COUNTA(T90:T105))</f>
        <v>0.79027777777777775</v>
      </c>
      <c r="U106" s="144"/>
      <c r="V106" s="166"/>
      <c r="W106" s="187"/>
      <c r="X106" s="188"/>
      <c r="Y106" s="179">
        <f t="shared" ref="Y106:Z106" si="30">SUM(Y90:Y105)</f>
        <v>0</v>
      </c>
      <c r="Z106" s="180">
        <f t="shared" si="30"/>
        <v>0</v>
      </c>
      <c r="AA106" s="279"/>
      <c r="AB106" s="280"/>
      <c r="AC106" s="179">
        <f t="shared" ref="AC106:AD106" si="31">SUM(AC90:AC105)</f>
        <v>0</v>
      </c>
      <c r="AD106" s="180">
        <f t="shared" si="31"/>
        <v>0</v>
      </c>
      <c r="AE106" s="168">
        <f>M106-J106</f>
        <v>-213.35621602940546</v>
      </c>
      <c r="AF106" s="141">
        <f>M106/J106</f>
        <v>0.89332189198529732</v>
      </c>
      <c r="AG106" s="360"/>
    </row>
    <row r="107" spans="1:33" ht="15.75" customHeight="1">
      <c r="A107" s="284" t="s">
        <v>209</v>
      </c>
      <c r="B107" s="146" t="s">
        <v>181</v>
      </c>
      <c r="C107" s="287" t="s">
        <v>200</v>
      </c>
      <c r="D107" s="288"/>
      <c r="E107" s="147">
        <v>47.6</v>
      </c>
      <c r="F107" s="97">
        <v>1659</v>
      </c>
      <c r="G107" s="148">
        <f t="shared" ref="G107:G109" si="32">E107*F107</f>
        <v>78968.400000000009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23</v>
      </c>
      <c r="M107" s="151">
        <f>F107/V107*60</f>
        <v>1788.6792452830168</v>
      </c>
      <c r="N107" s="152">
        <f>M107/L107</f>
        <v>77.768662838392032</v>
      </c>
      <c r="O107" s="154">
        <f>L107-I107</f>
        <v>0</v>
      </c>
      <c r="P107" s="155">
        <f>N107-K107</f>
        <v>-9.1878589007384051</v>
      </c>
      <c r="Q107" s="156">
        <f>N107/K107</f>
        <v>0.89433962264150835</v>
      </c>
      <c r="R107" s="289">
        <f>Q123</f>
        <v>0.89372316305398047</v>
      </c>
      <c r="S107" s="157">
        <v>0.70857638888888885</v>
      </c>
      <c r="T107" s="158">
        <v>0.74722222222222223</v>
      </c>
      <c r="U107" s="159"/>
      <c r="V107" s="160">
        <v>55.650000000000063</v>
      </c>
      <c r="W107" s="158"/>
      <c r="X107" s="169"/>
      <c r="Y107" s="196"/>
      <c r="Z107" s="197"/>
      <c r="AA107" s="292"/>
      <c r="AB107" s="293"/>
      <c r="AC107" s="196"/>
      <c r="AD107" s="197"/>
      <c r="AE107" s="115">
        <f>M107-J107</f>
        <v>-211.32075471698317</v>
      </c>
      <c r="AF107" s="156">
        <f>M107/J107</f>
        <v>0.89433962264150846</v>
      </c>
      <c r="AG107" s="281">
        <f>AF123</f>
        <v>0.89372316305398047</v>
      </c>
    </row>
    <row r="108" spans="1:33" ht="15.75" customHeight="1">
      <c r="A108" s="285"/>
      <c r="B108" s="163" t="s">
        <v>181</v>
      </c>
      <c r="C108" s="274" t="s">
        <v>199</v>
      </c>
      <c r="D108" s="275"/>
      <c r="E108" s="101">
        <v>56.87</v>
      </c>
      <c r="F108" s="102">
        <v>1526</v>
      </c>
      <c r="G108" s="103">
        <f t="shared" si="32"/>
        <v>86783.62</v>
      </c>
      <c r="H108" s="26"/>
      <c r="I108" s="104">
        <v>23</v>
      </c>
      <c r="J108" s="105">
        <v>2000</v>
      </c>
      <c r="K108" s="106">
        <f t="shared" ref="K108:K109" si="33">J108/I108</f>
        <v>86.956521739130437</v>
      </c>
      <c r="L108" s="107">
        <v>23</v>
      </c>
      <c r="M108" s="105">
        <f>F108/V108*60</f>
        <v>1786.5365853658532</v>
      </c>
      <c r="N108" s="106">
        <f>M108/L108</f>
        <v>77.675503711558832</v>
      </c>
      <c r="O108" s="108">
        <f>L108-I108</f>
        <v>0</v>
      </c>
      <c r="P108" s="109">
        <f>N108-K108</f>
        <v>-9.281018027571605</v>
      </c>
      <c r="Q108" s="110">
        <f>N108/K108</f>
        <v>0.89326829268292651</v>
      </c>
      <c r="R108" s="290"/>
      <c r="S108" s="47">
        <v>0.75069444444444444</v>
      </c>
      <c r="T108" s="48">
        <v>0.78628472222222223</v>
      </c>
      <c r="U108" s="111">
        <v>4.9999999999999822</v>
      </c>
      <c r="V108" s="112">
        <v>51.250000000000014</v>
      </c>
      <c r="W108" s="113"/>
      <c r="X108" s="116"/>
      <c r="Y108" s="12"/>
      <c r="Z108" s="198"/>
      <c r="AA108" s="276"/>
      <c r="AB108" s="277"/>
      <c r="AC108" s="12"/>
      <c r="AD108" s="198"/>
      <c r="AE108" s="117">
        <f>M108-J108</f>
        <v>-213.46341463414683</v>
      </c>
      <c r="AF108" s="110">
        <f>M108/J108</f>
        <v>0.89326829268292662</v>
      </c>
      <c r="AG108" s="282"/>
    </row>
    <row r="109" spans="1:33" ht="15.75" customHeight="1">
      <c r="A109" s="285"/>
      <c r="B109" s="163" t="s">
        <v>181</v>
      </c>
      <c r="C109" s="274" t="s">
        <v>198</v>
      </c>
      <c r="D109" s="275"/>
      <c r="E109" s="101">
        <v>56.79</v>
      </c>
      <c r="F109" s="102">
        <v>1943</v>
      </c>
      <c r="G109" s="103">
        <f t="shared" si="32"/>
        <v>110342.97</v>
      </c>
      <c r="H109" s="26"/>
      <c r="I109" s="104">
        <v>23</v>
      </c>
      <c r="J109" s="105">
        <v>2000</v>
      </c>
      <c r="K109" s="106">
        <f t="shared" si="33"/>
        <v>86.956521739130437</v>
      </c>
      <c r="L109" s="107">
        <v>23</v>
      </c>
      <c r="M109" s="105">
        <f>F109/V109*60</f>
        <v>1787.1231476750124</v>
      </c>
      <c r="N109" s="106">
        <f>M109/L109</f>
        <v>77.701006420652718</v>
      </c>
      <c r="O109" s="108">
        <f>L109-I109</f>
        <v>0</v>
      </c>
      <c r="P109" s="109">
        <f>N109-K109</f>
        <v>-9.2555153184777197</v>
      </c>
      <c r="Q109" s="110">
        <f>N109/K109</f>
        <v>0.89356157383750623</v>
      </c>
      <c r="R109" s="290"/>
      <c r="S109" s="47">
        <v>0.7895833333333333</v>
      </c>
      <c r="T109" s="48">
        <v>0.83488425925925924</v>
      </c>
      <c r="U109" s="111">
        <v>4.7499999999999432</v>
      </c>
      <c r="V109" s="112">
        <v>65.233333333333348</v>
      </c>
      <c r="W109" s="113"/>
      <c r="X109" s="116"/>
      <c r="Y109" s="12"/>
      <c r="Z109" s="198"/>
      <c r="AA109" s="276"/>
      <c r="AB109" s="277"/>
      <c r="AC109" s="12"/>
      <c r="AD109" s="198"/>
      <c r="AE109" s="117">
        <f>M109-J109</f>
        <v>-212.87685232498757</v>
      </c>
      <c r="AF109" s="110">
        <f>M109/J109</f>
        <v>0.89356157383750623</v>
      </c>
      <c r="AG109" s="282"/>
    </row>
    <row r="110" spans="1:33" ht="15.75" customHeight="1">
      <c r="A110" s="285"/>
      <c r="B110" s="163"/>
      <c r="C110" s="274"/>
      <c r="D110" s="275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76"/>
      <c r="AB110" s="277"/>
      <c r="AC110" s="12"/>
      <c r="AD110" s="198"/>
      <c r="AE110" s="117"/>
      <c r="AF110" s="110"/>
      <c r="AG110" s="282"/>
    </row>
    <row r="111" spans="1:33" ht="15.75" customHeight="1">
      <c r="A111" s="285"/>
      <c r="B111" s="163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282"/>
    </row>
    <row r="112" spans="1:33" ht="15.75" customHeight="1">
      <c r="A112" s="285"/>
      <c r="B112" s="163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282"/>
    </row>
    <row r="113" spans="1:33" ht="15.75" customHeight="1">
      <c r="A113" s="285"/>
      <c r="B113" s="163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76"/>
      <c r="AB113" s="277"/>
      <c r="AC113" s="12"/>
      <c r="AD113" s="198"/>
      <c r="AE113" s="117"/>
      <c r="AF113" s="110"/>
      <c r="AG113" s="282"/>
    </row>
    <row r="114" spans="1:33" ht="15.75" customHeight="1">
      <c r="A114" s="285"/>
      <c r="B114" s="163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76"/>
      <c r="AB114" s="277"/>
      <c r="AC114" s="12"/>
      <c r="AD114" s="198"/>
      <c r="AE114" s="117"/>
      <c r="AF114" s="110"/>
      <c r="AG114" s="282"/>
    </row>
    <row r="115" spans="1:33" ht="15.75" customHeight="1">
      <c r="A115" s="285"/>
      <c r="B115" s="163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76"/>
      <c r="AB115" s="277"/>
      <c r="AC115" s="12"/>
      <c r="AD115" s="198"/>
      <c r="AE115" s="117"/>
      <c r="AF115" s="110"/>
      <c r="AG115" s="282"/>
    </row>
    <row r="116" spans="1:33" ht="15.75" customHeight="1">
      <c r="A116" s="285"/>
      <c r="B116" s="163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76"/>
      <c r="AB116" s="277"/>
      <c r="AC116" s="12"/>
      <c r="AD116" s="198"/>
      <c r="AE116" s="117"/>
      <c r="AF116" s="110"/>
      <c r="AG116" s="282"/>
    </row>
    <row r="117" spans="1:33" ht="15.75" customHeight="1">
      <c r="A117" s="285"/>
      <c r="B117" s="163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76"/>
      <c r="AB117" s="277"/>
      <c r="AC117" s="12"/>
      <c r="AD117" s="198"/>
      <c r="AE117" s="117"/>
      <c r="AF117" s="110"/>
      <c r="AG117" s="282"/>
    </row>
    <row r="118" spans="1:33" ht="15.75" customHeight="1">
      <c r="A118" s="285"/>
      <c r="B118" s="163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76"/>
      <c r="AB118" s="277"/>
      <c r="AC118" s="12"/>
      <c r="AD118" s="198"/>
      <c r="AE118" s="117"/>
      <c r="AF118" s="110"/>
      <c r="AG118" s="282"/>
    </row>
    <row r="119" spans="1:33" ht="15.75" customHeight="1">
      <c r="A119" s="285"/>
      <c r="B119" s="163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76"/>
      <c r="AB119" s="277"/>
      <c r="AC119" s="12"/>
      <c r="AD119" s="198"/>
      <c r="AE119" s="117"/>
      <c r="AF119" s="110"/>
      <c r="AG119" s="282"/>
    </row>
    <row r="120" spans="1:33" ht="15.75" customHeight="1">
      <c r="A120" s="285"/>
      <c r="B120" s="163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76"/>
      <c r="AB120" s="277"/>
      <c r="AC120" s="12"/>
      <c r="AD120" s="198"/>
      <c r="AE120" s="117"/>
      <c r="AF120" s="110"/>
      <c r="AG120" s="282"/>
    </row>
    <row r="121" spans="1:33" ht="15.75" customHeight="1">
      <c r="A121" s="285"/>
      <c r="B121" s="163"/>
      <c r="C121" s="274"/>
      <c r="D121" s="275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76"/>
      <c r="AB121" s="277"/>
      <c r="AC121" s="12"/>
      <c r="AD121" s="198"/>
      <c r="AE121" s="117"/>
      <c r="AF121" s="110"/>
      <c r="AG121" s="282"/>
    </row>
    <row r="122" spans="1:33" ht="15.75" customHeight="1">
      <c r="A122" s="285"/>
      <c r="B122" s="163"/>
      <c r="C122" s="274"/>
      <c r="D122" s="275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76"/>
      <c r="AB122" s="277"/>
      <c r="AC122" s="12"/>
      <c r="AD122" s="198"/>
      <c r="AE122" s="165"/>
      <c r="AF122" s="125"/>
      <c r="AG122" s="282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4">AVERAGE(I107:I122)</f>
        <v>23</v>
      </c>
      <c r="J123" s="137">
        <f t="shared" si="34"/>
        <v>2000</v>
      </c>
      <c r="K123" s="138">
        <f t="shared" ref="K123" si="35">J123/I123</f>
        <v>86.956521739130437</v>
      </c>
      <c r="L123" s="136">
        <f t="shared" ref="L123:M123" si="36">AVERAGE(L107:L122)</f>
        <v>23</v>
      </c>
      <c r="M123" s="137">
        <f t="shared" si="36"/>
        <v>1787.4463261079609</v>
      </c>
      <c r="N123" s="138">
        <f>M123/L123</f>
        <v>77.71505765686787</v>
      </c>
      <c r="O123" s="139">
        <f>L123-I123</f>
        <v>0</v>
      </c>
      <c r="P123" s="140">
        <f>N123-K123</f>
        <v>-9.2414640822625671</v>
      </c>
      <c r="Q123" s="141">
        <f>N123/K123</f>
        <v>0.89372316305398047</v>
      </c>
      <c r="R123" s="291"/>
      <c r="S123" s="142">
        <f>S107</f>
        <v>0.70857638888888885</v>
      </c>
      <c r="T123" s="143">
        <f>INDEX(T107:T122,COUNTA(T107:T122))</f>
        <v>0.83488425925925924</v>
      </c>
      <c r="U123" s="144"/>
      <c r="V123" s="166"/>
      <c r="W123" s="167"/>
      <c r="X123" s="138"/>
      <c r="Y123" s="179">
        <f t="shared" ref="Y123:Z123" si="37">SUM(Y107:Y122)</f>
        <v>0</v>
      </c>
      <c r="Z123" s="180">
        <f t="shared" si="37"/>
        <v>0</v>
      </c>
      <c r="AA123" s="279"/>
      <c r="AB123" s="280"/>
      <c r="AC123" s="179">
        <f t="shared" ref="AC123:AD123" si="38">SUM(AC107:AC122)</f>
        <v>0</v>
      </c>
      <c r="AD123" s="180">
        <f t="shared" si="38"/>
        <v>0</v>
      </c>
      <c r="AE123" s="168">
        <f>M123-J123</f>
        <v>-212.55367389203911</v>
      </c>
      <c r="AF123" s="141">
        <f>M123/J123</f>
        <v>0.89372316305398047</v>
      </c>
      <c r="AG123" s="283"/>
    </row>
    <row r="125" spans="1:33">
      <c r="AA125" s="273" t="s">
        <v>159</v>
      </c>
      <c r="AB125" s="273"/>
    </row>
    <row r="126" spans="1:33">
      <c r="AA126" s="273" t="s">
        <v>160</v>
      </c>
      <c r="AB126" s="273"/>
    </row>
    <row r="127" spans="1:33">
      <c r="AA127" s="273" t="s">
        <v>161</v>
      </c>
      <c r="AB127" s="273"/>
    </row>
    <row r="128" spans="1:33">
      <c r="AA128" s="273" t="s">
        <v>162</v>
      </c>
      <c r="AB128" s="273"/>
    </row>
    <row r="129" spans="27:28">
      <c r="AA129" s="273" t="s">
        <v>163</v>
      </c>
      <c r="AB129" s="273"/>
    </row>
    <row r="130" spans="27:28">
      <c r="AA130" s="273" t="s">
        <v>164</v>
      </c>
      <c r="AB130" s="273"/>
    </row>
    <row r="131" spans="27:28">
      <c r="AA131" s="273" t="s">
        <v>165</v>
      </c>
      <c r="AB131" s="273"/>
    </row>
    <row r="132" spans="27:28">
      <c r="AA132" s="273" t="s">
        <v>166</v>
      </c>
      <c r="AB132" s="273"/>
    </row>
    <row r="133" spans="27:28">
      <c r="AA133" s="273" t="s">
        <v>167</v>
      </c>
      <c r="AB133" s="273"/>
    </row>
    <row r="134" spans="27:28">
      <c r="AA134" s="273" t="s">
        <v>168</v>
      </c>
      <c r="AB134" s="273"/>
    </row>
    <row r="135" spans="27:28">
      <c r="AA135" s="273" t="s">
        <v>169</v>
      </c>
      <c r="AB135" s="273"/>
    </row>
    <row r="136" spans="27:28">
      <c r="AA136" s="273" t="s">
        <v>170</v>
      </c>
      <c r="AB136" s="273"/>
    </row>
    <row r="137" spans="27:28">
      <c r="AA137" s="273" t="s">
        <v>171</v>
      </c>
      <c r="AB137" s="273"/>
    </row>
  </sheetData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634" priority="3" operator="greaterThan">
      <formula>0</formula>
    </cfRule>
  </conditionalFormatting>
  <conditionalFormatting sqref="P5:P123 AE5:AE123">
    <cfRule type="cellIs" dxfId="633" priority="6" operator="lessThan">
      <formula>0</formula>
    </cfRule>
  </conditionalFormatting>
  <conditionalFormatting sqref="Q5:Q123 AF5:AF123">
    <cfRule type="cellIs" dxfId="632" priority="4" operator="greaterThan">
      <formula>1</formula>
    </cfRule>
    <cfRule type="cellIs" dxfId="631" priority="5" operator="lessThan">
      <formula>0.8</formula>
    </cfRule>
  </conditionalFormatting>
  <conditionalFormatting sqref="AG5 R5:R123 AG39:AG90">
    <cfRule type="cellIs" dxfId="630" priority="7" operator="lessThan">
      <formula>0.8</formula>
    </cfRule>
  </conditionalFormatting>
  <conditionalFormatting sqref="AG22">
    <cfRule type="cellIs" dxfId="629" priority="10" operator="lessThan">
      <formula>0.8</formula>
    </cfRule>
  </conditionalFormatting>
  <conditionalFormatting sqref="AG37">
    <cfRule type="cellIs" dxfId="628" priority="9" operator="lessThan">
      <formula>0.8</formula>
    </cfRule>
  </conditionalFormatting>
  <conditionalFormatting sqref="AG105">
    <cfRule type="cellIs" dxfId="627" priority="2" operator="lessThan">
      <formula>0.8</formula>
    </cfRule>
  </conditionalFormatting>
  <conditionalFormatting sqref="AG107:AG123">
    <cfRule type="cellIs" dxfId="626" priority="1" operator="lessThan">
      <formula>0.8</formula>
    </cfRule>
  </conditionalFormatting>
  <dataValidations count="1">
    <dataValidation type="list" allowBlank="1" showInputMessage="1" showErrorMessage="1" sqref="AA5:AB123" xr:uid="{A8C50F68-0697-4D9D-B902-D2F27FFA6960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0EDF-9D82-4048-8011-22E86044103B}">
  <sheetPr>
    <tabColor theme="9" tint="0.59999389629810485"/>
  </sheetPr>
  <dimension ref="B1:AR42"/>
  <sheetViews>
    <sheetView zoomScale="70" zoomScaleNormal="70" workbookViewId="0">
      <selection activeCell="S17" sqref="S1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250</v>
      </c>
      <c r="D3" s="263"/>
      <c r="E3" s="3" t="s">
        <v>2</v>
      </c>
      <c r="F3" s="264">
        <f>'0327(18度C)'!D1+'0327(4度C)'!D1</f>
        <v>130555</v>
      </c>
      <c r="G3" s="265"/>
      <c r="H3" s="3" t="s">
        <v>3</v>
      </c>
      <c r="I3" s="266">
        <f>'0327(18度C)'!F1+'0327(4度C)'!F1</f>
        <v>3793881.75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468.48804377142102</v>
      </c>
      <c r="F6" s="239" t="e">
        <f>AVERAGE(#REF!,D14:K14)</f>
        <v>#REF!</v>
      </c>
      <c r="G6" s="240">
        <f>AVERAGE(D14:K14)</f>
        <v>160.21604627766601</v>
      </c>
      <c r="H6" s="241"/>
      <c r="I6" s="240">
        <f>AVERAGE(L14:O14)</f>
        <v>93.173541434411007</v>
      </c>
      <c r="J6" s="241"/>
      <c r="K6" s="240">
        <f>AVERAGE(D32:O32)</f>
        <v>741.60584911930869</v>
      </c>
      <c r="L6" s="241"/>
      <c r="M6" s="240">
        <f>AVERAGE(P32:X32)</f>
        <v>716.84866133307401</v>
      </c>
      <c r="N6" s="241"/>
      <c r="O6" s="229">
        <f>'0327(4度C)'!Y2</f>
        <v>0</v>
      </c>
      <c r="P6" s="229">
        <f>'0327(4度C)'!Z2</f>
        <v>0</v>
      </c>
      <c r="Q6" s="229">
        <f>'0327(4度C)'!AC2</f>
        <v>0</v>
      </c>
      <c r="R6" s="229">
        <f>'0327(4度C)'!AD2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417.5316053697336</v>
      </c>
      <c r="F7" s="235" t="e">
        <f>AVERAGE(#REF!,D15:K15)</f>
        <v>#REF!</v>
      </c>
      <c r="G7" s="236">
        <f>AVERAGE(D15:K15)</f>
        <v>143.77631601108311</v>
      </c>
      <c r="H7" s="237"/>
      <c r="I7" s="236">
        <f>AVERAGE(L15:O15)</f>
        <v>82.447496615016803</v>
      </c>
      <c r="J7" s="237"/>
      <c r="K7" s="236">
        <f>AVERAGE(D33:O33)</f>
        <v>661.74059100562567</v>
      </c>
      <c r="L7" s="237"/>
      <c r="M7" s="236">
        <f>AVERAGE(P33:X33)</f>
        <v>637.33874424955638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0.88951474215628556</v>
      </c>
      <c r="F8" s="243" t="e">
        <f>AVERAGE(D16:K16,#REF!)</f>
        <v>#REF!</v>
      </c>
      <c r="G8" s="222">
        <f>AVERAGE(D16:K16)</f>
        <v>0.89154006186273427</v>
      </c>
      <c r="H8" s="223"/>
      <c r="I8" s="222">
        <f>AVERAGE(L16:O16)</f>
        <v>0.88563148039020112</v>
      </c>
      <c r="J8" s="223"/>
      <c r="K8" s="222">
        <f>AVERAGE(D34:O34)</f>
        <v>0.89150821292713389</v>
      </c>
      <c r="L8" s="223"/>
      <c r="M8" s="222">
        <f>AVERAGE(P34:X34)</f>
        <v>0.8879100303108407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84.507042253521121</v>
      </c>
      <c r="F14" s="28">
        <v>104.64285714285714</v>
      </c>
      <c r="G14" s="28">
        <v>85.714285714285722</v>
      </c>
      <c r="H14" s="28">
        <v>366</v>
      </c>
      <c r="I14" s="28" t="s">
        <v>42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102.56410256410257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75.476624523933381</v>
      </c>
      <c r="F15" s="35">
        <v>92.857305212302364</v>
      </c>
      <c r="G15" s="35">
        <v>75.466461955359293</v>
      </c>
      <c r="H15" s="35">
        <v>331.30487235273733</v>
      </c>
      <c r="I15" s="35" t="s">
        <v>42</v>
      </c>
      <c r="J15" s="35" t="s">
        <v>42</v>
      </c>
      <c r="K15" s="36" t="s">
        <v>42</v>
      </c>
      <c r="L15" s="34" t="s">
        <v>42</v>
      </c>
      <c r="M15" s="37">
        <v>80.298682084321371</v>
      </c>
      <c r="N15" s="35">
        <v>89.323958167121262</v>
      </c>
      <c r="O15" s="38">
        <v>77.719849593607762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H16" si="0">E15/E14</f>
        <v>0.89314005686654507</v>
      </c>
      <c r="F16" s="43">
        <f t="shared" si="0"/>
        <v>0.88737356516875987</v>
      </c>
      <c r="G16" s="43">
        <f t="shared" si="0"/>
        <v>0.88044205614585835</v>
      </c>
      <c r="H16" s="43">
        <f t="shared" si="0"/>
        <v>0.90520456926977411</v>
      </c>
      <c r="I16" s="43" t="s">
        <v>42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0.89220757871468193</v>
      </c>
      <c r="N16" s="43">
        <f t="shared" si="1"/>
        <v>0.87090859212943228</v>
      </c>
      <c r="O16" s="46">
        <f t="shared" si="1"/>
        <v>0.89377827032648927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0.29166666666666669</v>
      </c>
      <c r="F17" s="48">
        <v>0.29166666666666669</v>
      </c>
      <c r="G17" s="48">
        <v>0.29166666666666669</v>
      </c>
      <c r="H17" s="48">
        <v>0.29185185185185186</v>
      </c>
      <c r="I17" s="48" t="s">
        <v>42</v>
      </c>
      <c r="J17" s="48" t="s">
        <v>42</v>
      </c>
      <c r="K17" s="48" t="s">
        <v>42</v>
      </c>
      <c r="L17" s="47" t="s">
        <v>42</v>
      </c>
      <c r="M17" s="49">
        <v>0.70861111111111108</v>
      </c>
      <c r="N17" s="48">
        <v>0.70863425925925927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0.53835648148148152</v>
      </c>
      <c r="F18" s="48">
        <v>0.50694444444444442</v>
      </c>
      <c r="G18" s="48">
        <v>0.45215277777777779</v>
      </c>
      <c r="H18" s="48">
        <v>0.47430555555555554</v>
      </c>
      <c r="I18" s="48" t="s">
        <v>42</v>
      </c>
      <c r="J18" s="48" t="s">
        <v>42</v>
      </c>
      <c r="K18" s="48" t="s">
        <v>42</v>
      </c>
      <c r="L18" s="47" t="s">
        <v>42</v>
      </c>
      <c r="M18" s="49">
        <v>0.81002314814814813</v>
      </c>
      <c r="N18" s="48">
        <v>0.77942129629629631</v>
      </c>
      <c r="O18" s="50">
        <v>0.82430555555555551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23.666666666666668</v>
      </c>
      <c r="F23" s="58">
        <v>21.5</v>
      </c>
      <c r="G23" s="58">
        <v>23.666666666666668</v>
      </c>
      <c r="H23" s="58">
        <v>7.75</v>
      </c>
      <c r="I23" s="58" t="s">
        <v>42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328.81355932203388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1005.8823529411765</v>
      </c>
      <c r="O32" s="28">
        <v>840</v>
      </c>
      <c r="P32" s="27">
        <v>305.08474576271186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723.52941176470586</v>
      </c>
      <c r="W32" s="28">
        <v>990</v>
      </c>
      <c r="X32" s="31">
        <v>848.78048780487813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290.10440984240569</v>
      </c>
      <c r="H33" s="35">
        <v>389.8337881973959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990.39764359352068</v>
      </c>
      <c r="N33" s="35">
        <v>892.14804800711681</v>
      </c>
      <c r="O33" s="35">
        <v>746.21906538768985</v>
      </c>
      <c r="P33" s="34">
        <v>268.63947907397306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647.98843816798853</v>
      </c>
      <c r="W33" s="35">
        <v>881.2892045682388</v>
      </c>
      <c r="X33" s="38">
        <v>751.43785518802497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0.88227629797432661</v>
      </c>
      <c r="H34" s="43">
        <f>H33/H32</f>
        <v>0.89961643430168292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0.90036149417592792</v>
      </c>
      <c r="N34" s="43">
        <f>N33/N32</f>
        <v>0.88693080796029156</v>
      </c>
      <c r="O34" s="43">
        <f>O33/O32</f>
        <v>0.88835603022344034</v>
      </c>
      <c r="P34" s="42">
        <f>P33/P32</f>
        <v>0.88054051474246731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0.89559377632974024</v>
      </c>
      <c r="W34" s="43">
        <f>W33/W32</f>
        <v>0.8901911157254937</v>
      </c>
      <c r="X34" s="46">
        <f>X33/X32</f>
        <v>0.88531471444566157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0.35445601851851855</v>
      </c>
      <c r="N35" s="48">
        <v>0.25</v>
      </c>
      <c r="O35" s="48">
        <v>0.25006944444444446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0.4113310185185185</v>
      </c>
      <c r="H36" s="48">
        <v>0.32222222222222224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0.39374999999999999</v>
      </c>
      <c r="N36" s="48">
        <v>0.46597222222222223</v>
      </c>
      <c r="O36" s="48">
        <v>0.45797453703703705</v>
      </c>
      <c r="P36" s="47">
        <v>0.80988425925925922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0.79513888888888884</v>
      </c>
      <c r="W36" s="48">
        <v>1.1203935185185185</v>
      </c>
      <c r="X36" s="50">
        <v>1.1125925925925926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9.8333333333333339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3.4</v>
      </c>
      <c r="O37" s="58">
        <v>4</v>
      </c>
      <c r="P37" s="57">
        <v>11.8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4.25</v>
      </c>
      <c r="W37" s="58">
        <v>3.3333333333333335</v>
      </c>
      <c r="X37" s="61">
        <v>4.0999999999999996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843E-668F-4DF7-A488-B61BF303D3A8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S17" sqref="S17"/>
      <selection pane="bottomLeft" activeCell="S17" sqref="S1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89710</v>
      </c>
      <c r="E1" s="88" t="s">
        <v>3</v>
      </c>
      <c r="F1" s="89">
        <f>SUM(G5:G157)</f>
        <v>1739372.5699999998</v>
      </c>
      <c r="G1" s="90" t="s">
        <v>84</v>
      </c>
      <c r="H1" s="91">
        <f>L21+L38+L55+L72+L89+L106+L123+L140+L157</f>
        <v>49.716666666666669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46108</v>
      </c>
      <c r="B2" s="332"/>
      <c r="C2" s="92" t="s">
        <v>40</v>
      </c>
      <c r="D2" s="93">
        <f>AVERAGE(N21,N38,N55,N72,N89,N106,N123,N140,N157)</f>
        <v>650.89532578070612</v>
      </c>
      <c r="E2" s="93" t="s">
        <v>91</v>
      </c>
      <c r="F2" s="94">
        <f>F1/D1</f>
        <v>19.38883703043139</v>
      </c>
      <c r="G2" s="95" t="s">
        <v>92</v>
      </c>
      <c r="H2" s="96">
        <f>COUNT(H5:H157)</f>
        <v>3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224</v>
      </c>
      <c r="D5" s="288"/>
      <c r="E5" s="147">
        <v>17.87</v>
      </c>
      <c r="F5" s="97">
        <v>1107</v>
      </c>
      <c r="G5" s="148">
        <f t="shared" ref="G5:G10" si="0">E5*F5</f>
        <v>19782.09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2257.9036827195478</v>
      </c>
      <c r="N5" s="152">
        <f t="shared" ref="N5:N10" si="2">M5/L5</f>
        <v>376.31728045325798</v>
      </c>
      <c r="O5" s="154">
        <f t="shared" ref="O5:O10" si="3">L5-I5</f>
        <v>0</v>
      </c>
      <c r="P5" s="155">
        <f t="shared" ref="P5:P10" si="4">N5-K5</f>
        <v>-40.349386213408707</v>
      </c>
      <c r="Q5" s="156">
        <f t="shared" ref="Q5:Q10" si="5">N5/K5</f>
        <v>0.90316147308781913</v>
      </c>
      <c r="R5" s="289">
        <f>Q21</f>
        <v>0.88227629797432661</v>
      </c>
      <c r="S5" s="157">
        <v>0.25</v>
      </c>
      <c r="T5" s="158">
        <v>0.27042824074074073</v>
      </c>
      <c r="U5" s="159"/>
      <c r="V5" s="160">
        <v>29.416666666666657</v>
      </c>
      <c r="W5" s="161"/>
      <c r="X5" s="162"/>
      <c r="Y5" s="292"/>
      <c r="Z5" s="293"/>
      <c r="AA5" s="115">
        <f t="shared" ref="AA5:AA10" si="6">M5-J5</f>
        <v>-242.09631728045224</v>
      </c>
      <c r="AB5" s="156">
        <f t="shared" ref="AB5:AB10" si="7">M5/J5</f>
        <v>0.90316147308781913</v>
      </c>
      <c r="AC5" s="281">
        <f>AB21</f>
        <v>0.8822762979743265</v>
      </c>
    </row>
    <row r="6" spans="1:29" ht="15.75" customHeight="1">
      <c r="A6" s="285"/>
      <c r="B6" s="100" t="s">
        <v>114</v>
      </c>
      <c r="C6" s="274" t="s">
        <v>240</v>
      </c>
      <c r="D6" s="275"/>
      <c r="E6" s="101">
        <v>19.7</v>
      </c>
      <c r="F6" s="102">
        <v>2582</v>
      </c>
      <c r="G6" s="103">
        <f t="shared" si="0"/>
        <v>50865.4</v>
      </c>
      <c r="H6" s="26"/>
      <c r="I6" s="104">
        <v>6</v>
      </c>
      <c r="J6" s="105">
        <v>2500</v>
      </c>
      <c r="K6" s="106">
        <f t="shared" ref="K6:K23" si="8">J6/I6</f>
        <v>416.66666666666669</v>
      </c>
      <c r="L6" s="107">
        <v>6</v>
      </c>
      <c r="M6" s="105">
        <f t="shared" si="1"/>
        <v>2256.6642388929345</v>
      </c>
      <c r="N6" s="106">
        <f t="shared" si="2"/>
        <v>376.11070648215576</v>
      </c>
      <c r="O6" s="108">
        <f t="shared" si="3"/>
        <v>0</v>
      </c>
      <c r="P6" s="109">
        <f t="shared" si="4"/>
        <v>-40.555960184510923</v>
      </c>
      <c r="Q6" s="110">
        <f t="shared" si="5"/>
        <v>0.9026656955571738</v>
      </c>
      <c r="R6" s="290"/>
      <c r="S6" s="47">
        <v>0.27385416666666668</v>
      </c>
      <c r="T6" s="48">
        <v>0.3215277777777778</v>
      </c>
      <c r="U6" s="111">
        <v>4.9333333333333584</v>
      </c>
      <c r="V6" s="112">
        <v>68.65000000000002</v>
      </c>
      <c r="W6" s="113"/>
      <c r="X6" s="116"/>
      <c r="Y6" s="276"/>
      <c r="Z6" s="277"/>
      <c r="AA6" s="117">
        <f t="shared" si="6"/>
        <v>-243.33576110706554</v>
      </c>
      <c r="AB6" s="110">
        <f t="shared" si="7"/>
        <v>0.9026656955571738</v>
      </c>
      <c r="AC6" s="282"/>
    </row>
    <row r="7" spans="1:29" ht="15.75" customHeight="1">
      <c r="A7" s="285"/>
      <c r="B7" s="100" t="s">
        <v>114</v>
      </c>
      <c r="C7" s="274" t="s">
        <v>115</v>
      </c>
      <c r="D7" s="275"/>
      <c r="E7" s="101">
        <v>29.85</v>
      </c>
      <c r="F7" s="102">
        <v>1550</v>
      </c>
      <c r="G7" s="103">
        <f t="shared" si="0"/>
        <v>46267.5</v>
      </c>
      <c r="H7" s="26"/>
      <c r="I7" s="104">
        <v>12</v>
      </c>
      <c r="J7" s="105">
        <v>3600</v>
      </c>
      <c r="K7" s="106">
        <f t="shared" si="8"/>
        <v>300</v>
      </c>
      <c r="L7" s="107">
        <v>12</v>
      </c>
      <c r="M7" s="105">
        <f t="shared" si="1"/>
        <v>3147.2081218274129</v>
      </c>
      <c r="N7" s="106">
        <f t="shared" si="2"/>
        <v>262.26734348561774</v>
      </c>
      <c r="O7" s="108">
        <f t="shared" si="3"/>
        <v>0</v>
      </c>
      <c r="P7" s="109">
        <f t="shared" si="4"/>
        <v>-37.732656514382256</v>
      </c>
      <c r="Q7" s="110">
        <f t="shared" si="5"/>
        <v>0.87422447828539251</v>
      </c>
      <c r="R7" s="290"/>
      <c r="S7" s="47">
        <v>0.32600694444444445</v>
      </c>
      <c r="T7" s="48">
        <v>0.34652777777777777</v>
      </c>
      <c r="U7" s="111">
        <v>6.4499999999999691</v>
      </c>
      <c r="V7" s="112">
        <v>29.549999999999983</v>
      </c>
      <c r="W7" s="113"/>
      <c r="X7" s="116"/>
      <c r="Y7" s="276"/>
      <c r="Z7" s="277"/>
      <c r="AA7" s="117">
        <f t="shared" si="6"/>
        <v>-452.79187817258708</v>
      </c>
      <c r="AB7" s="110">
        <f t="shared" si="7"/>
        <v>0.87422447828539251</v>
      </c>
      <c r="AC7" s="282"/>
    </row>
    <row r="8" spans="1:29" ht="15.75" customHeight="1">
      <c r="A8" s="285"/>
      <c r="B8" s="100" t="s">
        <v>114</v>
      </c>
      <c r="C8" s="274" t="s">
        <v>116</v>
      </c>
      <c r="D8" s="275"/>
      <c r="E8" s="101">
        <v>29.52</v>
      </c>
      <c r="F8" s="102">
        <v>1405</v>
      </c>
      <c r="G8" s="103">
        <f t="shared" si="0"/>
        <v>41475.599999999999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3147.4797759800863</v>
      </c>
      <c r="N8" s="106">
        <f t="shared" si="2"/>
        <v>262.28998133167386</v>
      </c>
      <c r="O8" s="108">
        <f t="shared" si="3"/>
        <v>0</v>
      </c>
      <c r="P8" s="109">
        <f t="shared" si="4"/>
        <v>-37.710018668326143</v>
      </c>
      <c r="Q8" s="110">
        <f t="shared" si="5"/>
        <v>0.87429993777224624</v>
      </c>
      <c r="R8" s="290"/>
      <c r="S8" s="47">
        <v>0.35015046296296298</v>
      </c>
      <c r="T8" s="48">
        <v>0.36875000000000002</v>
      </c>
      <c r="U8" s="111">
        <v>5.2166666666667094</v>
      </c>
      <c r="V8" s="112">
        <v>26.783333333333339</v>
      </c>
      <c r="W8" s="113"/>
      <c r="X8" s="116"/>
      <c r="Y8" s="276"/>
      <c r="Z8" s="277"/>
      <c r="AA8" s="117">
        <f t="shared" si="6"/>
        <v>-452.52022401991371</v>
      </c>
      <c r="AB8" s="110">
        <f t="shared" si="7"/>
        <v>0.87429993777224624</v>
      </c>
      <c r="AC8" s="282"/>
    </row>
    <row r="9" spans="1:29" ht="15.75" customHeight="1">
      <c r="A9" s="285"/>
      <c r="B9" s="100" t="s">
        <v>114</v>
      </c>
      <c r="C9" s="274" t="s">
        <v>119</v>
      </c>
      <c r="D9" s="275"/>
      <c r="E9" s="101">
        <v>25.64</v>
      </c>
      <c r="F9" s="102">
        <v>1141</v>
      </c>
      <c r="G9" s="103">
        <f t="shared" si="0"/>
        <v>29255.24</v>
      </c>
      <c r="H9" s="13"/>
      <c r="I9" s="104">
        <v>11</v>
      </c>
      <c r="J9" s="105">
        <v>3600</v>
      </c>
      <c r="K9" s="106">
        <f t="shared" si="8"/>
        <v>327.27272727272725</v>
      </c>
      <c r="L9" s="107">
        <v>11</v>
      </c>
      <c r="M9" s="105">
        <f t="shared" si="1"/>
        <v>3181.7195972114587</v>
      </c>
      <c r="N9" s="106">
        <f t="shared" si="2"/>
        <v>289.24723611013263</v>
      </c>
      <c r="O9" s="108">
        <f t="shared" si="3"/>
        <v>0</v>
      </c>
      <c r="P9" s="109">
        <f t="shared" si="4"/>
        <v>-38.025491162594619</v>
      </c>
      <c r="Q9" s="110">
        <f t="shared" si="5"/>
        <v>0.88381099922540529</v>
      </c>
      <c r="R9" s="290"/>
      <c r="S9" s="47">
        <v>0.37255787037037036</v>
      </c>
      <c r="T9" s="48">
        <v>0.38750000000000001</v>
      </c>
      <c r="U9" s="111">
        <v>5.4833333333332845</v>
      </c>
      <c r="V9" s="112">
        <v>21.516666666666701</v>
      </c>
      <c r="W9" s="113"/>
      <c r="X9" s="116"/>
      <c r="Y9" s="276"/>
      <c r="Z9" s="277"/>
      <c r="AA9" s="117">
        <f t="shared" si="6"/>
        <v>-418.28040278854132</v>
      </c>
      <c r="AB9" s="110">
        <f t="shared" si="7"/>
        <v>0.88381099922540518</v>
      </c>
      <c r="AC9" s="282"/>
    </row>
    <row r="10" spans="1:29" ht="15.75" customHeight="1">
      <c r="A10" s="285"/>
      <c r="B10" s="100" t="s">
        <v>120</v>
      </c>
      <c r="C10" s="274" t="s">
        <v>121</v>
      </c>
      <c r="D10" s="275"/>
      <c r="E10" s="101">
        <v>28.57</v>
      </c>
      <c r="F10" s="102">
        <v>1527</v>
      </c>
      <c r="G10" s="121">
        <f t="shared" si="0"/>
        <v>43626.39</v>
      </c>
      <c r="H10" s="122"/>
      <c r="I10" s="104">
        <v>12</v>
      </c>
      <c r="J10" s="105">
        <v>3600</v>
      </c>
      <c r="K10" s="106">
        <f t="shared" si="8"/>
        <v>300</v>
      </c>
      <c r="L10" s="107">
        <v>12</v>
      </c>
      <c r="M10" s="105">
        <f t="shared" si="1"/>
        <v>3125.1847640704973</v>
      </c>
      <c r="N10" s="106">
        <f t="shared" si="2"/>
        <v>260.43206367254146</v>
      </c>
      <c r="O10" s="108">
        <f t="shared" si="3"/>
        <v>0</v>
      </c>
      <c r="P10" s="109">
        <f t="shared" si="4"/>
        <v>-39.56793632745854</v>
      </c>
      <c r="Q10" s="110">
        <f t="shared" si="5"/>
        <v>0.86810687890847149</v>
      </c>
      <c r="R10" s="290"/>
      <c r="S10" s="47">
        <v>0.39097222222222222</v>
      </c>
      <c r="T10" s="48">
        <v>0.4113310185185185</v>
      </c>
      <c r="U10" s="111">
        <v>4.9999999999999822</v>
      </c>
      <c r="V10" s="112">
        <v>29.316666666666642</v>
      </c>
      <c r="W10" s="113"/>
      <c r="X10" s="116"/>
      <c r="Y10" s="276"/>
      <c r="Z10" s="277"/>
      <c r="AA10" s="117">
        <f t="shared" si="6"/>
        <v>-474.81523592950271</v>
      </c>
      <c r="AB10" s="110">
        <f t="shared" si="7"/>
        <v>0.86810687890847149</v>
      </c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9">AVERAGE(I5:I20)</f>
        <v>9.8333333333333339</v>
      </c>
      <c r="J21" s="137">
        <f t="shared" si="9"/>
        <v>3233.3333333333335</v>
      </c>
      <c r="K21" s="138">
        <f t="shared" ref="K21" si="10">J21/I21</f>
        <v>328.81355932203388</v>
      </c>
      <c r="L21" s="136">
        <f t="shared" ref="L21:M21" si="11">AVERAGE(L5:L20)</f>
        <v>9.8333333333333339</v>
      </c>
      <c r="M21" s="137">
        <f t="shared" si="11"/>
        <v>2852.6933634503225</v>
      </c>
      <c r="N21" s="138">
        <f>M21/L21</f>
        <v>290.10440984240569</v>
      </c>
      <c r="O21" s="139">
        <f>L21-I21</f>
        <v>0</v>
      </c>
      <c r="P21" s="140">
        <f>N21-K21</f>
        <v>-38.709149479628195</v>
      </c>
      <c r="Q21" s="141">
        <f>N21/K21</f>
        <v>0.88227629797432661</v>
      </c>
      <c r="R21" s="291"/>
      <c r="S21" s="142">
        <f>S5</f>
        <v>0.25</v>
      </c>
      <c r="T21" s="143">
        <f>INDEX(T5:T20,COUNTA(T5:T20))</f>
        <v>0.4113310185185185</v>
      </c>
      <c r="U21" s="144"/>
      <c r="V21" s="166"/>
      <c r="W21" s="167"/>
      <c r="X21" s="138"/>
      <c r="Y21" s="279"/>
      <c r="Z21" s="280"/>
      <c r="AA21" s="168">
        <f>M21-J21</f>
        <v>-380.63996988301096</v>
      </c>
      <c r="AB21" s="141">
        <f>M21/J21</f>
        <v>0.8822762979743265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705</v>
      </c>
      <c r="G22" s="148">
        <f t="shared" ref="G22:G23" si="12">E22*F22</f>
        <v>9891.15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2339.1705069124419</v>
      </c>
      <c r="N22" s="152">
        <f>M22/L22</f>
        <v>389.86175115207362</v>
      </c>
      <c r="O22" s="154">
        <f>L22-I22</f>
        <v>0</v>
      </c>
      <c r="P22" s="155">
        <f>N22-K22</f>
        <v>-43.471582181259691</v>
      </c>
      <c r="Q22" s="156">
        <f>N22/K22</f>
        <v>0.89968096419709298</v>
      </c>
      <c r="R22" s="289">
        <f>Q38</f>
        <v>0.89961643430168292</v>
      </c>
      <c r="S22" s="157">
        <v>0.29166666666666669</v>
      </c>
      <c r="T22" s="158">
        <v>0.30422453703703706</v>
      </c>
      <c r="U22" s="159"/>
      <c r="V22" s="160">
        <v>18.083333333333336</v>
      </c>
      <c r="W22" s="158"/>
      <c r="X22" s="169"/>
      <c r="Y22" s="292"/>
      <c r="Z22" s="293"/>
      <c r="AA22" s="115">
        <f>M22-J22</f>
        <v>-260.82949308755815</v>
      </c>
      <c r="AB22" s="156">
        <f>M22/J22</f>
        <v>0.89968096419709298</v>
      </c>
      <c r="AC22" s="281">
        <f>AB38</f>
        <v>0.89961643430168281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803</v>
      </c>
      <c r="G23" s="103">
        <f t="shared" si="12"/>
        <v>11635.47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2338.8349514563083</v>
      </c>
      <c r="N23" s="106">
        <f>M23/L23</f>
        <v>389.80582524271807</v>
      </c>
      <c r="O23" s="108">
        <f>L23-I23</f>
        <v>0</v>
      </c>
      <c r="P23" s="109">
        <f>N23-K23</f>
        <v>-43.527508090615243</v>
      </c>
      <c r="Q23" s="110">
        <f>N23/K23</f>
        <v>0.89955190440627253</v>
      </c>
      <c r="R23" s="290"/>
      <c r="S23" s="47">
        <v>0.30791666666666667</v>
      </c>
      <c r="T23" s="48">
        <v>0.32222222222222224</v>
      </c>
      <c r="U23" s="111">
        <v>5.3166666666666451</v>
      </c>
      <c r="V23" s="112">
        <v>20.600000000000023</v>
      </c>
      <c r="W23" s="113"/>
      <c r="X23" s="13"/>
      <c r="Y23" s="276"/>
      <c r="Z23" s="277"/>
      <c r="AA23" s="117">
        <f>M23-J23</f>
        <v>-261.16504854369168</v>
      </c>
      <c r="AB23" s="110">
        <f>M23/J23</f>
        <v>0.89955190440627242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2339.0027291843753</v>
      </c>
      <c r="N38" s="138">
        <f>M38/L38</f>
        <v>389.8337881973959</v>
      </c>
      <c r="O38" s="139">
        <f>L38-I38</f>
        <v>0</v>
      </c>
      <c r="P38" s="140">
        <f>N38-K38</f>
        <v>-43.49954513593741</v>
      </c>
      <c r="Q38" s="141">
        <f>N38/K38</f>
        <v>0.89961643430168292</v>
      </c>
      <c r="R38" s="291"/>
      <c r="S38" s="142">
        <f>S22</f>
        <v>0.29166666666666669</v>
      </c>
      <c r="T38" s="143">
        <f>INDEX(T22:T37,COUNTA(T22:T37))</f>
        <v>0.32222222222222224</v>
      </c>
      <c r="U38" s="144"/>
      <c r="V38" s="166"/>
      <c r="W38" s="167"/>
      <c r="X38" s="138"/>
      <c r="Y38" s="279"/>
      <c r="Z38" s="280"/>
      <c r="AA38" s="168">
        <f>M38-J38</f>
        <v>-260.99727081562469</v>
      </c>
      <c r="AB38" s="141">
        <f>M38/J38</f>
        <v>0.89961643430168281</v>
      </c>
      <c r="AC38" s="283"/>
    </row>
    <row r="39" spans="1:29" ht="15.75" customHeight="1">
      <c r="A39" s="284" t="s">
        <v>125</v>
      </c>
      <c r="B39" s="114" t="s">
        <v>120</v>
      </c>
      <c r="C39" s="287" t="s">
        <v>204</v>
      </c>
      <c r="D39" s="288"/>
      <c r="E39" s="147">
        <v>18.53</v>
      </c>
      <c r="F39" s="97">
        <v>2802</v>
      </c>
      <c r="G39" s="148">
        <f t="shared" ref="G39" si="16">E39*F39</f>
        <v>51921.060000000005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2971.1929307805622</v>
      </c>
      <c r="N39" s="152">
        <f>M39/L39</f>
        <v>990.39764359352068</v>
      </c>
      <c r="O39" s="154">
        <f>L39-I39</f>
        <v>0</v>
      </c>
      <c r="P39" s="155">
        <f>N39-K39</f>
        <v>-109.60235640647932</v>
      </c>
      <c r="Q39" s="156">
        <f>N39/K39</f>
        <v>0.90036149417592792</v>
      </c>
      <c r="R39" s="289">
        <f>Q55</f>
        <v>0.90036149417592792</v>
      </c>
      <c r="S39" s="157">
        <v>0.35445601851851855</v>
      </c>
      <c r="T39" s="158">
        <v>0.39374999999999999</v>
      </c>
      <c r="U39" s="159"/>
      <c r="V39" s="160">
        <v>56.583333333333279</v>
      </c>
      <c r="W39" s="161"/>
      <c r="X39" s="162"/>
      <c r="Y39" s="292"/>
      <c r="Z39" s="293"/>
      <c r="AA39" s="115">
        <f>M39-J39</f>
        <v>-328.80706921943784</v>
      </c>
      <c r="AB39" s="156">
        <f>M39/J39</f>
        <v>0.90036149417592792</v>
      </c>
      <c r="AC39" s="281">
        <f>AB55</f>
        <v>0.90036149417592792</v>
      </c>
    </row>
    <row r="40" spans="1:29" ht="15.75" customHeight="1">
      <c r="A40" s="285"/>
      <c r="B40" s="100"/>
      <c r="C40" s="274"/>
      <c r="D40" s="275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0"/>
      <c r="S40" s="47"/>
      <c r="T40" s="48"/>
      <c r="U40" s="111"/>
      <c r="V40" s="112"/>
      <c r="W40" s="113"/>
      <c r="X40" s="116"/>
      <c r="Y40" s="276"/>
      <c r="Z40" s="277"/>
      <c r="AA40" s="117"/>
      <c r="AB40" s="110"/>
      <c r="AC40" s="282"/>
    </row>
    <row r="41" spans="1:29" ht="15.75" customHeight="1">
      <c r="A41" s="285"/>
      <c r="B41" s="100"/>
      <c r="C41" s="274"/>
      <c r="D41" s="275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0"/>
      <c r="S41" s="47"/>
      <c r="T41" s="48"/>
      <c r="U41" s="111"/>
      <c r="V41" s="112"/>
      <c r="W41" s="113"/>
      <c r="X41" s="116"/>
      <c r="Y41" s="276"/>
      <c r="Z41" s="277"/>
      <c r="AA41" s="117"/>
      <c r="AB41" s="110"/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99"/>
      <c r="G55" s="135"/>
      <c r="H55" s="69"/>
      <c r="I55" s="136">
        <f t="shared" ref="I55:J55" si="17">AVERAGE(I39:I54)</f>
        <v>3</v>
      </c>
      <c r="J55" s="137">
        <f t="shared" si="17"/>
        <v>3300</v>
      </c>
      <c r="K55" s="138">
        <f t="shared" ref="K55" si="18">J55/I55</f>
        <v>1100</v>
      </c>
      <c r="L55" s="136">
        <f t="shared" ref="L55:M55" si="19">AVERAGE(L39:L54)</f>
        <v>3</v>
      </c>
      <c r="M55" s="137">
        <f t="shared" si="19"/>
        <v>2971.1929307805622</v>
      </c>
      <c r="N55" s="138">
        <f t="shared" ref="N55:N60" si="20">M55/L55</f>
        <v>990.39764359352068</v>
      </c>
      <c r="O55" s="139">
        <f t="shared" ref="O55:O60" si="21">L55-I55</f>
        <v>0</v>
      </c>
      <c r="P55" s="140">
        <f t="shared" ref="P55:P60" si="22">N55-K55</f>
        <v>-109.60235640647932</v>
      </c>
      <c r="Q55" s="141">
        <f t="shared" ref="Q55:Q60" si="23">N55/K55</f>
        <v>0.90036149417592792</v>
      </c>
      <c r="R55" s="291"/>
      <c r="S55" s="142">
        <f>S39</f>
        <v>0.35445601851851855</v>
      </c>
      <c r="T55" s="143">
        <f>INDEX(T39:T54,COUNTA(T39:T54))</f>
        <v>0.39374999999999999</v>
      </c>
      <c r="U55" s="144"/>
      <c r="V55" s="166"/>
      <c r="W55" s="99"/>
      <c r="X55" s="69"/>
      <c r="Y55" s="279"/>
      <c r="Z55" s="280"/>
      <c r="AA55" s="168">
        <f t="shared" ref="AA55:AA60" si="24">M55-J55</f>
        <v>-328.80706921943784</v>
      </c>
      <c r="AB55" s="141">
        <f t="shared" ref="AB55:AB60" si="25">M55/J55</f>
        <v>0.90036149417592792</v>
      </c>
      <c r="AC55" s="283"/>
    </row>
    <row r="56" spans="1:29" ht="15.75" customHeight="1">
      <c r="A56" s="294" t="s">
        <v>71</v>
      </c>
      <c r="B56" s="114" t="s">
        <v>120</v>
      </c>
      <c r="C56" s="287" t="s">
        <v>130</v>
      </c>
      <c r="D56" s="288"/>
      <c r="E56" s="147">
        <v>18.18</v>
      </c>
      <c r="F56" s="97">
        <v>921</v>
      </c>
      <c r="G56" s="148">
        <f t="shared" ref="G56:G60" si="26">E56*F56</f>
        <v>16743.78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3175.8620689655168</v>
      </c>
      <c r="N56" s="152">
        <f t="shared" si="20"/>
        <v>1058.6206896551723</v>
      </c>
      <c r="O56" s="154">
        <f t="shared" si="21"/>
        <v>0</v>
      </c>
      <c r="P56" s="155">
        <f t="shared" si="22"/>
        <v>-141.37931034482767</v>
      </c>
      <c r="Q56" s="156">
        <f t="shared" si="23"/>
        <v>0.88218390804597691</v>
      </c>
      <c r="R56" s="289">
        <f>Q72</f>
        <v>0.88693080796029156</v>
      </c>
      <c r="S56" s="157">
        <v>0.25</v>
      </c>
      <c r="T56" s="158">
        <v>0.26208333333333333</v>
      </c>
      <c r="U56" s="159"/>
      <c r="V56" s="160">
        <v>17.400000000000002</v>
      </c>
      <c r="W56" s="161"/>
      <c r="X56" s="162"/>
      <c r="Y56" s="292"/>
      <c r="Z56" s="293"/>
      <c r="AA56" s="115">
        <f t="shared" si="24"/>
        <v>-424.13793103448324</v>
      </c>
      <c r="AB56" s="156">
        <f t="shared" si="25"/>
        <v>0.88218390804597691</v>
      </c>
      <c r="AC56" s="281">
        <f>AB72</f>
        <v>0.88693080796029156</v>
      </c>
    </row>
    <row r="57" spans="1:29" ht="15.75" customHeight="1">
      <c r="A57" s="295"/>
      <c r="B57" s="100" t="s">
        <v>120</v>
      </c>
      <c r="C57" s="274" t="s">
        <v>132</v>
      </c>
      <c r="D57" s="275"/>
      <c r="E57" s="101">
        <v>18.18</v>
      </c>
      <c r="F57" s="102">
        <v>1894</v>
      </c>
      <c r="G57" s="103">
        <f t="shared" si="26"/>
        <v>34432.92</v>
      </c>
      <c r="H57" s="26"/>
      <c r="I57" s="104">
        <v>3</v>
      </c>
      <c r="J57" s="105">
        <v>3600</v>
      </c>
      <c r="K57" s="106">
        <f t="shared" ref="K57:K94" si="27">J57/I57</f>
        <v>1200</v>
      </c>
      <c r="L57" s="107">
        <v>3</v>
      </c>
      <c r="M57" s="105">
        <f>F57/V57*60</f>
        <v>3174.3016759776538</v>
      </c>
      <c r="N57" s="106">
        <f t="shared" si="20"/>
        <v>1058.100558659218</v>
      </c>
      <c r="O57" s="108">
        <f t="shared" si="21"/>
        <v>0</v>
      </c>
      <c r="P57" s="109">
        <f t="shared" si="22"/>
        <v>-141.899441340782</v>
      </c>
      <c r="Q57" s="110">
        <f t="shared" si="23"/>
        <v>0.88175046554934833</v>
      </c>
      <c r="R57" s="290"/>
      <c r="S57" s="47">
        <v>0.27236111111111111</v>
      </c>
      <c r="T57" s="48">
        <v>0.29722222222222222</v>
      </c>
      <c r="U57" s="111">
        <v>14.799999999999995</v>
      </c>
      <c r="V57" s="112">
        <v>35.799999999999997</v>
      </c>
      <c r="W57" s="113"/>
      <c r="X57" s="116"/>
      <c r="Y57" s="276"/>
      <c r="Z57" s="277"/>
      <c r="AA57" s="117">
        <f t="shared" si="24"/>
        <v>-425.69832402234624</v>
      </c>
      <c r="AB57" s="110">
        <f t="shared" si="25"/>
        <v>0.88175046554934822</v>
      </c>
      <c r="AC57" s="282"/>
    </row>
    <row r="58" spans="1:29" ht="15.75" customHeight="1">
      <c r="A58" s="295"/>
      <c r="B58" s="100" t="s">
        <v>120</v>
      </c>
      <c r="C58" s="274" t="s">
        <v>127</v>
      </c>
      <c r="D58" s="275"/>
      <c r="E58" s="101">
        <v>22.28</v>
      </c>
      <c r="F58" s="102">
        <v>959</v>
      </c>
      <c r="G58" s="103">
        <f t="shared" si="26"/>
        <v>21366.52</v>
      </c>
      <c r="H58" s="26"/>
      <c r="I58" s="104">
        <v>5</v>
      </c>
      <c r="J58" s="105">
        <v>3300</v>
      </c>
      <c r="K58" s="106">
        <f t="shared" si="27"/>
        <v>660</v>
      </c>
      <c r="L58" s="107">
        <v>5</v>
      </c>
      <c r="M58" s="105">
        <f>F58/V58*60</f>
        <v>2945.733788395894</v>
      </c>
      <c r="N58" s="106">
        <f t="shared" si="20"/>
        <v>589.14675767917879</v>
      </c>
      <c r="O58" s="108">
        <f t="shared" si="21"/>
        <v>0</v>
      </c>
      <c r="P58" s="109">
        <f t="shared" si="22"/>
        <v>-70.853242320821209</v>
      </c>
      <c r="Q58" s="110">
        <f t="shared" si="23"/>
        <v>0.89264660254421024</v>
      </c>
      <c r="R58" s="290"/>
      <c r="S58" s="47">
        <v>0.30796296296296294</v>
      </c>
      <c r="T58" s="48">
        <v>0.3215277777777778</v>
      </c>
      <c r="U58" s="111">
        <v>15.466666666666633</v>
      </c>
      <c r="V58" s="112">
        <v>19.533333333333402</v>
      </c>
      <c r="W58" s="113"/>
      <c r="X58" s="116"/>
      <c r="Y58" s="276"/>
      <c r="Z58" s="277"/>
      <c r="AA58" s="117">
        <f t="shared" si="24"/>
        <v>-354.26621160410605</v>
      </c>
      <c r="AB58" s="110">
        <f t="shared" si="25"/>
        <v>0.89264660254421024</v>
      </c>
      <c r="AC58" s="282"/>
    </row>
    <row r="59" spans="1:29" ht="15.75" customHeight="1">
      <c r="A59" s="295"/>
      <c r="B59" s="100" t="s">
        <v>120</v>
      </c>
      <c r="C59" s="274" t="s">
        <v>131</v>
      </c>
      <c r="D59" s="275"/>
      <c r="E59" s="101">
        <v>14.03</v>
      </c>
      <c r="F59" s="102">
        <v>3657</v>
      </c>
      <c r="G59" s="103">
        <f t="shared" si="26"/>
        <v>51307.71</v>
      </c>
      <c r="H59" s="26"/>
      <c r="I59" s="104">
        <v>3</v>
      </c>
      <c r="J59" s="105">
        <v>3000</v>
      </c>
      <c r="K59" s="106">
        <f t="shared" si="27"/>
        <v>1000</v>
      </c>
      <c r="L59" s="107">
        <v>3</v>
      </c>
      <c r="M59" s="105">
        <f>F59/V59*60</f>
        <v>2698.8929889298893</v>
      </c>
      <c r="N59" s="106">
        <f t="shared" si="20"/>
        <v>899.63099630996305</v>
      </c>
      <c r="O59" s="108">
        <f t="shared" si="21"/>
        <v>0</v>
      </c>
      <c r="P59" s="109">
        <f t="shared" si="22"/>
        <v>-100.36900369003695</v>
      </c>
      <c r="Q59" s="110">
        <f t="shared" si="23"/>
        <v>0.89963099630996302</v>
      </c>
      <c r="R59" s="290"/>
      <c r="S59" s="47">
        <v>0.33194444444444443</v>
      </c>
      <c r="T59" s="48">
        <v>0.38840277777777776</v>
      </c>
      <c r="U59" s="111">
        <v>14.999999999999947</v>
      </c>
      <c r="V59" s="112">
        <v>81.3</v>
      </c>
      <c r="W59" s="113"/>
      <c r="X59" s="116"/>
      <c r="Y59" s="276"/>
      <c r="Z59" s="277"/>
      <c r="AA59" s="117">
        <f t="shared" si="24"/>
        <v>-301.10701107011073</v>
      </c>
      <c r="AB59" s="110">
        <f t="shared" si="25"/>
        <v>0.89963099630996313</v>
      </c>
      <c r="AC59" s="282"/>
    </row>
    <row r="60" spans="1:29" ht="15.75" customHeight="1">
      <c r="A60" s="296"/>
      <c r="B60" s="100" t="s">
        <v>120</v>
      </c>
      <c r="C60" s="274" t="s">
        <v>133</v>
      </c>
      <c r="D60" s="275"/>
      <c r="E60" s="101">
        <v>14.28</v>
      </c>
      <c r="F60" s="102">
        <v>5073</v>
      </c>
      <c r="G60" s="103">
        <f t="shared" si="26"/>
        <v>72442.44</v>
      </c>
      <c r="H60" s="13"/>
      <c r="I60" s="104">
        <v>3</v>
      </c>
      <c r="J60" s="105">
        <v>3600</v>
      </c>
      <c r="K60" s="106">
        <f t="shared" si="27"/>
        <v>1200</v>
      </c>
      <c r="L60" s="107">
        <v>3</v>
      </c>
      <c r="M60" s="105">
        <f>F60/V60*60</f>
        <v>3171.7262938520321</v>
      </c>
      <c r="N60" s="106">
        <f t="shared" si="20"/>
        <v>1057.2420979506774</v>
      </c>
      <c r="O60" s="108">
        <f t="shared" si="21"/>
        <v>0</v>
      </c>
      <c r="P60" s="109">
        <f t="shared" si="22"/>
        <v>-142.75790204932264</v>
      </c>
      <c r="Q60" s="110">
        <f t="shared" si="23"/>
        <v>0.88103508162556443</v>
      </c>
      <c r="R60" s="290"/>
      <c r="S60" s="47">
        <v>0.39932870370370371</v>
      </c>
      <c r="T60" s="48">
        <v>0.46597222222222223</v>
      </c>
      <c r="U60" s="111">
        <v>15.733333333333368</v>
      </c>
      <c r="V60" s="112">
        <v>95.966666666666669</v>
      </c>
      <c r="W60" s="113"/>
      <c r="X60" s="116"/>
      <c r="Y60" s="276"/>
      <c r="Z60" s="277"/>
      <c r="AA60" s="117">
        <f t="shared" si="24"/>
        <v>-428.27370614796791</v>
      </c>
      <c r="AB60" s="110">
        <f t="shared" si="25"/>
        <v>0.88103508162556443</v>
      </c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26"/>
      <c r="X66" s="127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26"/>
      <c r="X67" s="127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26"/>
      <c r="X68" s="127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26"/>
      <c r="X69" s="127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26"/>
      <c r="X70" s="127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28">AVERAGE(I56:I71)</f>
        <v>3.4</v>
      </c>
      <c r="J72" s="137">
        <f t="shared" si="28"/>
        <v>3420</v>
      </c>
      <c r="K72" s="138">
        <f t="shared" ref="K72" si="29">J72/I72</f>
        <v>1005.8823529411765</v>
      </c>
      <c r="L72" s="136">
        <f t="shared" ref="L72:M72" si="30">AVERAGE(L56:L71)</f>
        <v>3.4</v>
      </c>
      <c r="M72" s="137">
        <f t="shared" si="30"/>
        <v>3033.3033632241973</v>
      </c>
      <c r="N72" s="138">
        <f t="shared" ref="N72:N77" si="31">M72/L72</f>
        <v>892.14804800711681</v>
      </c>
      <c r="O72" s="139">
        <f t="shared" ref="O72:O77" si="32">L72-I72</f>
        <v>0</v>
      </c>
      <c r="P72" s="140">
        <f t="shared" ref="P72:P77" si="33">N72-K72</f>
        <v>-113.73430493405965</v>
      </c>
      <c r="Q72" s="141">
        <f t="shared" ref="Q72:Q77" si="34">N72/K72</f>
        <v>0.88693080796029156</v>
      </c>
      <c r="R72" s="291"/>
      <c r="S72" s="142">
        <f>S56</f>
        <v>0.25</v>
      </c>
      <c r="T72" s="143">
        <f>INDEX(T56:T71,COUNTA(T56:T71))</f>
        <v>0.46597222222222223</v>
      </c>
      <c r="U72" s="144"/>
      <c r="V72" s="166"/>
      <c r="W72" s="99"/>
      <c r="X72" s="69"/>
      <c r="Y72" s="279"/>
      <c r="Z72" s="280"/>
      <c r="AA72" s="168">
        <f t="shared" ref="AA72:AA77" si="35">M72-J72</f>
        <v>-386.69663677580274</v>
      </c>
      <c r="AB72" s="141">
        <f t="shared" ref="AB72:AB77" si="36">M72/J72</f>
        <v>0.88693080796029156</v>
      </c>
      <c r="AC72" s="283"/>
    </row>
    <row r="73" spans="1:29" ht="15.75" customHeight="1">
      <c r="A73" s="284" t="s">
        <v>78</v>
      </c>
      <c r="B73" s="114" t="s">
        <v>120</v>
      </c>
      <c r="C73" s="287" t="s">
        <v>134</v>
      </c>
      <c r="D73" s="288"/>
      <c r="E73" s="147">
        <v>25.03</v>
      </c>
      <c r="F73" s="97">
        <v>1171</v>
      </c>
      <c r="G73" s="148">
        <f t="shared" ref="G73:G77" si="37">E73*F73</f>
        <v>29310.13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2939.7489539748981</v>
      </c>
      <c r="N73" s="152">
        <f t="shared" si="31"/>
        <v>734.93723849372452</v>
      </c>
      <c r="O73" s="154">
        <f t="shared" si="32"/>
        <v>0</v>
      </c>
      <c r="P73" s="155">
        <f t="shared" si="33"/>
        <v>-90.062761506275478</v>
      </c>
      <c r="Q73" s="156">
        <f t="shared" si="34"/>
        <v>0.89083301635602974</v>
      </c>
      <c r="R73" s="289">
        <f>Q89</f>
        <v>0.88835603022344034</v>
      </c>
      <c r="S73" s="157">
        <v>0.25006944444444446</v>
      </c>
      <c r="T73" s="158">
        <v>0.26666666666666666</v>
      </c>
      <c r="U73" s="159"/>
      <c r="V73" s="160">
        <v>23.899999999999977</v>
      </c>
      <c r="W73" s="158"/>
      <c r="X73" s="169"/>
      <c r="Y73" s="292"/>
      <c r="Z73" s="293"/>
      <c r="AA73" s="115">
        <f t="shared" si="35"/>
        <v>-360.25104602510191</v>
      </c>
      <c r="AB73" s="156">
        <f t="shared" si="36"/>
        <v>0.89083301635602974</v>
      </c>
      <c r="AC73" s="281">
        <f>AB89</f>
        <v>0.88835603022344034</v>
      </c>
    </row>
    <row r="74" spans="1:29" ht="15.75" customHeight="1">
      <c r="A74" s="285"/>
      <c r="B74" s="100" t="s">
        <v>120</v>
      </c>
      <c r="C74" s="274" t="s">
        <v>135</v>
      </c>
      <c r="D74" s="275"/>
      <c r="E74" s="101">
        <v>24.82</v>
      </c>
      <c r="F74" s="102">
        <v>1506</v>
      </c>
      <c r="G74" s="103">
        <f t="shared" si="37"/>
        <v>37378.92</v>
      </c>
      <c r="H74" s="26"/>
      <c r="I74" s="104">
        <v>4</v>
      </c>
      <c r="J74" s="105">
        <v>3300</v>
      </c>
      <c r="K74" s="106">
        <f t="shared" si="27"/>
        <v>825</v>
      </c>
      <c r="L74" s="107">
        <v>4</v>
      </c>
      <c r="M74" s="105">
        <f>F74/V74*60</f>
        <v>2940.1301518438195</v>
      </c>
      <c r="N74" s="106">
        <f t="shared" si="31"/>
        <v>735.03253796095487</v>
      </c>
      <c r="O74" s="108">
        <f t="shared" si="32"/>
        <v>0</v>
      </c>
      <c r="P74" s="109">
        <f t="shared" si="33"/>
        <v>-89.967462039045131</v>
      </c>
      <c r="Q74" s="110">
        <f t="shared" si="34"/>
        <v>0.89094853086176351</v>
      </c>
      <c r="R74" s="290"/>
      <c r="S74" s="47">
        <v>0.27726851851851853</v>
      </c>
      <c r="T74" s="48">
        <v>0.2986111111111111</v>
      </c>
      <c r="U74" s="111">
        <v>15.266666666666682</v>
      </c>
      <c r="V74" s="112">
        <v>30.733333333333313</v>
      </c>
      <c r="W74" s="113"/>
      <c r="X74" s="13"/>
      <c r="Y74" s="276"/>
      <c r="Z74" s="277"/>
      <c r="AA74" s="117">
        <f t="shared" si="35"/>
        <v>-359.86984815618052</v>
      </c>
      <c r="AB74" s="110">
        <f t="shared" si="36"/>
        <v>0.89094853086176351</v>
      </c>
      <c r="AC74" s="282"/>
    </row>
    <row r="75" spans="1:29" ht="15.75" customHeight="1">
      <c r="A75" s="285"/>
      <c r="B75" s="100" t="s">
        <v>120</v>
      </c>
      <c r="C75" s="274" t="s">
        <v>128</v>
      </c>
      <c r="D75" s="275"/>
      <c r="E75" s="101">
        <v>17.89</v>
      </c>
      <c r="F75" s="102">
        <v>2488</v>
      </c>
      <c r="G75" s="103">
        <f t="shared" si="37"/>
        <v>44510.32</v>
      </c>
      <c r="H75" s="26"/>
      <c r="I75" s="104">
        <v>4</v>
      </c>
      <c r="J75" s="105">
        <v>3600</v>
      </c>
      <c r="K75" s="106">
        <f t="shared" si="27"/>
        <v>900</v>
      </c>
      <c r="L75" s="107">
        <v>4</v>
      </c>
      <c r="M75" s="105">
        <f>F75/V75*60</f>
        <v>3171.6713881019859</v>
      </c>
      <c r="N75" s="106">
        <f t="shared" si="31"/>
        <v>792.91784702549649</v>
      </c>
      <c r="O75" s="108">
        <f t="shared" si="32"/>
        <v>0</v>
      </c>
      <c r="P75" s="109">
        <f t="shared" si="33"/>
        <v>-107.08215297450351</v>
      </c>
      <c r="Q75" s="110">
        <f t="shared" si="34"/>
        <v>0.8810198300283294</v>
      </c>
      <c r="R75" s="290"/>
      <c r="S75" s="47">
        <v>0.30902777777777779</v>
      </c>
      <c r="T75" s="48">
        <v>0.34171296296296294</v>
      </c>
      <c r="U75" s="111">
        <v>15.000000000000027</v>
      </c>
      <c r="V75" s="112">
        <v>47.06666666666662</v>
      </c>
      <c r="W75" s="113"/>
      <c r="X75" s="13"/>
      <c r="Y75" s="276"/>
      <c r="Z75" s="277"/>
      <c r="AA75" s="117">
        <f t="shared" si="35"/>
        <v>-428.32861189801406</v>
      </c>
      <c r="AB75" s="110">
        <f t="shared" si="36"/>
        <v>0.8810198300283294</v>
      </c>
      <c r="AC75" s="282"/>
    </row>
    <row r="76" spans="1:29" ht="15.75" customHeight="1">
      <c r="A76" s="285"/>
      <c r="B76" s="100" t="s">
        <v>120</v>
      </c>
      <c r="C76" s="274" t="s">
        <v>136</v>
      </c>
      <c r="D76" s="275"/>
      <c r="E76" s="101">
        <v>30</v>
      </c>
      <c r="F76" s="102">
        <v>2520</v>
      </c>
      <c r="G76" s="103">
        <f t="shared" si="37"/>
        <v>75600</v>
      </c>
      <c r="H76" s="26"/>
      <c r="I76" s="104">
        <v>3</v>
      </c>
      <c r="J76" s="105">
        <v>3000</v>
      </c>
      <c r="K76" s="106">
        <f t="shared" si="27"/>
        <v>1000</v>
      </c>
      <c r="L76" s="107">
        <v>3</v>
      </c>
      <c r="M76" s="105">
        <f>F76/V76*60</f>
        <v>2700.0000000000023</v>
      </c>
      <c r="N76" s="106">
        <f t="shared" si="31"/>
        <v>900.0000000000008</v>
      </c>
      <c r="O76" s="108">
        <f t="shared" si="32"/>
        <v>0</v>
      </c>
      <c r="P76" s="109">
        <f t="shared" si="33"/>
        <v>-99.999999999999204</v>
      </c>
      <c r="Q76" s="110">
        <f t="shared" si="34"/>
        <v>0.9000000000000008</v>
      </c>
      <c r="R76" s="290"/>
      <c r="S76" s="47">
        <v>0.3527777777777778</v>
      </c>
      <c r="T76" s="48">
        <v>0.39166666666666666</v>
      </c>
      <c r="U76" s="111">
        <v>15.933333333333399</v>
      </c>
      <c r="V76" s="112">
        <v>55.999999999999957</v>
      </c>
      <c r="W76" s="113"/>
      <c r="X76" s="116"/>
      <c r="Y76" s="276"/>
      <c r="Z76" s="277"/>
      <c r="AA76" s="117">
        <f t="shared" si="35"/>
        <v>-299.99999999999773</v>
      </c>
      <c r="AB76" s="110">
        <f t="shared" si="36"/>
        <v>0.9000000000000008</v>
      </c>
      <c r="AC76" s="282"/>
    </row>
    <row r="77" spans="1:29" ht="15.75" customHeight="1">
      <c r="A77" s="285"/>
      <c r="B77" s="100" t="s">
        <v>120</v>
      </c>
      <c r="C77" s="274" t="s">
        <v>129</v>
      </c>
      <c r="D77" s="275"/>
      <c r="E77" s="101">
        <v>16.66</v>
      </c>
      <c r="F77" s="102">
        <v>4256</v>
      </c>
      <c r="G77" s="103">
        <f t="shared" si="37"/>
        <v>70904.960000000006</v>
      </c>
      <c r="H77" s="13"/>
      <c r="I77" s="104">
        <v>5</v>
      </c>
      <c r="J77" s="105">
        <v>3600</v>
      </c>
      <c r="K77" s="106">
        <f t="shared" si="27"/>
        <v>720</v>
      </c>
      <c r="L77" s="107">
        <v>5</v>
      </c>
      <c r="M77" s="105">
        <f>F77/V77*60</f>
        <v>3172.8308138330917</v>
      </c>
      <c r="N77" s="106">
        <f t="shared" si="31"/>
        <v>634.56616276661839</v>
      </c>
      <c r="O77" s="108">
        <f t="shared" si="32"/>
        <v>0</v>
      </c>
      <c r="P77" s="109">
        <f t="shared" si="33"/>
        <v>-85.43383723338161</v>
      </c>
      <c r="Q77" s="110">
        <f t="shared" si="34"/>
        <v>0.88134189273141439</v>
      </c>
      <c r="R77" s="290"/>
      <c r="S77" s="47">
        <v>0.40208333333333335</v>
      </c>
      <c r="T77" s="48">
        <v>0.45797453703703705</v>
      </c>
      <c r="U77" s="111">
        <v>15.000000000000027</v>
      </c>
      <c r="V77" s="112">
        <v>80.483333333333334</v>
      </c>
      <c r="W77" s="113"/>
      <c r="X77" s="116"/>
      <c r="Y77" s="276"/>
      <c r="Z77" s="277"/>
      <c r="AA77" s="117">
        <f t="shared" si="35"/>
        <v>-427.16918616690828</v>
      </c>
      <c r="AB77" s="110">
        <f t="shared" si="36"/>
        <v>0.88134189273141439</v>
      </c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50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26"/>
      <c r="X81" s="127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26"/>
      <c r="X82" s="127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38">AVERAGE(I73:I88)</f>
        <v>4</v>
      </c>
      <c r="J89" s="137">
        <f t="shared" si="38"/>
        <v>3360</v>
      </c>
      <c r="K89" s="138">
        <f t="shared" ref="K89" si="39">J89/I89</f>
        <v>840</v>
      </c>
      <c r="L89" s="136">
        <f t="shared" ref="L89:M89" si="40">AVERAGE(L73:L88)</f>
        <v>4</v>
      </c>
      <c r="M89" s="137">
        <f t="shared" si="40"/>
        <v>2984.8762615507594</v>
      </c>
      <c r="N89" s="138">
        <f t="shared" ref="N89:N94" si="41">M89/L89</f>
        <v>746.21906538768985</v>
      </c>
      <c r="O89" s="139">
        <f t="shared" ref="O89:O94" si="42">L89-I89</f>
        <v>0</v>
      </c>
      <c r="P89" s="140">
        <f t="shared" ref="P89:P94" si="43">N89-K89</f>
        <v>-93.780934612310148</v>
      </c>
      <c r="Q89" s="141">
        <f t="shared" ref="Q89:Q94" si="44">N89/K89</f>
        <v>0.88835603022344034</v>
      </c>
      <c r="R89" s="291"/>
      <c r="S89" s="142">
        <f>S73</f>
        <v>0.25006944444444446</v>
      </c>
      <c r="T89" s="143">
        <f>INDEX(T73:T88,COUNTA(T73:T88))</f>
        <v>0.45797453703703705</v>
      </c>
      <c r="U89" s="144"/>
      <c r="V89" s="166"/>
      <c r="W89" s="167"/>
      <c r="X89" s="138"/>
      <c r="Y89" s="279"/>
      <c r="Z89" s="280"/>
      <c r="AA89" s="168">
        <f t="shared" ref="AA89:AA94" si="45">M89-J89</f>
        <v>-375.12373844924059</v>
      </c>
      <c r="AB89" s="141">
        <f t="shared" ref="AB89:AB94" si="46">M89/J89</f>
        <v>0.88835603022344034</v>
      </c>
      <c r="AC89" s="283"/>
    </row>
    <row r="90" spans="1:29" ht="15.75" customHeight="1">
      <c r="A90" s="294" t="s">
        <v>137</v>
      </c>
      <c r="B90" s="114" t="s">
        <v>114</v>
      </c>
      <c r="C90" s="287" t="s">
        <v>138</v>
      </c>
      <c r="D90" s="288"/>
      <c r="E90" s="147">
        <v>25.64</v>
      </c>
      <c r="F90" s="97">
        <v>1184</v>
      </c>
      <c r="G90" s="148">
        <f t="shared" ref="G90:G94" si="47">E90*F90</f>
        <v>30357.760000000002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3183.2710978342166</v>
      </c>
      <c r="N90" s="152">
        <f t="shared" si="41"/>
        <v>289.38828162129244</v>
      </c>
      <c r="O90" s="154">
        <f t="shared" si="42"/>
        <v>0</v>
      </c>
      <c r="P90" s="155">
        <f t="shared" si="43"/>
        <v>-37.884445651434817</v>
      </c>
      <c r="Q90" s="156">
        <f t="shared" si="44"/>
        <v>0.8842419716206158</v>
      </c>
      <c r="R90" s="289">
        <f>Q106</f>
        <v>0.88054051474246731</v>
      </c>
      <c r="S90" s="157">
        <v>0.70833333333333337</v>
      </c>
      <c r="T90" s="158">
        <v>0.7238310185185185</v>
      </c>
      <c r="U90" s="159"/>
      <c r="V90" s="160">
        <v>22.316666666666585</v>
      </c>
      <c r="W90" s="158"/>
      <c r="X90" s="169"/>
      <c r="Y90" s="292"/>
      <c r="Z90" s="293"/>
      <c r="AA90" s="115">
        <f t="shared" si="45"/>
        <v>-416.72890216578344</v>
      </c>
      <c r="AB90" s="156">
        <f t="shared" si="46"/>
        <v>0.88424197162061569</v>
      </c>
      <c r="AC90" s="281">
        <f>AB106</f>
        <v>0.88054051474246742</v>
      </c>
    </row>
    <row r="91" spans="1:29" ht="15.75" customHeight="1">
      <c r="A91" s="295"/>
      <c r="B91" s="100" t="s">
        <v>114</v>
      </c>
      <c r="C91" s="274" t="s">
        <v>139</v>
      </c>
      <c r="D91" s="275"/>
      <c r="E91" s="101">
        <v>29.52</v>
      </c>
      <c r="F91" s="102">
        <v>1550</v>
      </c>
      <c r="G91" s="103">
        <f t="shared" si="47"/>
        <v>45756</v>
      </c>
      <c r="H91" s="26"/>
      <c r="I91" s="104">
        <v>12</v>
      </c>
      <c r="J91" s="105">
        <v>3600</v>
      </c>
      <c r="K91" s="106">
        <f t="shared" si="27"/>
        <v>300</v>
      </c>
      <c r="L91" s="107">
        <v>12</v>
      </c>
      <c r="M91" s="105">
        <f>F91/V91*60</f>
        <v>3147.2081218274129</v>
      </c>
      <c r="N91" s="106">
        <f t="shared" si="41"/>
        <v>262.26734348561774</v>
      </c>
      <c r="O91" s="108">
        <f t="shared" si="42"/>
        <v>0</v>
      </c>
      <c r="P91" s="109">
        <f t="shared" si="43"/>
        <v>-37.732656514382256</v>
      </c>
      <c r="Q91" s="110">
        <f t="shared" si="44"/>
        <v>0.87422447828539251</v>
      </c>
      <c r="R91" s="290"/>
      <c r="S91" s="47">
        <v>0.72739583333333335</v>
      </c>
      <c r="T91" s="48">
        <v>0.74791666666666667</v>
      </c>
      <c r="U91" s="111">
        <v>5.1333333333333897</v>
      </c>
      <c r="V91" s="112">
        <v>29.549999999999983</v>
      </c>
      <c r="W91" s="113"/>
      <c r="X91" s="13"/>
      <c r="Y91" s="276"/>
      <c r="Z91" s="277"/>
      <c r="AA91" s="117">
        <f t="shared" si="45"/>
        <v>-452.79187817258708</v>
      </c>
      <c r="AB91" s="110">
        <f t="shared" si="46"/>
        <v>0.87422447828539251</v>
      </c>
      <c r="AC91" s="282"/>
    </row>
    <row r="92" spans="1:29" ht="15.75" customHeight="1">
      <c r="A92" s="295"/>
      <c r="B92" s="100" t="s">
        <v>114</v>
      </c>
      <c r="C92" s="274" t="s">
        <v>140</v>
      </c>
      <c r="D92" s="275"/>
      <c r="E92" s="101">
        <v>29.85</v>
      </c>
      <c r="F92" s="102">
        <v>1652</v>
      </c>
      <c r="G92" s="103">
        <f t="shared" si="47"/>
        <v>49312.200000000004</v>
      </c>
      <c r="H92" s="26"/>
      <c r="I92" s="104">
        <v>12</v>
      </c>
      <c r="J92" s="105">
        <v>3600</v>
      </c>
      <c r="K92" s="106">
        <f t="shared" si="27"/>
        <v>300</v>
      </c>
      <c r="L92" s="107">
        <v>12</v>
      </c>
      <c r="M92" s="105">
        <f>F92/V92*60</f>
        <v>3145.0026441036412</v>
      </c>
      <c r="N92" s="106">
        <f t="shared" si="41"/>
        <v>262.08355367530345</v>
      </c>
      <c r="O92" s="108">
        <f t="shared" si="42"/>
        <v>0</v>
      </c>
      <c r="P92" s="109">
        <f t="shared" si="43"/>
        <v>-37.916446324696551</v>
      </c>
      <c r="Q92" s="110">
        <f t="shared" si="44"/>
        <v>0.87361184558434479</v>
      </c>
      <c r="R92" s="290"/>
      <c r="S92" s="47">
        <v>0.75172453703703701</v>
      </c>
      <c r="T92" s="48">
        <v>0.77361111111111114</v>
      </c>
      <c r="U92" s="111">
        <v>5.4833333333332845</v>
      </c>
      <c r="V92" s="112">
        <v>31.516666666666744</v>
      </c>
      <c r="W92" s="113"/>
      <c r="X92" s="13"/>
      <c r="Y92" s="276"/>
      <c r="Z92" s="277"/>
      <c r="AA92" s="117">
        <f t="shared" si="45"/>
        <v>-454.99735589635884</v>
      </c>
      <c r="AB92" s="110">
        <f t="shared" si="46"/>
        <v>0.87361184558434479</v>
      </c>
      <c r="AC92" s="282"/>
    </row>
    <row r="93" spans="1:29" ht="15.75" customHeight="1">
      <c r="A93" s="295"/>
      <c r="B93" s="100" t="s">
        <v>120</v>
      </c>
      <c r="C93" s="274" t="s">
        <v>238</v>
      </c>
      <c r="D93" s="275"/>
      <c r="E93" s="101">
        <v>20.170000000000002</v>
      </c>
      <c r="F93" s="102">
        <v>844</v>
      </c>
      <c r="G93" s="103">
        <f t="shared" si="47"/>
        <v>17023.480000000003</v>
      </c>
      <c r="H93" s="26"/>
      <c r="I93" s="104">
        <v>12</v>
      </c>
      <c r="J93" s="105">
        <v>3600</v>
      </c>
      <c r="K93" s="106">
        <f t="shared" si="27"/>
        <v>300</v>
      </c>
      <c r="L93" s="107">
        <v>12</v>
      </c>
      <c r="M93" s="105">
        <f>F93/V93*60</f>
        <v>3249.6256684492123</v>
      </c>
      <c r="N93" s="106">
        <f t="shared" si="41"/>
        <v>270.80213903743436</v>
      </c>
      <c r="O93" s="108">
        <f t="shared" si="42"/>
        <v>0</v>
      </c>
      <c r="P93" s="109">
        <f t="shared" si="43"/>
        <v>-29.197860962565642</v>
      </c>
      <c r="Q93" s="110">
        <f t="shared" si="44"/>
        <v>0.90267379679144788</v>
      </c>
      <c r="R93" s="290"/>
      <c r="S93" s="47">
        <v>0.77806712962962965</v>
      </c>
      <c r="T93" s="48">
        <v>0.78888888888888886</v>
      </c>
      <c r="U93" s="111">
        <v>6.4166666666666572</v>
      </c>
      <c r="V93" s="112">
        <v>15.583333333333265</v>
      </c>
      <c r="W93" s="113"/>
      <c r="X93" s="116"/>
      <c r="Y93" s="276"/>
      <c r="Z93" s="277"/>
      <c r="AA93" s="117">
        <f t="shared" si="45"/>
        <v>-350.3743315507877</v>
      </c>
      <c r="AB93" s="110">
        <f t="shared" si="46"/>
        <v>0.90267379679144788</v>
      </c>
      <c r="AC93" s="282"/>
    </row>
    <row r="94" spans="1:29" ht="15.75" customHeight="1">
      <c r="A94" s="296"/>
      <c r="B94" s="100" t="s">
        <v>120</v>
      </c>
      <c r="C94" s="274" t="s">
        <v>141</v>
      </c>
      <c r="D94" s="275"/>
      <c r="E94" s="101">
        <v>28.57</v>
      </c>
      <c r="F94" s="102">
        <v>1262</v>
      </c>
      <c r="G94" s="103">
        <f t="shared" si="47"/>
        <v>36055.340000000004</v>
      </c>
      <c r="H94" s="13"/>
      <c r="I94" s="104">
        <v>12</v>
      </c>
      <c r="J94" s="105">
        <v>3600</v>
      </c>
      <c r="K94" s="106">
        <f t="shared" si="27"/>
        <v>300</v>
      </c>
      <c r="L94" s="107">
        <v>12</v>
      </c>
      <c r="M94" s="105">
        <f>F94/V94*60</f>
        <v>3124.6217331499306</v>
      </c>
      <c r="N94" s="106">
        <f t="shared" si="41"/>
        <v>260.3851444291609</v>
      </c>
      <c r="O94" s="108">
        <f t="shared" si="42"/>
        <v>0</v>
      </c>
      <c r="P94" s="109">
        <f t="shared" si="43"/>
        <v>-39.614855570839097</v>
      </c>
      <c r="Q94" s="110">
        <f t="shared" si="44"/>
        <v>0.86795048143053632</v>
      </c>
      <c r="R94" s="290"/>
      <c r="S94" s="47">
        <v>0.79305555555555551</v>
      </c>
      <c r="T94" s="48">
        <v>0.80988425925925922</v>
      </c>
      <c r="U94" s="111">
        <v>5.9999999999999787</v>
      </c>
      <c r="V94" s="112">
        <v>24.233333333333338</v>
      </c>
      <c r="W94" s="113"/>
      <c r="X94" s="116"/>
      <c r="Y94" s="276"/>
      <c r="Z94" s="277"/>
      <c r="AA94" s="117">
        <f t="shared" si="45"/>
        <v>-475.37826685006939</v>
      </c>
      <c r="AB94" s="110">
        <f t="shared" si="46"/>
        <v>0.86795048143053632</v>
      </c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48">AVERAGE(I90:I105)</f>
        <v>11.8</v>
      </c>
      <c r="J106" s="137">
        <f t="shared" si="48"/>
        <v>3600</v>
      </c>
      <c r="K106" s="138">
        <f t="shared" ref="K106" si="49">J106/I106</f>
        <v>305.08474576271186</v>
      </c>
      <c r="L106" s="136">
        <f t="shared" ref="L106:M106" si="50">AVERAGE(L90:L105)</f>
        <v>11.8</v>
      </c>
      <c r="M106" s="137">
        <f t="shared" si="50"/>
        <v>3169.9458530728825</v>
      </c>
      <c r="N106" s="138">
        <f>M106/L106</f>
        <v>268.63947907397306</v>
      </c>
      <c r="O106" s="139">
        <f>L106-I106</f>
        <v>0</v>
      </c>
      <c r="P106" s="140">
        <f>N106-K106</f>
        <v>-36.445266688738798</v>
      </c>
      <c r="Q106" s="141">
        <f>N106/K106</f>
        <v>0.88054051474246731</v>
      </c>
      <c r="R106" s="291"/>
      <c r="S106" s="142">
        <f>S90</f>
        <v>0.70833333333333337</v>
      </c>
      <c r="T106" s="143">
        <f>INDEX(T90:T105,COUNTA(T90:T105))</f>
        <v>0.80988425925925922</v>
      </c>
      <c r="U106" s="144"/>
      <c r="V106" s="166"/>
      <c r="W106" s="167"/>
      <c r="X106" s="138"/>
      <c r="Y106" s="279"/>
      <c r="Z106" s="280"/>
      <c r="AA106" s="168">
        <f>M106-J106</f>
        <v>-430.05414692711747</v>
      </c>
      <c r="AB106" s="141">
        <f>M106/J106</f>
        <v>0.88054051474246742</v>
      </c>
      <c r="AC106" s="283"/>
    </row>
    <row r="107" spans="1:29" ht="15.75" customHeight="1">
      <c r="A107" s="284" t="s">
        <v>147</v>
      </c>
      <c r="B107" s="114" t="s">
        <v>120</v>
      </c>
      <c r="C107" s="287" t="s">
        <v>144</v>
      </c>
      <c r="D107" s="288"/>
      <c r="E107" s="147">
        <v>18.18</v>
      </c>
      <c r="F107" s="97">
        <v>597</v>
      </c>
      <c r="G107" s="148">
        <f t="shared" ref="G107:G110" si="51">E107*F107</f>
        <v>10853.46</v>
      </c>
      <c r="H107" s="149"/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>F107/V107*60</f>
        <v>2968.5082872928388</v>
      </c>
      <c r="N107" s="152">
        <f>M107/L107</f>
        <v>742.12707182320969</v>
      </c>
      <c r="O107" s="154">
        <f>L107-I107</f>
        <v>0</v>
      </c>
      <c r="P107" s="155">
        <f>N107-K107</f>
        <v>-82.87292817679031</v>
      </c>
      <c r="Q107" s="156">
        <f>N107/K107</f>
        <v>0.8995479658463148</v>
      </c>
      <c r="R107" s="289">
        <f>Q123</f>
        <v>0.89559377632974024</v>
      </c>
      <c r="S107" s="157">
        <v>0.70833333333333337</v>
      </c>
      <c r="T107" s="158">
        <v>0.71671296296296294</v>
      </c>
      <c r="U107" s="159"/>
      <c r="V107" s="160">
        <v>12.066666666666581</v>
      </c>
      <c r="W107" s="161"/>
      <c r="X107" s="162"/>
      <c r="Y107" s="292"/>
      <c r="Z107" s="293"/>
      <c r="AA107" s="115">
        <f>M107-J107</f>
        <v>-331.49171270716124</v>
      </c>
      <c r="AB107" s="156">
        <f>M107/J107</f>
        <v>0.8995479658463148</v>
      </c>
      <c r="AC107" s="281">
        <f>AB123</f>
        <v>0.89559377632974013</v>
      </c>
    </row>
    <row r="108" spans="1:29" ht="15.75" customHeight="1">
      <c r="A108" s="285"/>
      <c r="B108" s="100" t="s">
        <v>120</v>
      </c>
      <c r="C108" s="274" t="s">
        <v>219</v>
      </c>
      <c r="D108" s="275"/>
      <c r="E108" s="101">
        <v>22.21</v>
      </c>
      <c r="F108" s="102">
        <v>1687</v>
      </c>
      <c r="G108" s="103">
        <f t="shared" si="51"/>
        <v>37468.270000000004</v>
      </c>
      <c r="H108" s="26"/>
      <c r="I108" s="104">
        <v>4</v>
      </c>
      <c r="J108" s="105">
        <v>3000</v>
      </c>
      <c r="K108" s="106">
        <f t="shared" ref="K108:K150" si="52">J108/I108</f>
        <v>750</v>
      </c>
      <c r="L108" s="107">
        <v>4</v>
      </c>
      <c r="M108" s="105">
        <f>F108/V108*60</f>
        <v>2682.5088339222589</v>
      </c>
      <c r="N108" s="106">
        <f>M108/L108</f>
        <v>670.62720848056472</v>
      </c>
      <c r="O108" s="108">
        <f>L108-I108</f>
        <v>0</v>
      </c>
      <c r="P108" s="109">
        <f>N108-K108</f>
        <v>-79.372791519435282</v>
      </c>
      <c r="Q108" s="110">
        <f>N108/K108</f>
        <v>0.89416961130741968</v>
      </c>
      <c r="R108" s="290"/>
      <c r="S108" s="47">
        <v>0.72032407407407406</v>
      </c>
      <c r="T108" s="48">
        <v>0.74652777777777779</v>
      </c>
      <c r="U108" s="111">
        <v>5.2000000000000135</v>
      </c>
      <c r="V108" s="112">
        <v>37.73333333333337</v>
      </c>
      <c r="W108" s="113"/>
      <c r="X108" s="116"/>
      <c r="Y108" s="276"/>
      <c r="Z108" s="277"/>
      <c r="AA108" s="117">
        <f>M108-J108</f>
        <v>-317.49116607774113</v>
      </c>
      <c r="AB108" s="110">
        <f>M108/J108</f>
        <v>0.89416961130741968</v>
      </c>
      <c r="AC108" s="282"/>
    </row>
    <row r="109" spans="1:29" ht="15.75" customHeight="1">
      <c r="A109" s="285"/>
      <c r="B109" s="100" t="s">
        <v>120</v>
      </c>
      <c r="C109" s="274" t="s">
        <v>202</v>
      </c>
      <c r="D109" s="275"/>
      <c r="E109" s="101">
        <v>22.48</v>
      </c>
      <c r="F109" s="102">
        <v>941</v>
      </c>
      <c r="G109" s="103">
        <f t="shared" si="51"/>
        <v>21153.68</v>
      </c>
      <c r="H109" s="26"/>
      <c r="I109" s="104">
        <v>5</v>
      </c>
      <c r="J109" s="105">
        <v>3000</v>
      </c>
      <c r="K109" s="106">
        <f t="shared" si="52"/>
        <v>600</v>
      </c>
      <c r="L109" s="107">
        <v>5</v>
      </c>
      <c r="M109" s="105">
        <f>F109/V109*60</f>
        <v>2682.1852731591534</v>
      </c>
      <c r="N109" s="106">
        <f>M109/L109</f>
        <v>536.43705463183073</v>
      </c>
      <c r="O109" s="108">
        <f>L109-I109</f>
        <v>0</v>
      </c>
      <c r="P109" s="109">
        <f>N109-K109</f>
        <v>-63.562945368169267</v>
      </c>
      <c r="Q109" s="110">
        <f>N109/K109</f>
        <v>0.89406175771971785</v>
      </c>
      <c r="R109" s="290"/>
      <c r="S109" s="47">
        <v>0.75</v>
      </c>
      <c r="T109" s="48">
        <v>0.76461805555555551</v>
      </c>
      <c r="U109" s="111">
        <v>4.9999999999999822</v>
      </c>
      <c r="V109" s="112">
        <v>21.049999999999933</v>
      </c>
      <c r="W109" s="113"/>
      <c r="X109" s="116"/>
      <c r="Y109" s="276"/>
      <c r="Z109" s="277"/>
      <c r="AA109" s="117">
        <f>M109-J109</f>
        <v>-317.81472684084656</v>
      </c>
      <c r="AB109" s="110">
        <f>M109/J109</f>
        <v>0.89406175771971785</v>
      </c>
      <c r="AC109" s="282"/>
    </row>
    <row r="110" spans="1:29" ht="15.75" customHeight="1">
      <c r="A110" s="285"/>
      <c r="B110" s="100" t="s">
        <v>120</v>
      </c>
      <c r="C110" s="274" t="s">
        <v>146</v>
      </c>
      <c r="D110" s="275"/>
      <c r="E110" s="101">
        <v>24.54</v>
      </c>
      <c r="F110" s="102">
        <v>1696</v>
      </c>
      <c r="G110" s="103">
        <f t="shared" si="51"/>
        <v>41619.839999999997</v>
      </c>
      <c r="H110" s="26"/>
      <c r="I110" s="104">
        <v>4</v>
      </c>
      <c r="J110" s="105">
        <v>3000</v>
      </c>
      <c r="K110" s="106">
        <f t="shared" si="52"/>
        <v>750</v>
      </c>
      <c r="L110" s="107">
        <v>4</v>
      </c>
      <c r="M110" s="105">
        <f>F110/V110*60</f>
        <v>2682.6010544815535</v>
      </c>
      <c r="N110" s="106">
        <f>M110/L110</f>
        <v>670.65026362038839</v>
      </c>
      <c r="O110" s="108">
        <f>L110-I110</f>
        <v>0</v>
      </c>
      <c r="P110" s="109">
        <f>N110-K110</f>
        <v>-79.349736379611613</v>
      </c>
      <c r="Q110" s="110">
        <f>N110/K110</f>
        <v>0.89420035149385113</v>
      </c>
      <c r="R110" s="290"/>
      <c r="S110" s="47">
        <v>0.76879629629629631</v>
      </c>
      <c r="T110" s="48">
        <v>0.79513888888888884</v>
      </c>
      <c r="U110" s="111">
        <v>6.0166666666667545</v>
      </c>
      <c r="V110" s="112">
        <v>37.933333333333238</v>
      </c>
      <c r="W110" s="113"/>
      <c r="X110" s="116"/>
      <c r="Y110" s="276"/>
      <c r="Z110" s="277"/>
      <c r="AA110" s="117">
        <f>M110-J110</f>
        <v>-317.39894551844645</v>
      </c>
      <c r="AB110" s="110">
        <f>M110/J110</f>
        <v>0.89420035149385113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99"/>
      <c r="G123" s="135"/>
      <c r="H123" s="69"/>
      <c r="I123" s="136">
        <f t="shared" ref="I123:J123" si="53">AVERAGE(I107:I122)</f>
        <v>4.25</v>
      </c>
      <c r="J123" s="137">
        <f t="shared" si="53"/>
        <v>3075</v>
      </c>
      <c r="K123" s="138">
        <f t="shared" ref="K123" si="54">J123/I123</f>
        <v>723.52941176470586</v>
      </c>
      <c r="L123" s="136">
        <f t="shared" ref="L123:M123" si="55">AVERAGE(L107:L122)</f>
        <v>4.25</v>
      </c>
      <c r="M123" s="137">
        <f t="shared" si="55"/>
        <v>2753.950862213951</v>
      </c>
      <c r="N123" s="138">
        <f t="shared" ref="N123:N132" si="56">M123/L123</f>
        <v>647.98843816798853</v>
      </c>
      <c r="O123" s="139">
        <f t="shared" ref="O123:O132" si="57">L123-I123</f>
        <v>0</v>
      </c>
      <c r="P123" s="140">
        <f t="shared" ref="P123:P132" si="58">N123-K123</f>
        <v>-75.540973596717322</v>
      </c>
      <c r="Q123" s="141">
        <f t="shared" ref="Q123:Q132" si="59">N123/K123</f>
        <v>0.89559377632974024</v>
      </c>
      <c r="R123" s="291"/>
      <c r="S123" s="142">
        <f>S107</f>
        <v>0.70833333333333337</v>
      </c>
      <c r="T123" s="143">
        <f>INDEX(T107:T122,COUNTA(T107:T122))</f>
        <v>0.79513888888888884</v>
      </c>
      <c r="U123" s="144"/>
      <c r="V123" s="166"/>
      <c r="W123" s="99"/>
      <c r="X123" s="69"/>
      <c r="Y123" s="279"/>
      <c r="Z123" s="280"/>
      <c r="AA123" s="168">
        <f t="shared" ref="AA123:AA132" si="60">M123-J123</f>
        <v>-321.04913778604896</v>
      </c>
      <c r="AB123" s="141">
        <f t="shared" ref="AB123:AB132" si="61">M123/J123</f>
        <v>0.89559377632974013</v>
      </c>
      <c r="AC123" s="283"/>
    </row>
    <row r="124" spans="1:29" ht="15.75" customHeight="1">
      <c r="A124" s="294" t="s">
        <v>150</v>
      </c>
      <c r="B124" s="114" t="s">
        <v>120</v>
      </c>
      <c r="C124" s="287" t="s">
        <v>152</v>
      </c>
      <c r="D124" s="288"/>
      <c r="E124" s="147">
        <v>18.18</v>
      </c>
      <c r="F124" s="97">
        <v>547</v>
      </c>
      <c r="G124" s="148">
        <f t="shared" ref="G124:G132" si="62">E124*F124</f>
        <v>9944.4599999999991</v>
      </c>
      <c r="H124" s="149">
        <v>2</v>
      </c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2" si="63">F124/V124*60</f>
        <v>2701.2345679012387</v>
      </c>
      <c r="N124" s="152">
        <f t="shared" si="56"/>
        <v>675.30864197530968</v>
      </c>
      <c r="O124" s="154">
        <f t="shared" si="57"/>
        <v>0</v>
      </c>
      <c r="P124" s="155">
        <f t="shared" si="58"/>
        <v>-74.691358024690317</v>
      </c>
      <c r="Q124" s="156">
        <f t="shared" si="59"/>
        <v>0.90041152263374624</v>
      </c>
      <c r="R124" s="289">
        <f>Q140</f>
        <v>0.8901911157254937</v>
      </c>
      <c r="S124" s="157">
        <v>0.70833333333333337</v>
      </c>
      <c r="T124" s="158">
        <v>0.71677083333333336</v>
      </c>
      <c r="U124" s="159"/>
      <c r="V124" s="160">
        <v>12.149999999999981</v>
      </c>
      <c r="W124" s="161"/>
      <c r="X124" s="162"/>
      <c r="Y124" s="292"/>
      <c r="Z124" s="293"/>
      <c r="AA124" s="115">
        <f t="shared" si="60"/>
        <v>-298.76543209876127</v>
      </c>
      <c r="AB124" s="156">
        <f t="shared" si="61"/>
        <v>0.90041152263374624</v>
      </c>
      <c r="AC124" s="281">
        <f>AB140</f>
        <v>0.8901911157254937</v>
      </c>
    </row>
    <row r="125" spans="1:29" ht="15.75" customHeight="1">
      <c r="A125" s="295"/>
      <c r="B125" s="100" t="s">
        <v>120</v>
      </c>
      <c r="C125" s="274" t="s">
        <v>151</v>
      </c>
      <c r="D125" s="275"/>
      <c r="E125" s="101">
        <v>14.03</v>
      </c>
      <c r="F125" s="102">
        <v>1932</v>
      </c>
      <c r="G125" s="103">
        <f t="shared" si="62"/>
        <v>27105.96</v>
      </c>
      <c r="H125" s="26">
        <v>2</v>
      </c>
      <c r="I125" s="104">
        <v>3</v>
      </c>
      <c r="J125" s="105">
        <v>3000</v>
      </c>
      <c r="K125" s="106">
        <f t="shared" si="52"/>
        <v>1000</v>
      </c>
      <c r="L125" s="107">
        <v>3</v>
      </c>
      <c r="M125" s="105">
        <f t="shared" si="63"/>
        <v>2698.95227008149</v>
      </c>
      <c r="N125" s="106">
        <f t="shared" si="56"/>
        <v>899.65075669382998</v>
      </c>
      <c r="O125" s="108">
        <f t="shared" si="57"/>
        <v>0</v>
      </c>
      <c r="P125" s="109">
        <f t="shared" si="58"/>
        <v>-100.34924330617002</v>
      </c>
      <c r="Q125" s="110">
        <f t="shared" si="59"/>
        <v>0.89965075669382999</v>
      </c>
      <c r="R125" s="290"/>
      <c r="S125" s="47">
        <v>0.72711805555555553</v>
      </c>
      <c r="T125" s="48">
        <v>0.75694444444444442</v>
      </c>
      <c r="U125" s="111">
        <v>14.899999999999931</v>
      </c>
      <c r="V125" s="112">
        <v>42.95</v>
      </c>
      <c r="W125" s="113"/>
      <c r="X125" s="116"/>
      <c r="Y125" s="276"/>
      <c r="Z125" s="277"/>
      <c r="AA125" s="117">
        <f t="shared" si="60"/>
        <v>-301.04772991850996</v>
      </c>
      <c r="AB125" s="110">
        <f t="shared" si="61"/>
        <v>0.89965075669382999</v>
      </c>
      <c r="AC125" s="282"/>
    </row>
    <row r="126" spans="1:29" ht="15.75" customHeight="1">
      <c r="A126" s="295"/>
      <c r="B126" s="100" t="s">
        <v>120</v>
      </c>
      <c r="C126" s="274" t="s">
        <v>156</v>
      </c>
      <c r="D126" s="275"/>
      <c r="E126" s="101">
        <v>18.18</v>
      </c>
      <c r="F126" s="102">
        <v>1114</v>
      </c>
      <c r="G126" s="103">
        <f t="shared" si="62"/>
        <v>20252.52</v>
      </c>
      <c r="H126" s="26"/>
      <c r="I126" s="104">
        <v>3</v>
      </c>
      <c r="J126" s="105">
        <v>3600</v>
      </c>
      <c r="K126" s="106">
        <f t="shared" si="52"/>
        <v>1200</v>
      </c>
      <c r="L126" s="107">
        <v>3</v>
      </c>
      <c r="M126" s="105">
        <f t="shared" si="63"/>
        <v>3172.7848101266</v>
      </c>
      <c r="N126" s="106">
        <f t="shared" si="56"/>
        <v>1057.5949367088667</v>
      </c>
      <c r="O126" s="108">
        <f t="shared" si="57"/>
        <v>0</v>
      </c>
      <c r="P126" s="109">
        <f t="shared" si="58"/>
        <v>-142.40506329113327</v>
      </c>
      <c r="Q126" s="110">
        <f t="shared" si="59"/>
        <v>0.88132911392405555</v>
      </c>
      <c r="R126" s="290"/>
      <c r="S126" s="47">
        <v>0.76736111111111116</v>
      </c>
      <c r="T126" s="48">
        <v>0.78199074074074071</v>
      </c>
      <c r="U126" s="111">
        <v>15.000000000000107</v>
      </c>
      <c r="V126" s="112">
        <v>21.066666666666549</v>
      </c>
      <c r="W126" s="113"/>
      <c r="X126" s="116"/>
      <c r="Y126" s="276"/>
      <c r="Z126" s="277"/>
      <c r="AA126" s="117">
        <f t="shared" si="60"/>
        <v>-427.21518987340005</v>
      </c>
      <c r="AB126" s="110">
        <f t="shared" si="61"/>
        <v>0.88132911392405555</v>
      </c>
      <c r="AC126" s="282"/>
    </row>
    <row r="127" spans="1:29" ht="15.75" customHeight="1">
      <c r="A127" s="295"/>
      <c r="B127" s="100" t="s">
        <v>120</v>
      </c>
      <c r="C127" s="274" t="s">
        <v>143</v>
      </c>
      <c r="D127" s="275"/>
      <c r="E127" s="101">
        <v>16.7</v>
      </c>
      <c r="F127" s="102">
        <v>1215</v>
      </c>
      <c r="G127" s="103">
        <f t="shared" si="62"/>
        <v>20290.5</v>
      </c>
      <c r="H127" s="26"/>
      <c r="I127" s="104">
        <v>3</v>
      </c>
      <c r="J127" s="105">
        <v>3600</v>
      </c>
      <c r="K127" s="106">
        <f t="shared" si="52"/>
        <v>1200</v>
      </c>
      <c r="L127" s="107">
        <v>3</v>
      </c>
      <c r="M127" s="105">
        <f t="shared" si="63"/>
        <v>3174.1654571843223</v>
      </c>
      <c r="N127" s="106">
        <f t="shared" si="56"/>
        <v>1058.055152394774</v>
      </c>
      <c r="O127" s="108">
        <f t="shared" si="57"/>
        <v>0</v>
      </c>
      <c r="P127" s="109">
        <f t="shared" si="58"/>
        <v>-141.94484760522596</v>
      </c>
      <c r="Q127" s="110">
        <f t="shared" si="59"/>
        <v>0.88171262699564501</v>
      </c>
      <c r="R127" s="290"/>
      <c r="S127" s="47">
        <v>0.79238425925925926</v>
      </c>
      <c r="T127" s="48">
        <v>0.80833333333333335</v>
      </c>
      <c r="U127" s="111">
        <v>14.966666666666715</v>
      </c>
      <c r="V127" s="112">
        <v>22.966666666666686</v>
      </c>
      <c r="W127" s="113"/>
      <c r="X127" s="116"/>
      <c r="Y127" s="276"/>
      <c r="Z127" s="277"/>
      <c r="AA127" s="117">
        <f t="shared" si="60"/>
        <v>-425.83454281567765</v>
      </c>
      <c r="AB127" s="110">
        <f t="shared" si="61"/>
        <v>0.88171262699564512</v>
      </c>
      <c r="AC127" s="282"/>
    </row>
    <row r="128" spans="1:29" ht="15.75" customHeight="1">
      <c r="A128" s="296"/>
      <c r="B128" s="100" t="s">
        <v>120</v>
      </c>
      <c r="C128" s="274" t="s">
        <v>153</v>
      </c>
      <c r="D128" s="275"/>
      <c r="E128" s="101">
        <v>14.28</v>
      </c>
      <c r="F128" s="102">
        <v>2317</v>
      </c>
      <c r="G128" s="103">
        <f t="shared" si="62"/>
        <v>33086.76</v>
      </c>
      <c r="H128" s="13">
        <v>2</v>
      </c>
      <c r="I128" s="104">
        <v>3</v>
      </c>
      <c r="J128" s="105">
        <v>3600</v>
      </c>
      <c r="K128" s="106">
        <f t="shared" si="52"/>
        <v>1200</v>
      </c>
      <c r="L128" s="107">
        <v>3</v>
      </c>
      <c r="M128" s="105">
        <f t="shared" si="63"/>
        <v>3175.1808146174326</v>
      </c>
      <c r="N128" s="106">
        <f t="shared" si="56"/>
        <v>1058.3936048724775</v>
      </c>
      <c r="O128" s="108">
        <f t="shared" si="57"/>
        <v>0</v>
      </c>
      <c r="P128" s="109">
        <f t="shared" si="58"/>
        <v>-141.60639512752255</v>
      </c>
      <c r="Q128" s="110">
        <f t="shared" si="59"/>
        <v>0.8819946707270645</v>
      </c>
      <c r="R128" s="290"/>
      <c r="S128" s="47">
        <v>0.81890046296296293</v>
      </c>
      <c r="T128" s="48">
        <v>0.84930555555555554</v>
      </c>
      <c r="U128" s="111">
        <v>15.216666666666594</v>
      </c>
      <c r="V128" s="112">
        <v>43.78333333333336</v>
      </c>
      <c r="W128" s="113">
        <v>0.84930555555555554</v>
      </c>
      <c r="X128" s="116">
        <v>0.90208333333333302</v>
      </c>
      <c r="Y128" s="276"/>
      <c r="Z128" s="277"/>
      <c r="AA128" s="117">
        <f t="shared" si="60"/>
        <v>-424.81918538256741</v>
      </c>
      <c r="AB128" s="110">
        <f t="shared" si="61"/>
        <v>0.88199467072706461</v>
      </c>
      <c r="AC128" s="282"/>
    </row>
    <row r="129" spans="1:29" ht="15.75" customHeight="1">
      <c r="A129" s="296"/>
      <c r="B129" s="100" t="s">
        <v>120</v>
      </c>
      <c r="C129" s="274" t="s">
        <v>152</v>
      </c>
      <c r="D129" s="275"/>
      <c r="E129" s="101">
        <v>18.18</v>
      </c>
      <c r="F129" s="102">
        <v>1090</v>
      </c>
      <c r="G129" s="121">
        <f t="shared" si="62"/>
        <v>19816.2</v>
      </c>
      <c r="H129" s="122"/>
      <c r="I129" s="104">
        <v>4</v>
      </c>
      <c r="J129" s="105">
        <v>3000</v>
      </c>
      <c r="K129" s="106">
        <f t="shared" si="52"/>
        <v>750</v>
      </c>
      <c r="L129" s="107">
        <v>4</v>
      </c>
      <c r="M129" s="105">
        <f t="shared" si="63"/>
        <v>2700.6194081210688</v>
      </c>
      <c r="N129" s="106">
        <f t="shared" si="56"/>
        <v>675.15485203026719</v>
      </c>
      <c r="O129" s="108">
        <f t="shared" si="57"/>
        <v>0</v>
      </c>
      <c r="P129" s="109">
        <f t="shared" si="58"/>
        <v>-74.845147969732807</v>
      </c>
      <c r="Q129" s="110">
        <f t="shared" si="59"/>
        <v>0.90020646937368964</v>
      </c>
      <c r="R129" s="290"/>
      <c r="S129" s="47">
        <v>0.90208333333333302</v>
      </c>
      <c r="T129" s="48">
        <v>0.91890046296296302</v>
      </c>
      <c r="U129" s="111">
        <v>75.999999999999574</v>
      </c>
      <c r="V129" s="112">
        <v>24.216666666667201</v>
      </c>
      <c r="W129" s="113"/>
      <c r="X129" s="116"/>
      <c r="Y129" s="276"/>
      <c r="Z129" s="277"/>
      <c r="AA129" s="117">
        <f t="shared" si="60"/>
        <v>-299.38059187893123</v>
      </c>
      <c r="AB129" s="110">
        <f t="shared" si="61"/>
        <v>0.90020646937368964</v>
      </c>
      <c r="AC129" s="282"/>
    </row>
    <row r="130" spans="1:29" ht="15.75" customHeight="1">
      <c r="A130" s="296"/>
      <c r="B130" s="100" t="s">
        <v>120</v>
      </c>
      <c r="C130" s="274" t="s">
        <v>158</v>
      </c>
      <c r="D130" s="275"/>
      <c r="E130" s="101">
        <v>25.03</v>
      </c>
      <c r="F130" s="102">
        <v>1029</v>
      </c>
      <c r="G130" s="121">
        <f t="shared" si="62"/>
        <v>25755.870000000003</v>
      </c>
      <c r="H130" s="62"/>
      <c r="I130" s="104">
        <v>4</v>
      </c>
      <c r="J130" s="105">
        <v>3300</v>
      </c>
      <c r="K130" s="106">
        <f t="shared" si="52"/>
        <v>825</v>
      </c>
      <c r="L130" s="107">
        <v>4</v>
      </c>
      <c r="M130" s="105">
        <f t="shared" si="63"/>
        <v>2942.3351866560797</v>
      </c>
      <c r="N130" s="106">
        <f t="shared" si="56"/>
        <v>735.58379666401993</v>
      </c>
      <c r="O130" s="123">
        <f t="shared" si="57"/>
        <v>0</v>
      </c>
      <c r="P130" s="124">
        <f t="shared" si="58"/>
        <v>-89.416203335980072</v>
      </c>
      <c r="Q130" s="125">
        <f t="shared" si="59"/>
        <v>0.89161672322911512</v>
      </c>
      <c r="R130" s="290"/>
      <c r="S130" s="47">
        <v>0.92917824074074074</v>
      </c>
      <c r="T130" s="48">
        <v>0.94374999999999998</v>
      </c>
      <c r="U130" s="111">
        <v>14.799999999999915</v>
      </c>
      <c r="V130" s="112">
        <v>20.983333333333309</v>
      </c>
      <c r="W130" s="113"/>
      <c r="X130" s="116"/>
      <c r="Y130" s="276"/>
      <c r="Z130" s="277"/>
      <c r="AA130" s="117">
        <f t="shared" si="60"/>
        <v>-357.66481334392029</v>
      </c>
      <c r="AB130" s="110">
        <f t="shared" si="61"/>
        <v>0.89161672322911512</v>
      </c>
      <c r="AC130" s="282"/>
    </row>
    <row r="131" spans="1:29" ht="15.75" customHeight="1">
      <c r="A131" s="296"/>
      <c r="B131" s="100" t="s">
        <v>120</v>
      </c>
      <c r="C131" s="274" t="s">
        <v>151</v>
      </c>
      <c r="D131" s="275"/>
      <c r="E131" s="101">
        <v>14.03</v>
      </c>
      <c r="F131" s="102">
        <v>4809</v>
      </c>
      <c r="G131" s="121">
        <f t="shared" si="62"/>
        <v>67470.27</v>
      </c>
      <c r="H131" s="62"/>
      <c r="I131" s="104">
        <v>3</v>
      </c>
      <c r="J131" s="105">
        <v>3000</v>
      </c>
      <c r="K131" s="106">
        <f t="shared" si="52"/>
        <v>1000</v>
      </c>
      <c r="L131" s="118">
        <v>3</v>
      </c>
      <c r="M131" s="105">
        <f t="shared" si="63"/>
        <v>2698.7373343725635</v>
      </c>
      <c r="N131" s="106">
        <f t="shared" si="56"/>
        <v>899.57911145752121</v>
      </c>
      <c r="O131" s="123">
        <f t="shared" si="57"/>
        <v>0</v>
      </c>
      <c r="P131" s="124">
        <f t="shared" si="58"/>
        <v>-100.42088854247879</v>
      </c>
      <c r="Q131" s="125">
        <f t="shared" si="59"/>
        <v>0.89957911145752123</v>
      </c>
      <c r="R131" s="290"/>
      <c r="S131" s="47">
        <v>0.95422453703703702</v>
      </c>
      <c r="T131" s="48">
        <v>1.0284722222222222</v>
      </c>
      <c r="U131" s="111">
        <v>15.083333333333346</v>
      </c>
      <c r="V131" s="112">
        <v>106.9166666666667</v>
      </c>
      <c r="W131" s="113"/>
      <c r="X131" s="116"/>
      <c r="Y131" s="276"/>
      <c r="Z131" s="277"/>
      <c r="AA131" s="117">
        <f t="shared" si="60"/>
        <v>-301.26266562743649</v>
      </c>
      <c r="AB131" s="110">
        <f t="shared" si="61"/>
        <v>0.89957911145752112</v>
      </c>
      <c r="AC131" s="282"/>
    </row>
    <row r="132" spans="1:29" ht="15.75" customHeight="1">
      <c r="A132" s="296"/>
      <c r="B132" s="100" t="s">
        <v>120</v>
      </c>
      <c r="C132" s="274" t="s">
        <v>153</v>
      </c>
      <c r="D132" s="275"/>
      <c r="E132" s="101">
        <v>14.28</v>
      </c>
      <c r="F132" s="102">
        <v>6210</v>
      </c>
      <c r="G132" s="121">
        <f t="shared" si="62"/>
        <v>88678.8</v>
      </c>
      <c r="H132" s="62"/>
      <c r="I132" s="104">
        <v>3</v>
      </c>
      <c r="J132" s="105">
        <v>3600</v>
      </c>
      <c r="K132" s="106">
        <f t="shared" si="52"/>
        <v>1200</v>
      </c>
      <c r="L132" s="118">
        <v>3</v>
      </c>
      <c r="M132" s="105">
        <f t="shared" si="63"/>
        <v>3174.6662879863702</v>
      </c>
      <c r="N132" s="106">
        <f t="shared" si="56"/>
        <v>1058.2220959954568</v>
      </c>
      <c r="O132" s="123">
        <f t="shared" si="57"/>
        <v>0</v>
      </c>
      <c r="P132" s="124">
        <f t="shared" si="58"/>
        <v>-141.77790400454319</v>
      </c>
      <c r="Q132" s="125">
        <f t="shared" si="59"/>
        <v>0.88185174666288069</v>
      </c>
      <c r="R132" s="290"/>
      <c r="S132" s="47">
        <v>1.038888888888889</v>
      </c>
      <c r="T132" s="48">
        <v>1.1203935185185185</v>
      </c>
      <c r="U132" s="111">
        <v>15.000000000000107</v>
      </c>
      <c r="V132" s="112">
        <v>117.36666666666657</v>
      </c>
      <c r="W132" s="113"/>
      <c r="X132" s="116"/>
      <c r="Y132" s="276"/>
      <c r="Z132" s="277"/>
      <c r="AA132" s="117">
        <f t="shared" si="60"/>
        <v>-425.33371201362979</v>
      </c>
      <c r="AB132" s="110">
        <f t="shared" si="61"/>
        <v>0.88185174666288058</v>
      </c>
      <c r="AC132" s="282"/>
    </row>
    <row r="133" spans="1:29" ht="15.75" customHeight="1">
      <c r="A133" s="296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26"/>
      <c r="X134" s="127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26"/>
      <c r="X135" s="127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26"/>
      <c r="X136" s="127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26"/>
      <c r="X137" s="127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26"/>
      <c r="X138" s="127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64">AVERAGE(I124:I139)</f>
        <v>3.3333333333333335</v>
      </c>
      <c r="J140" s="137">
        <f t="shared" si="64"/>
        <v>3300</v>
      </c>
      <c r="K140" s="138">
        <f t="shared" ref="K140" si="65">J140/I140</f>
        <v>990</v>
      </c>
      <c r="L140" s="136">
        <f t="shared" ref="L140:M140" si="66">AVERAGE(L124:L139)</f>
        <v>3.3333333333333335</v>
      </c>
      <c r="M140" s="137">
        <f t="shared" si="66"/>
        <v>2937.6306818941293</v>
      </c>
      <c r="N140" s="138">
        <f t="shared" ref="N140:N150" si="67">M140/L140</f>
        <v>881.2892045682388</v>
      </c>
      <c r="O140" s="139">
        <f t="shared" ref="O140:O150" si="68">L140-I140</f>
        <v>0</v>
      </c>
      <c r="P140" s="140">
        <f t="shared" ref="P140:P150" si="69">N140-K140</f>
        <v>-108.7107954317612</v>
      </c>
      <c r="Q140" s="141">
        <f t="shared" ref="Q140:Q150" si="70">N140/K140</f>
        <v>0.8901911157254937</v>
      </c>
      <c r="R140" s="291"/>
      <c r="S140" s="142">
        <f>S124</f>
        <v>0.70833333333333337</v>
      </c>
      <c r="T140" s="143">
        <f>INDEX(T124:T139,COUNTA(T124:T139))</f>
        <v>1.1203935185185185</v>
      </c>
      <c r="U140" s="144"/>
      <c r="V140" s="166"/>
      <c r="W140" s="99"/>
      <c r="X140" s="69"/>
      <c r="Y140" s="279"/>
      <c r="Z140" s="280"/>
      <c r="AA140" s="168">
        <f t="shared" ref="AA140:AA150" si="71">M140-J140</f>
        <v>-362.36931810587066</v>
      </c>
      <c r="AB140" s="141">
        <f t="shared" ref="AB140:AB150" si="72">M140/J140</f>
        <v>0.8901911157254937</v>
      </c>
      <c r="AC140" s="283"/>
    </row>
    <row r="141" spans="1:29" ht="15.75" customHeight="1">
      <c r="A141" s="284" t="s">
        <v>154</v>
      </c>
      <c r="B141" s="114" t="s">
        <v>120</v>
      </c>
      <c r="C141" s="287" t="s">
        <v>145</v>
      </c>
      <c r="D141" s="288"/>
      <c r="E141" s="147">
        <v>22.28</v>
      </c>
      <c r="F141" s="97">
        <v>1574</v>
      </c>
      <c r="G141" s="148">
        <f t="shared" ref="G141:G150" si="73">E141*F141</f>
        <v>35068.720000000001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0" si="74">F141/V141*60</f>
        <v>2937.480559875592</v>
      </c>
      <c r="N141" s="152">
        <f t="shared" si="67"/>
        <v>587.49611197511842</v>
      </c>
      <c r="O141" s="154">
        <f t="shared" si="68"/>
        <v>0</v>
      </c>
      <c r="P141" s="155">
        <f t="shared" si="69"/>
        <v>-72.503888024881576</v>
      </c>
      <c r="Q141" s="156">
        <f t="shared" si="70"/>
        <v>0.89014562420472487</v>
      </c>
      <c r="R141" s="289">
        <f>Q157</f>
        <v>0.88531471444566157</v>
      </c>
      <c r="S141" s="157">
        <v>0.70833333333333337</v>
      </c>
      <c r="T141" s="158">
        <v>0.7306597222222222</v>
      </c>
      <c r="U141" s="159"/>
      <c r="V141" s="160">
        <v>32.149999999999906</v>
      </c>
      <c r="W141" s="158"/>
      <c r="X141" s="169"/>
      <c r="Y141" s="292"/>
      <c r="Z141" s="293"/>
      <c r="AA141" s="171">
        <f t="shared" si="71"/>
        <v>-362.51944012440799</v>
      </c>
      <c r="AB141" s="156">
        <f t="shared" si="72"/>
        <v>0.89014562420472487</v>
      </c>
      <c r="AC141" s="281">
        <f>AB157</f>
        <v>0.88531471444566157</v>
      </c>
    </row>
    <row r="142" spans="1:29" ht="15.75" customHeight="1">
      <c r="A142" s="285"/>
      <c r="B142" s="100" t="s">
        <v>120</v>
      </c>
      <c r="C142" s="274" t="s">
        <v>155</v>
      </c>
      <c r="D142" s="275"/>
      <c r="E142" s="101">
        <v>18.18</v>
      </c>
      <c r="F142" s="102">
        <v>915</v>
      </c>
      <c r="G142" s="103">
        <f t="shared" si="73"/>
        <v>16634.7</v>
      </c>
      <c r="H142" s="26"/>
      <c r="I142" s="104">
        <v>3</v>
      </c>
      <c r="J142" s="105">
        <v>3600</v>
      </c>
      <c r="K142" s="106">
        <f t="shared" si="52"/>
        <v>1200</v>
      </c>
      <c r="L142" s="107">
        <v>3</v>
      </c>
      <c r="M142" s="105">
        <f t="shared" si="74"/>
        <v>3176.4705882353164</v>
      </c>
      <c r="N142" s="106">
        <f t="shared" si="67"/>
        <v>1058.8235294117721</v>
      </c>
      <c r="O142" s="108">
        <f t="shared" si="68"/>
        <v>0</v>
      </c>
      <c r="P142" s="109">
        <f t="shared" si="69"/>
        <v>-141.17647058822786</v>
      </c>
      <c r="Q142" s="110">
        <f t="shared" si="70"/>
        <v>0.88235294117647678</v>
      </c>
      <c r="R142" s="290"/>
      <c r="S142" s="47">
        <v>0.74097222222222225</v>
      </c>
      <c r="T142" s="48">
        <v>0.75297453703703698</v>
      </c>
      <c r="U142" s="111">
        <v>14.850000000000083</v>
      </c>
      <c r="V142" s="112">
        <v>17.283333333333211</v>
      </c>
      <c r="W142" s="113"/>
      <c r="X142" s="13"/>
      <c r="Y142" s="276"/>
      <c r="Z142" s="277"/>
      <c r="AA142" s="172">
        <f t="shared" si="71"/>
        <v>-423.52941176468357</v>
      </c>
      <c r="AB142" s="110">
        <f t="shared" si="72"/>
        <v>0.88235294117647678</v>
      </c>
      <c r="AC142" s="282"/>
    </row>
    <row r="143" spans="1:29" ht="15.75" customHeight="1">
      <c r="A143" s="285"/>
      <c r="B143" s="100" t="s">
        <v>120</v>
      </c>
      <c r="C143" s="274" t="s">
        <v>157</v>
      </c>
      <c r="D143" s="275"/>
      <c r="E143" s="101">
        <v>24.82</v>
      </c>
      <c r="F143" s="102">
        <v>742</v>
      </c>
      <c r="G143" s="103">
        <f t="shared" si="73"/>
        <v>18416.439999999999</v>
      </c>
      <c r="H143" s="26"/>
      <c r="I143" s="104">
        <v>4</v>
      </c>
      <c r="J143" s="105">
        <v>3300</v>
      </c>
      <c r="K143" s="106">
        <f t="shared" si="52"/>
        <v>825</v>
      </c>
      <c r="L143" s="107">
        <v>4</v>
      </c>
      <c r="M143" s="105">
        <f t="shared" si="74"/>
        <v>2941.8502202643131</v>
      </c>
      <c r="N143" s="106">
        <f t="shared" si="67"/>
        <v>735.46255506607827</v>
      </c>
      <c r="O143" s="108">
        <f t="shared" si="68"/>
        <v>0</v>
      </c>
      <c r="P143" s="109">
        <f t="shared" si="69"/>
        <v>-89.537444933921734</v>
      </c>
      <c r="Q143" s="110">
        <f t="shared" si="70"/>
        <v>0.89146976371645847</v>
      </c>
      <c r="R143" s="290"/>
      <c r="S143" s="47">
        <v>0.7631944444444444</v>
      </c>
      <c r="T143" s="48">
        <v>0.77370370370370367</v>
      </c>
      <c r="U143" s="111">
        <v>14.716666666666676</v>
      </c>
      <c r="V143" s="112">
        <v>15.133333333333354</v>
      </c>
      <c r="W143" s="113"/>
      <c r="X143" s="13"/>
      <c r="Y143" s="276"/>
      <c r="Z143" s="277"/>
      <c r="AA143" s="172">
        <f t="shared" si="71"/>
        <v>-358.14977973568693</v>
      </c>
      <c r="AB143" s="110">
        <f t="shared" si="72"/>
        <v>0.89146976371645847</v>
      </c>
      <c r="AC143" s="282"/>
    </row>
    <row r="144" spans="1:29" ht="15.75" customHeight="1">
      <c r="A144" s="285"/>
      <c r="B144" s="100" t="s">
        <v>120</v>
      </c>
      <c r="C144" s="274" t="s">
        <v>158</v>
      </c>
      <c r="D144" s="275"/>
      <c r="E144" s="101">
        <v>25.03</v>
      </c>
      <c r="F144" s="102">
        <v>770</v>
      </c>
      <c r="G144" s="103">
        <f t="shared" si="73"/>
        <v>19273.100000000002</v>
      </c>
      <c r="H144" s="26"/>
      <c r="I144" s="104">
        <v>4</v>
      </c>
      <c r="J144" s="105">
        <v>3300</v>
      </c>
      <c r="K144" s="106">
        <f t="shared" si="52"/>
        <v>825</v>
      </c>
      <c r="L144" s="107">
        <v>4</v>
      </c>
      <c r="M144" s="105">
        <f t="shared" si="74"/>
        <v>2942.6751592356882</v>
      </c>
      <c r="N144" s="106">
        <f t="shared" si="67"/>
        <v>735.66878980892204</v>
      </c>
      <c r="O144" s="108">
        <f t="shared" si="68"/>
        <v>0</v>
      </c>
      <c r="P144" s="109">
        <f t="shared" si="69"/>
        <v>-89.331210191077957</v>
      </c>
      <c r="Q144" s="110">
        <f t="shared" si="70"/>
        <v>0.89171974522293584</v>
      </c>
      <c r="R144" s="290"/>
      <c r="S144" s="47">
        <v>0.78493055555555558</v>
      </c>
      <c r="T144" s="48">
        <v>0.79583333333333328</v>
      </c>
      <c r="U144" s="111">
        <v>16.166666666666742</v>
      </c>
      <c r="V144" s="112">
        <v>15.699999999999896</v>
      </c>
      <c r="W144" s="113"/>
      <c r="X144" s="13"/>
      <c r="Y144" s="276"/>
      <c r="Z144" s="277"/>
      <c r="AA144" s="172">
        <f t="shared" si="71"/>
        <v>-357.32484076431183</v>
      </c>
      <c r="AB144" s="110">
        <f t="shared" si="72"/>
        <v>0.89171974522293584</v>
      </c>
      <c r="AC144" s="282"/>
    </row>
    <row r="145" spans="1:29" ht="15.75" customHeight="1">
      <c r="A145" s="285"/>
      <c r="B145" s="100" t="s">
        <v>120</v>
      </c>
      <c r="C145" s="274" t="s">
        <v>148</v>
      </c>
      <c r="D145" s="275"/>
      <c r="E145" s="101">
        <v>17.89</v>
      </c>
      <c r="F145" s="102">
        <v>1303</v>
      </c>
      <c r="G145" s="103">
        <f t="shared" si="73"/>
        <v>23310.670000000002</v>
      </c>
      <c r="H145" s="13"/>
      <c r="I145" s="104">
        <v>4</v>
      </c>
      <c r="J145" s="105">
        <v>3600</v>
      </c>
      <c r="K145" s="106">
        <f t="shared" si="52"/>
        <v>900</v>
      </c>
      <c r="L145" s="107">
        <v>4</v>
      </c>
      <c r="M145" s="105">
        <f t="shared" si="74"/>
        <v>3175.8970886933025</v>
      </c>
      <c r="N145" s="106">
        <f t="shared" si="67"/>
        <v>793.97427217332563</v>
      </c>
      <c r="O145" s="108">
        <f t="shared" si="68"/>
        <v>0</v>
      </c>
      <c r="P145" s="109">
        <f t="shared" si="69"/>
        <v>-106.02572782667437</v>
      </c>
      <c r="Q145" s="110">
        <f t="shared" si="70"/>
        <v>0.88219363574813958</v>
      </c>
      <c r="R145" s="290"/>
      <c r="S145" s="47">
        <v>0.80651620370370369</v>
      </c>
      <c r="T145" s="48">
        <v>0.82361111111111107</v>
      </c>
      <c r="U145" s="111">
        <v>15.383333333333393</v>
      </c>
      <c r="V145" s="112">
        <v>24.616666666666625</v>
      </c>
      <c r="W145" s="113"/>
      <c r="X145" s="116"/>
      <c r="Y145" s="276"/>
      <c r="Z145" s="277"/>
      <c r="AA145" s="172">
        <f t="shared" si="71"/>
        <v>-424.10291130669748</v>
      </c>
      <c r="AB145" s="110">
        <f t="shared" si="72"/>
        <v>0.88219363574813958</v>
      </c>
      <c r="AC145" s="282"/>
    </row>
    <row r="146" spans="1:29" ht="15.75" customHeight="1">
      <c r="A146" s="285"/>
      <c r="B146" s="100" t="s">
        <v>120</v>
      </c>
      <c r="C146" s="274" t="s">
        <v>149</v>
      </c>
      <c r="D146" s="275"/>
      <c r="E146" s="101">
        <v>16.66</v>
      </c>
      <c r="F146" s="102">
        <v>2039</v>
      </c>
      <c r="G146" s="121">
        <f t="shared" si="73"/>
        <v>33969.74</v>
      </c>
      <c r="H146" s="122"/>
      <c r="I146" s="104">
        <v>5</v>
      </c>
      <c r="J146" s="105">
        <v>3600</v>
      </c>
      <c r="K146" s="106">
        <f t="shared" si="52"/>
        <v>720</v>
      </c>
      <c r="L146" s="107">
        <v>5</v>
      </c>
      <c r="M146" s="105">
        <f t="shared" si="74"/>
        <v>3172.1694036300728</v>
      </c>
      <c r="N146" s="106">
        <f t="shared" si="67"/>
        <v>634.43388072601454</v>
      </c>
      <c r="O146" s="108">
        <f t="shared" si="68"/>
        <v>0</v>
      </c>
      <c r="P146" s="109">
        <f t="shared" si="69"/>
        <v>-85.566119273985464</v>
      </c>
      <c r="Q146" s="110">
        <f t="shared" si="70"/>
        <v>0.8811581676750202</v>
      </c>
      <c r="R146" s="290"/>
      <c r="S146" s="47">
        <v>0.83432870370370371</v>
      </c>
      <c r="T146" s="48">
        <v>0.86111111111111116</v>
      </c>
      <c r="U146" s="111">
        <v>15.433333333333401</v>
      </c>
      <c r="V146" s="112">
        <v>38.566666666666727</v>
      </c>
      <c r="W146" s="113">
        <v>0.86111111111111116</v>
      </c>
      <c r="X146" s="116">
        <v>0.91347222222222224</v>
      </c>
      <c r="Y146" s="276"/>
      <c r="Z146" s="277"/>
      <c r="AA146" s="172">
        <f t="shared" si="71"/>
        <v>-427.83059636992721</v>
      </c>
      <c r="AB146" s="110">
        <f t="shared" si="72"/>
        <v>0.8811581676750202</v>
      </c>
      <c r="AC146" s="282"/>
    </row>
    <row r="147" spans="1:29" ht="15.75" customHeight="1">
      <c r="A147" s="285"/>
      <c r="B147" s="100" t="s">
        <v>120</v>
      </c>
      <c r="C147" s="274" t="s">
        <v>155</v>
      </c>
      <c r="D147" s="275"/>
      <c r="E147" s="101">
        <v>18.18</v>
      </c>
      <c r="F147" s="102">
        <v>2255</v>
      </c>
      <c r="G147" s="121">
        <f t="shared" si="73"/>
        <v>40995.9</v>
      </c>
      <c r="H147" s="62"/>
      <c r="I147" s="104">
        <v>3</v>
      </c>
      <c r="J147" s="105">
        <v>3600</v>
      </c>
      <c r="K147" s="106">
        <f t="shared" si="52"/>
        <v>1200</v>
      </c>
      <c r="L147" s="107">
        <v>3</v>
      </c>
      <c r="M147" s="105">
        <f t="shared" si="74"/>
        <v>3176.0563380281733</v>
      </c>
      <c r="N147" s="106">
        <f t="shared" si="67"/>
        <v>1058.6854460093912</v>
      </c>
      <c r="O147" s="123">
        <f t="shared" si="68"/>
        <v>0</v>
      </c>
      <c r="P147" s="124">
        <f t="shared" si="69"/>
        <v>-141.31455399060883</v>
      </c>
      <c r="Q147" s="125">
        <f t="shared" si="70"/>
        <v>0.88223787167449264</v>
      </c>
      <c r="R147" s="290"/>
      <c r="S147" s="47">
        <v>0.91347222222222224</v>
      </c>
      <c r="T147" s="48">
        <v>0.94305555555555554</v>
      </c>
      <c r="U147" s="111">
        <v>75.399999999999949</v>
      </c>
      <c r="V147" s="112">
        <v>42.599999999999945</v>
      </c>
      <c r="W147" s="113"/>
      <c r="X147" s="116"/>
      <c r="Y147" s="276"/>
      <c r="Z147" s="277"/>
      <c r="AA147" s="172">
        <f t="shared" si="71"/>
        <v>-423.94366197182671</v>
      </c>
      <c r="AB147" s="110">
        <f t="shared" si="72"/>
        <v>0.88223787167449252</v>
      </c>
      <c r="AC147" s="282"/>
    </row>
    <row r="148" spans="1:29" ht="15.75" customHeight="1">
      <c r="A148" s="285"/>
      <c r="B148" s="100" t="s">
        <v>120</v>
      </c>
      <c r="C148" s="274" t="s">
        <v>157</v>
      </c>
      <c r="D148" s="275"/>
      <c r="E148" s="101">
        <v>24.82</v>
      </c>
      <c r="F148" s="102">
        <v>1712</v>
      </c>
      <c r="G148" s="121">
        <f t="shared" si="73"/>
        <v>42491.840000000004</v>
      </c>
      <c r="H148" s="62"/>
      <c r="I148" s="104">
        <v>4</v>
      </c>
      <c r="J148" s="105">
        <v>3300</v>
      </c>
      <c r="K148" s="106">
        <f t="shared" si="52"/>
        <v>825</v>
      </c>
      <c r="L148" s="118">
        <v>4</v>
      </c>
      <c r="M148" s="105">
        <f t="shared" si="74"/>
        <v>2939.0557939914138</v>
      </c>
      <c r="N148" s="106">
        <f t="shared" si="67"/>
        <v>734.76394849785345</v>
      </c>
      <c r="O148" s="123">
        <f t="shared" si="68"/>
        <v>0</v>
      </c>
      <c r="P148" s="124">
        <f t="shared" si="69"/>
        <v>-90.236051502146552</v>
      </c>
      <c r="Q148" s="125">
        <f t="shared" si="70"/>
        <v>0.890622967876186</v>
      </c>
      <c r="R148" s="290"/>
      <c r="S148" s="47">
        <v>0.95350694444444439</v>
      </c>
      <c r="T148" s="48">
        <v>0.97777777777777775</v>
      </c>
      <c r="U148" s="111">
        <v>15.049999999999955</v>
      </c>
      <c r="V148" s="112">
        <v>34.950000000000031</v>
      </c>
      <c r="W148" s="113"/>
      <c r="X148" s="116"/>
      <c r="Y148" s="276"/>
      <c r="Z148" s="277"/>
      <c r="AA148" s="172">
        <f t="shared" si="71"/>
        <v>-360.94420600858621</v>
      </c>
      <c r="AB148" s="110">
        <f t="shared" si="72"/>
        <v>0.890622967876186</v>
      </c>
      <c r="AC148" s="282"/>
    </row>
    <row r="149" spans="1:29" ht="15.75" customHeight="1">
      <c r="A149" s="285"/>
      <c r="B149" s="100" t="s">
        <v>120</v>
      </c>
      <c r="C149" s="274" t="s">
        <v>148</v>
      </c>
      <c r="D149" s="275"/>
      <c r="E149" s="101">
        <v>17.89</v>
      </c>
      <c r="F149" s="102">
        <v>3469</v>
      </c>
      <c r="G149" s="121">
        <f t="shared" si="73"/>
        <v>62060.41</v>
      </c>
      <c r="H149" s="62"/>
      <c r="I149" s="104">
        <v>4</v>
      </c>
      <c r="J149" s="105">
        <v>3600</v>
      </c>
      <c r="K149" s="106">
        <f t="shared" si="52"/>
        <v>900</v>
      </c>
      <c r="L149" s="118">
        <v>4</v>
      </c>
      <c r="M149" s="105">
        <f t="shared" si="74"/>
        <v>3175.286041189931</v>
      </c>
      <c r="N149" s="106">
        <f t="shared" si="67"/>
        <v>793.82151029748275</v>
      </c>
      <c r="O149" s="123">
        <f t="shared" si="68"/>
        <v>0</v>
      </c>
      <c r="P149" s="124">
        <f t="shared" si="69"/>
        <v>-106.17848970251725</v>
      </c>
      <c r="Q149" s="125">
        <f t="shared" si="70"/>
        <v>0.88202390033053635</v>
      </c>
      <c r="R149" s="290"/>
      <c r="S149" s="47">
        <v>0.98850694444444442</v>
      </c>
      <c r="T149" s="48">
        <v>1.0340277777777778</v>
      </c>
      <c r="U149" s="111">
        <v>15.450000000000017</v>
      </c>
      <c r="V149" s="112">
        <v>65.550000000000011</v>
      </c>
      <c r="W149" s="126"/>
      <c r="X149" s="127"/>
      <c r="Y149" s="276"/>
      <c r="Z149" s="277"/>
      <c r="AA149" s="172">
        <f t="shared" si="71"/>
        <v>-424.71395881006902</v>
      </c>
      <c r="AB149" s="110">
        <f t="shared" si="72"/>
        <v>0.88202390033053635</v>
      </c>
      <c r="AC149" s="282"/>
    </row>
    <row r="150" spans="1:29" ht="15.75" customHeight="1">
      <c r="A150" s="285"/>
      <c r="B150" s="100" t="s">
        <v>120</v>
      </c>
      <c r="C150" s="274" t="s">
        <v>149</v>
      </c>
      <c r="D150" s="275"/>
      <c r="E150" s="101">
        <v>16.66</v>
      </c>
      <c r="F150" s="102">
        <v>5188</v>
      </c>
      <c r="G150" s="121">
        <f t="shared" si="73"/>
        <v>86432.08</v>
      </c>
      <c r="H150" s="62"/>
      <c r="I150" s="104">
        <v>5</v>
      </c>
      <c r="J150" s="105">
        <v>3600</v>
      </c>
      <c r="K150" s="106">
        <f t="shared" si="52"/>
        <v>720</v>
      </c>
      <c r="L150" s="118">
        <v>5</v>
      </c>
      <c r="M150" s="105">
        <f t="shared" si="74"/>
        <v>3172.0108695652216</v>
      </c>
      <c r="N150" s="106">
        <f t="shared" si="67"/>
        <v>634.40217391304429</v>
      </c>
      <c r="O150" s="123">
        <f t="shared" si="68"/>
        <v>0</v>
      </c>
      <c r="P150" s="124">
        <f t="shared" si="69"/>
        <v>-85.597826086955706</v>
      </c>
      <c r="Q150" s="125">
        <f t="shared" si="70"/>
        <v>0.8811141304347837</v>
      </c>
      <c r="R150" s="290"/>
      <c r="S150" s="47">
        <v>1.0444444444444445</v>
      </c>
      <c r="T150" s="48">
        <v>1.1125925925925926</v>
      </c>
      <c r="U150" s="111">
        <v>15.000000000000107</v>
      </c>
      <c r="V150" s="112">
        <v>98.133333333333212</v>
      </c>
      <c r="W150" s="126"/>
      <c r="X150" s="127"/>
      <c r="Y150" s="276"/>
      <c r="Z150" s="277"/>
      <c r="AA150" s="172">
        <f t="shared" si="71"/>
        <v>-427.98913043477842</v>
      </c>
      <c r="AB150" s="110">
        <f t="shared" si="72"/>
        <v>0.88111413043478382</v>
      </c>
      <c r="AC150" s="282"/>
    </row>
    <row r="151" spans="1:29" ht="15.75" customHeight="1">
      <c r="A151" s="285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72"/>
      <c r="AB151" s="110"/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72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72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13"/>
      <c r="X154" s="116"/>
      <c r="Y154" s="276"/>
      <c r="Z154" s="277"/>
      <c r="AA154" s="172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72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73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167"/>
      <c r="G157" s="135"/>
      <c r="H157" s="69"/>
      <c r="I157" s="136">
        <f t="shared" ref="I157:J157" si="75">AVERAGE(I141:I156)</f>
        <v>4.0999999999999996</v>
      </c>
      <c r="J157" s="137">
        <f t="shared" si="75"/>
        <v>3480</v>
      </c>
      <c r="K157" s="138">
        <f t="shared" ref="K157" si="76">J157/I157</f>
        <v>848.78048780487813</v>
      </c>
      <c r="L157" s="136">
        <f t="shared" ref="L157:M157" si="77">AVERAGE(L141:L156)</f>
        <v>4.0999999999999996</v>
      </c>
      <c r="M157" s="137">
        <f t="shared" si="77"/>
        <v>3080.8952062709022</v>
      </c>
      <c r="N157" s="138">
        <f>M157/L157</f>
        <v>751.43785518802497</v>
      </c>
      <c r="O157" s="139">
        <f>L157-I157</f>
        <v>0</v>
      </c>
      <c r="P157" s="140">
        <f>N157-K157</f>
        <v>-97.342632616853166</v>
      </c>
      <c r="Q157" s="141">
        <f>N157/K157</f>
        <v>0.88531471444566157</v>
      </c>
      <c r="R157" s="291"/>
      <c r="S157" s="142">
        <f>S141</f>
        <v>0.70833333333333337</v>
      </c>
      <c r="T157" s="143">
        <f>INDEX(T141:T156,COUNTA(T141:T156))</f>
        <v>1.1125925925925926</v>
      </c>
      <c r="U157" s="144"/>
      <c r="V157" s="166"/>
      <c r="W157" s="167"/>
      <c r="X157" s="138"/>
      <c r="Y157" s="279"/>
      <c r="Z157" s="280"/>
      <c r="AA157" s="174">
        <f>M157-J157</f>
        <v>-399.10479372909776</v>
      </c>
      <c r="AB157" s="141">
        <f>M157/J157</f>
        <v>0.88531471444566157</v>
      </c>
      <c r="AC157" s="283"/>
    </row>
    <row r="159" spans="1:29">
      <c r="Y159" s="273" t="s">
        <v>159</v>
      </c>
      <c r="Z159" s="273"/>
    </row>
    <row r="160" spans="1:29">
      <c r="Y160" s="273" t="s">
        <v>160</v>
      </c>
      <c r="Z160" s="273"/>
    </row>
    <row r="161" spans="25:26">
      <c r="Y161" s="273" t="s">
        <v>161</v>
      </c>
      <c r="Z161" s="273"/>
    </row>
    <row r="162" spans="25:26">
      <c r="Y162" s="273" t="s">
        <v>162</v>
      </c>
      <c r="Z162" s="273"/>
    </row>
    <row r="163" spans="25:26">
      <c r="Y163" s="273" t="s">
        <v>163</v>
      </c>
      <c r="Z163" s="273"/>
    </row>
    <row r="164" spans="25:26">
      <c r="Y164" s="273" t="s">
        <v>164</v>
      </c>
      <c r="Z164" s="273"/>
    </row>
    <row r="165" spans="25:26">
      <c r="Y165" s="273" t="s">
        <v>165</v>
      </c>
      <c r="Z165" s="273"/>
    </row>
    <row r="166" spans="25:26">
      <c r="Y166" s="273" t="s">
        <v>166</v>
      </c>
      <c r="Z166" s="273"/>
    </row>
    <row r="167" spans="25:26">
      <c r="Y167" s="273" t="s">
        <v>167</v>
      </c>
      <c r="Z167" s="273"/>
    </row>
    <row r="168" spans="25:26">
      <c r="Y168" s="273" t="s">
        <v>168</v>
      </c>
      <c r="Z168" s="273"/>
    </row>
    <row r="169" spans="25:26">
      <c r="Y169" s="273" t="s">
        <v>169</v>
      </c>
      <c r="Z169" s="273"/>
    </row>
    <row r="170" spans="25:26">
      <c r="Y170" s="273" t="s">
        <v>170</v>
      </c>
      <c r="Z170" s="273"/>
    </row>
    <row r="171" spans="25:26">
      <c r="Y171" s="273" t="s">
        <v>171</v>
      </c>
      <c r="Z171" s="273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625" priority="1" operator="greaterThan">
      <formula>0</formula>
    </cfRule>
  </conditionalFormatting>
  <conditionalFormatting sqref="P5:P157 AA5:AA157">
    <cfRule type="cellIs" dxfId="624" priority="4" operator="lessThan">
      <formula>0</formula>
    </cfRule>
  </conditionalFormatting>
  <conditionalFormatting sqref="Q5:Q157 AB5:AB157">
    <cfRule type="cellIs" dxfId="623" priority="2" operator="greaterThan">
      <formula>1</formula>
    </cfRule>
    <cfRule type="cellIs" dxfId="622" priority="3" operator="lessThan">
      <formula>0.8</formula>
    </cfRule>
  </conditionalFormatting>
  <conditionalFormatting sqref="AC5:AC6 R5:R157 AC90:AC95">
    <cfRule type="cellIs" dxfId="621" priority="5" operator="lessThan">
      <formula>0.8</formula>
    </cfRule>
  </conditionalFormatting>
  <conditionalFormatting sqref="AC12:AC20">
    <cfRule type="cellIs" dxfId="620" priority="13" operator="lessThan">
      <formula>0.8</formula>
    </cfRule>
  </conditionalFormatting>
  <conditionalFormatting sqref="AC22:AC27">
    <cfRule type="cellIs" dxfId="619" priority="12" operator="lessThan">
      <formula>0.8</formula>
    </cfRule>
  </conditionalFormatting>
  <conditionalFormatting sqref="AC39">
    <cfRule type="cellIs" dxfId="618" priority="11" operator="lessThan">
      <formula>0.8</formula>
    </cfRule>
  </conditionalFormatting>
  <conditionalFormatting sqref="AC56">
    <cfRule type="cellIs" dxfId="617" priority="7" operator="lessThan">
      <formula>0.8</formula>
    </cfRule>
  </conditionalFormatting>
  <conditionalFormatting sqref="AC73:AC78">
    <cfRule type="cellIs" dxfId="616" priority="6" operator="lessThan">
      <formula>0.8</formula>
    </cfRule>
  </conditionalFormatting>
  <conditionalFormatting sqref="AC107">
    <cfRule type="cellIs" dxfId="615" priority="10" operator="lessThan">
      <formula>0.8</formula>
    </cfRule>
  </conditionalFormatting>
  <conditionalFormatting sqref="AC124">
    <cfRule type="cellIs" dxfId="614" priority="9" operator="lessThan">
      <formula>0.8</formula>
    </cfRule>
  </conditionalFormatting>
  <conditionalFormatting sqref="AC141:AC146">
    <cfRule type="cellIs" dxfId="613" priority="8" operator="lessThan">
      <formula>0.8</formula>
    </cfRule>
  </conditionalFormatting>
  <dataValidations count="1">
    <dataValidation type="list" allowBlank="1" showInputMessage="1" showErrorMessage="1" sqref="Y5:Z157" xr:uid="{33B67E6A-19DE-4D1F-9F68-C2C73F9CA3B5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C2A1C-E944-47EA-A8F8-8AA6AD79F516}">
  <sheetPr>
    <tabColor theme="9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S17" sqref="S17"/>
      <selection pane="bottomLeft" activeCell="S17" sqref="S1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40845</v>
      </c>
      <c r="E1" s="88" t="s">
        <v>3</v>
      </c>
      <c r="F1" s="89">
        <f>SUM(G5:G123)</f>
        <v>2054509.18</v>
      </c>
      <c r="G1" s="90" t="s">
        <v>84</v>
      </c>
      <c r="H1" s="91">
        <f>L21+L38+L55+L72+L89+L106+L123</f>
        <v>139.58333333333334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205</v>
      </c>
      <c r="Z1" s="192" t="s">
        <v>206</v>
      </c>
      <c r="AA1" s="370" t="s">
        <v>173</v>
      </c>
      <c r="AB1" s="371"/>
      <c r="AC1" s="176" t="s">
        <v>19</v>
      </c>
      <c r="AD1" s="177" t="s">
        <v>172</v>
      </c>
      <c r="AE1" s="338" t="s">
        <v>90</v>
      </c>
      <c r="AF1" s="353"/>
      <c r="AG1" s="354"/>
    </row>
    <row r="2" spans="1:33" ht="26.25" customHeight="1" thickBot="1">
      <c r="A2" s="331">
        <v>46108</v>
      </c>
      <c r="B2" s="332"/>
      <c r="C2" s="92" t="s">
        <v>40</v>
      </c>
      <c r="D2" s="93">
        <f>AVERAGE(N21,N38,N55,N72,N89,N106,N123)</f>
        <v>117.49253626991185</v>
      </c>
      <c r="E2" s="93" t="s">
        <v>91</v>
      </c>
      <c r="F2" s="94">
        <f>F1/D1</f>
        <v>50.300139062308723</v>
      </c>
      <c r="G2" s="95" t="s">
        <v>92</v>
      </c>
      <c r="H2" s="96">
        <f>COUNT(H5:H123)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SUM(Y21,Y38,Y55,Y72,Y89,Y106,Y123)</f>
        <v>0</v>
      </c>
      <c r="Z2" s="193">
        <f>SUM(Z21,Z38,Z55,Z72,Z89,Z106,Z123)</f>
        <v>0</v>
      </c>
      <c r="AA2" s="372"/>
      <c r="AB2" s="373"/>
      <c r="AC2" s="201">
        <f>SUM(AC21,AC38,AC55,AC72,AC89,AC106,AC123)</f>
        <v>0</v>
      </c>
      <c r="AD2" s="202">
        <f>SUM(AD21,AD38,AD55,AD72,AD89,AD106,AD123)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207</v>
      </c>
      <c r="Z3" s="364"/>
      <c r="AA3" s="366" t="s">
        <v>108</v>
      </c>
      <c r="AB3" s="367"/>
      <c r="AC3" s="363" t="s">
        <v>208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8"/>
      <c r="AB4" s="369"/>
      <c r="AC4" s="194" t="s">
        <v>174</v>
      </c>
      <c r="AD4" s="195" t="s">
        <v>175</v>
      </c>
      <c r="AE4" s="312"/>
      <c r="AF4" s="299"/>
      <c r="AG4" s="301"/>
    </row>
    <row r="5" spans="1:33" ht="15.75" customHeight="1">
      <c r="A5" s="284" t="s">
        <v>180</v>
      </c>
      <c r="B5" s="114" t="s">
        <v>181</v>
      </c>
      <c r="C5" s="362" t="s">
        <v>182</v>
      </c>
      <c r="D5" s="362"/>
      <c r="E5" s="147">
        <v>56.77</v>
      </c>
      <c r="F5" s="151">
        <v>3134</v>
      </c>
      <c r="G5" s="148">
        <f t="shared" ref="G5:G7" si="0">E5*F5</f>
        <v>177917.18000000002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1785.1898734177221</v>
      </c>
      <c r="N5" s="152">
        <f>M5/L5</f>
        <v>74.382911392405092</v>
      </c>
      <c r="O5" s="154">
        <f>L5-I5</f>
        <v>0</v>
      </c>
      <c r="P5" s="155">
        <f>N5-K5</f>
        <v>-8.9504219409282371</v>
      </c>
      <c r="Q5" s="156">
        <f>N5/K5</f>
        <v>0.89259493670886114</v>
      </c>
      <c r="R5" s="289">
        <f>Q21</f>
        <v>0.89314005686654507</v>
      </c>
      <c r="S5" s="157">
        <v>0.29166666666666669</v>
      </c>
      <c r="T5" s="158">
        <v>0.36481481481481481</v>
      </c>
      <c r="U5" s="159"/>
      <c r="V5" s="160">
        <v>105.3333333333333</v>
      </c>
      <c r="W5" s="181"/>
      <c r="X5" s="152"/>
      <c r="Y5" s="12"/>
      <c r="Z5" s="198"/>
      <c r="AA5" s="292"/>
      <c r="AB5" s="293"/>
      <c r="AC5" s="12"/>
      <c r="AD5" s="198"/>
      <c r="AE5" s="178">
        <f>M5-J5</f>
        <v>-214.81012658227792</v>
      </c>
      <c r="AF5" s="132">
        <f>M5/J5</f>
        <v>0.89259493670886103</v>
      </c>
      <c r="AG5" s="365">
        <f>AF21</f>
        <v>0.89314005686654507</v>
      </c>
    </row>
    <row r="6" spans="1:33" ht="15.75" customHeight="1">
      <c r="A6" s="285"/>
      <c r="B6" s="100" t="s">
        <v>183</v>
      </c>
      <c r="C6" s="361" t="s">
        <v>186</v>
      </c>
      <c r="D6" s="361"/>
      <c r="E6" s="101">
        <v>59.52</v>
      </c>
      <c r="F6" s="102">
        <v>3895</v>
      </c>
      <c r="G6" s="103">
        <f t="shared" si="0"/>
        <v>231830.40000000002</v>
      </c>
      <c r="H6" s="26"/>
      <c r="I6" s="104">
        <v>24</v>
      </c>
      <c r="J6" s="105">
        <v>2000</v>
      </c>
      <c r="K6" s="106">
        <f t="shared" ref="K6:K41" si="1">J6/I6</f>
        <v>83.333333333333329</v>
      </c>
      <c r="L6" s="107">
        <v>24</v>
      </c>
      <c r="M6" s="105">
        <f>F6/V6*60</f>
        <v>1786.0145204432556</v>
      </c>
      <c r="N6" s="106">
        <f>M6/L6</f>
        <v>74.417271685135645</v>
      </c>
      <c r="O6" s="108">
        <f>L6-I6</f>
        <v>0</v>
      </c>
      <c r="P6" s="109">
        <f>N6-K6</f>
        <v>-8.9160616481976831</v>
      </c>
      <c r="Q6" s="110">
        <f>N6/K6</f>
        <v>0.8930072602216278</v>
      </c>
      <c r="R6" s="290"/>
      <c r="S6" s="47">
        <v>0.36815972222222221</v>
      </c>
      <c r="T6" s="48">
        <v>0.45902777777777776</v>
      </c>
      <c r="U6" s="111">
        <v>4.8166666666666469</v>
      </c>
      <c r="V6" s="112">
        <v>130.85</v>
      </c>
      <c r="W6" s="113">
        <v>0.45902777777777776</v>
      </c>
      <c r="X6" s="116">
        <v>0.49791666666666667</v>
      </c>
      <c r="Y6" s="12"/>
      <c r="Z6" s="198"/>
      <c r="AA6" s="276"/>
      <c r="AB6" s="277"/>
      <c r="AC6" s="12"/>
      <c r="AD6" s="198"/>
      <c r="AE6" s="117">
        <f>M6-J6</f>
        <v>-213.98547955674439</v>
      </c>
      <c r="AF6" s="110">
        <f>M6/J6</f>
        <v>0.8930072602216278</v>
      </c>
      <c r="AG6" s="359"/>
    </row>
    <row r="7" spans="1:33" ht="15.75" customHeight="1">
      <c r="A7" s="285"/>
      <c r="B7" s="100" t="s">
        <v>183</v>
      </c>
      <c r="C7" s="361" t="s">
        <v>184</v>
      </c>
      <c r="D7" s="361"/>
      <c r="E7" s="101">
        <v>77.34</v>
      </c>
      <c r="F7" s="102">
        <v>1735</v>
      </c>
      <c r="G7" s="103">
        <f t="shared" si="0"/>
        <v>134184.9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1787.6359473382927</v>
      </c>
      <c r="N7" s="106">
        <f>M7/L7</f>
        <v>77.723302058186633</v>
      </c>
      <c r="O7" s="108">
        <f>L7-I7</f>
        <v>0</v>
      </c>
      <c r="P7" s="109">
        <f>N7-K7</f>
        <v>-9.2332196809438045</v>
      </c>
      <c r="Q7" s="110">
        <f>N7/K7</f>
        <v>0.89381797366914628</v>
      </c>
      <c r="R7" s="290"/>
      <c r="S7" s="47">
        <v>0.49791666666666667</v>
      </c>
      <c r="T7" s="48">
        <v>0.53835648148148152</v>
      </c>
      <c r="U7" s="111">
        <v>56.000000000000043</v>
      </c>
      <c r="V7" s="112">
        <v>58.233333333333377</v>
      </c>
      <c r="W7" s="113"/>
      <c r="X7" s="116"/>
      <c r="Y7" s="12"/>
      <c r="Z7" s="198"/>
      <c r="AA7" s="276"/>
      <c r="AB7" s="277"/>
      <c r="AC7" s="12"/>
      <c r="AD7" s="198"/>
      <c r="AE7" s="117">
        <f>M7-J7</f>
        <v>-212.36405266170732</v>
      </c>
      <c r="AF7" s="110">
        <f>M7/J7</f>
        <v>0.89381797366914639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1786.28011373309</v>
      </c>
      <c r="N21" s="138">
        <f>M21/L21</f>
        <v>75.476624523933381</v>
      </c>
      <c r="O21" s="139">
        <f>L21-I21</f>
        <v>0</v>
      </c>
      <c r="P21" s="140">
        <f>N21-K21</f>
        <v>-9.0304177295877395</v>
      </c>
      <c r="Q21" s="141">
        <f>N21/K21</f>
        <v>0.89314005686654507</v>
      </c>
      <c r="R21" s="291"/>
      <c r="S21" s="142">
        <f>S5</f>
        <v>0.29166666666666669</v>
      </c>
      <c r="T21" s="143">
        <f>INDEX(T5:T20,COUNTA(T5:T20))</f>
        <v>0.53835648148148152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0</v>
      </c>
      <c r="AD21" s="180">
        <f>SUM(AD5:AD20)</f>
        <v>0</v>
      </c>
      <c r="AE21" s="168">
        <f>M21-J21</f>
        <v>-213.71988626690995</v>
      </c>
      <c r="AF21" s="141">
        <f>M21/J21</f>
        <v>0.89314005686654507</v>
      </c>
      <c r="AG21" s="360"/>
    </row>
    <row r="22" spans="1:33" ht="15.75" customHeight="1">
      <c r="A22" s="294" t="s">
        <v>187</v>
      </c>
      <c r="B22" s="146" t="s">
        <v>183</v>
      </c>
      <c r="C22" s="287" t="s">
        <v>190</v>
      </c>
      <c r="D22" s="288"/>
      <c r="E22" s="147">
        <v>47.37</v>
      </c>
      <c r="F22" s="159">
        <v>1411</v>
      </c>
      <c r="G22" s="148">
        <f t="shared" ref="G22:G25" si="5">E22*F22</f>
        <v>66839.069999999992</v>
      </c>
      <c r="H22" s="149"/>
      <c r="I22" s="153">
        <v>21</v>
      </c>
      <c r="J22" s="151">
        <v>2000</v>
      </c>
      <c r="K22" s="152">
        <f>J22/I22</f>
        <v>95.238095238095241</v>
      </c>
      <c r="L22" s="153">
        <v>22</v>
      </c>
      <c r="M22" s="151">
        <f>F22/V22*60</f>
        <v>1784.8208011243869</v>
      </c>
      <c r="N22" s="152">
        <f>M22/L22</f>
        <v>81.12821823292667</v>
      </c>
      <c r="O22" s="154">
        <f>L22-I22</f>
        <v>1</v>
      </c>
      <c r="P22" s="155">
        <f>N22-K22</f>
        <v>-14.10987700516857</v>
      </c>
      <c r="Q22" s="156">
        <f>N22/K22</f>
        <v>0.85184629144572999</v>
      </c>
      <c r="R22" s="289">
        <f>Q38</f>
        <v>0.88737356516875987</v>
      </c>
      <c r="S22" s="157">
        <v>0.29166666666666669</v>
      </c>
      <c r="T22" s="158">
        <v>0.32460648148148147</v>
      </c>
      <c r="U22" s="159"/>
      <c r="V22" s="160">
        <v>47.433333333333287</v>
      </c>
      <c r="W22" s="97"/>
      <c r="X22" s="98"/>
      <c r="Y22" s="12"/>
      <c r="Z22" s="198"/>
      <c r="AA22" s="292"/>
      <c r="AB22" s="293"/>
      <c r="AC22" s="12"/>
      <c r="AD22" s="198"/>
      <c r="AE22" s="115">
        <f>M22-J22</f>
        <v>-215.17919887561311</v>
      </c>
      <c r="AF22" s="156">
        <f>M22/J22</f>
        <v>0.89241040056219345</v>
      </c>
      <c r="AG22" s="358">
        <f>AF38</f>
        <v>0.9085015071965874</v>
      </c>
    </row>
    <row r="23" spans="1:33" ht="15.75" customHeight="1">
      <c r="A23" s="295"/>
      <c r="B23" s="163" t="s">
        <v>183</v>
      </c>
      <c r="C23" s="274" t="s">
        <v>192</v>
      </c>
      <c r="D23" s="275"/>
      <c r="E23" s="101">
        <v>53.76</v>
      </c>
      <c r="F23" s="111">
        <v>2519</v>
      </c>
      <c r="G23" s="103">
        <f t="shared" si="5"/>
        <v>135421.44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1786.5248226950348</v>
      </c>
      <c r="N23" s="106">
        <f>M23/L23</f>
        <v>89.32624113475174</v>
      </c>
      <c r="O23" s="108">
        <f>L23-I23</f>
        <v>0</v>
      </c>
      <c r="P23" s="109">
        <f>N23-K23</f>
        <v>-10.67375886524826</v>
      </c>
      <c r="Q23" s="110">
        <f>N23/K23</f>
        <v>0.89326241134751738</v>
      </c>
      <c r="R23" s="290"/>
      <c r="S23" s="47">
        <v>0.32874999999999999</v>
      </c>
      <c r="T23" s="48">
        <v>0.38750000000000001</v>
      </c>
      <c r="U23" s="111">
        <v>5.9666666666666668</v>
      </c>
      <c r="V23" s="112">
        <v>84.600000000000037</v>
      </c>
      <c r="W23" s="113"/>
      <c r="X23" s="116"/>
      <c r="Y23" s="12"/>
      <c r="Z23" s="198"/>
      <c r="AA23" s="276"/>
      <c r="AB23" s="277"/>
      <c r="AC23" s="12"/>
      <c r="AD23" s="198"/>
      <c r="AE23" s="117">
        <f>M23-J23</f>
        <v>-213.4751773049652</v>
      </c>
      <c r="AF23" s="110">
        <f>M23/J23</f>
        <v>0.89326241134751738</v>
      </c>
      <c r="AG23" s="359"/>
    </row>
    <row r="24" spans="1:33" ht="15.75" customHeight="1">
      <c r="A24" s="295"/>
      <c r="B24" s="163" t="s">
        <v>183</v>
      </c>
      <c r="C24" s="274" t="s">
        <v>193</v>
      </c>
      <c r="D24" s="275"/>
      <c r="E24" s="101">
        <v>71.55</v>
      </c>
      <c r="F24" s="111">
        <v>1808</v>
      </c>
      <c r="G24" s="103">
        <f t="shared" si="5"/>
        <v>129362.4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1786.1690450054873</v>
      </c>
      <c r="N24" s="106">
        <f>M24/L24</f>
        <v>81.189502045703975</v>
      </c>
      <c r="O24" s="108">
        <f>L24-I24</f>
        <v>0</v>
      </c>
      <c r="P24" s="109">
        <f>N24-K24</f>
        <v>-9.7195888633869316</v>
      </c>
      <c r="Q24" s="110">
        <f>N24/K24</f>
        <v>0.89308452250274373</v>
      </c>
      <c r="R24" s="290"/>
      <c r="S24" s="47">
        <v>0.3911574074074074</v>
      </c>
      <c r="T24" s="48">
        <v>0.43333333333333335</v>
      </c>
      <c r="U24" s="111">
        <v>5.2666666666666373</v>
      </c>
      <c r="V24" s="112">
        <v>60.73333333333337</v>
      </c>
      <c r="W24" s="113">
        <v>0.43333333333333335</v>
      </c>
      <c r="X24" s="116">
        <v>0.47182870370370372</v>
      </c>
      <c r="Y24" s="12"/>
      <c r="Z24" s="198"/>
      <c r="AA24" s="276"/>
      <c r="AB24" s="277"/>
      <c r="AC24" s="12"/>
      <c r="AD24" s="198"/>
      <c r="AE24" s="117">
        <f>M24-J24</f>
        <v>-213.83095499451269</v>
      </c>
      <c r="AF24" s="110">
        <f>M24/J24</f>
        <v>0.89308452250274362</v>
      </c>
      <c r="AG24" s="359"/>
    </row>
    <row r="25" spans="1:33" ht="15.75" customHeight="1">
      <c r="A25" s="295"/>
      <c r="B25" s="163" t="s">
        <v>178</v>
      </c>
      <c r="C25" s="274" t="s">
        <v>179</v>
      </c>
      <c r="D25" s="275"/>
      <c r="E25" s="101">
        <v>29.97</v>
      </c>
      <c r="F25" s="111">
        <v>2215</v>
      </c>
      <c r="G25" s="103">
        <f t="shared" si="5"/>
        <v>66383.55</v>
      </c>
      <c r="H25" s="26"/>
      <c r="I25" s="107">
        <v>21</v>
      </c>
      <c r="J25" s="105">
        <v>2790</v>
      </c>
      <c r="K25" s="106">
        <f t="shared" si="1"/>
        <v>132.85714285714286</v>
      </c>
      <c r="L25" s="107">
        <v>22</v>
      </c>
      <c r="M25" s="105">
        <f>F25/V25*60</f>
        <v>2628.2135794330948</v>
      </c>
      <c r="N25" s="106">
        <f>M25/L25</f>
        <v>119.46425361059522</v>
      </c>
      <c r="O25" s="108">
        <f>L25-I25</f>
        <v>1</v>
      </c>
      <c r="P25" s="109">
        <f>N25-K25</f>
        <v>-13.392889246547639</v>
      </c>
      <c r="Q25" s="110">
        <f>N25/K25</f>
        <v>0.89919330674641562</v>
      </c>
      <c r="R25" s="290"/>
      <c r="S25" s="47">
        <v>0.47182870370370372</v>
      </c>
      <c r="T25" s="48">
        <v>0.50694444444444442</v>
      </c>
      <c r="U25" s="111">
        <v>55.433333333333337</v>
      </c>
      <c r="V25" s="112">
        <v>50.566666666666606</v>
      </c>
      <c r="W25" s="113"/>
      <c r="X25" s="116"/>
      <c r="Y25" s="12"/>
      <c r="Z25" s="198"/>
      <c r="AA25" s="276"/>
      <c r="AB25" s="277"/>
      <c r="AC25" s="12"/>
      <c r="AD25" s="198"/>
      <c r="AE25" s="117">
        <f>M25-J25</f>
        <v>-161.78642056690524</v>
      </c>
      <c r="AF25" s="110">
        <f>M25/J25</f>
        <v>0.94201203563910207</v>
      </c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21</v>
      </c>
      <c r="J38" s="137">
        <f t="shared" si="6"/>
        <v>2197.5</v>
      </c>
      <c r="K38" s="138">
        <f t="shared" ref="K38" si="7">J38/I38</f>
        <v>104.64285714285714</v>
      </c>
      <c r="L38" s="136">
        <f t="shared" ref="L38:M38" si="8">AVERAGE(L22:L37)</f>
        <v>21.5</v>
      </c>
      <c r="M38" s="137">
        <f t="shared" si="8"/>
        <v>1996.4320620645008</v>
      </c>
      <c r="N38" s="138">
        <f>M38/L38</f>
        <v>92.857305212302364</v>
      </c>
      <c r="O38" s="139">
        <f>L38-I38</f>
        <v>0.5</v>
      </c>
      <c r="P38" s="140">
        <f>N38-K38</f>
        <v>-11.785551930554774</v>
      </c>
      <c r="Q38" s="141">
        <f>N38/K38</f>
        <v>0.88737356516875987</v>
      </c>
      <c r="R38" s="291"/>
      <c r="S38" s="142">
        <f>S22</f>
        <v>0.29166666666666669</v>
      </c>
      <c r="T38" s="143">
        <f>INDEX(T22:T37,COUNTA(T22:T37))</f>
        <v>0.50694444444444442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0</v>
      </c>
      <c r="AD38" s="180">
        <f>SUM(AD22:AD37)</f>
        <v>0</v>
      </c>
      <c r="AE38" s="168">
        <f>M38-J38</f>
        <v>-201.06793793549923</v>
      </c>
      <c r="AF38" s="141">
        <f>M38/J38</f>
        <v>0.9085015071965874</v>
      </c>
      <c r="AG38" s="360"/>
    </row>
    <row r="39" spans="1:33" ht="15.75" customHeight="1">
      <c r="A39" s="284" t="s">
        <v>189</v>
      </c>
      <c r="B39" s="146" t="s">
        <v>183</v>
      </c>
      <c r="C39" s="287" t="s">
        <v>188</v>
      </c>
      <c r="D39" s="288"/>
      <c r="E39" s="147">
        <v>59.34</v>
      </c>
      <c r="F39" s="97">
        <v>1532</v>
      </c>
      <c r="G39" s="148">
        <f t="shared" ref="G39:G41" si="9">E39*F39</f>
        <v>90908.88</v>
      </c>
      <c r="H39" s="149"/>
      <c r="I39" s="150">
        <v>24</v>
      </c>
      <c r="J39" s="151">
        <v>2000</v>
      </c>
      <c r="K39" s="152">
        <f>J39/I39</f>
        <v>83.333333333333329</v>
      </c>
      <c r="L39" s="107">
        <v>24</v>
      </c>
      <c r="M39" s="151">
        <f>F39/V39*60</f>
        <v>1786.5889212827999</v>
      </c>
      <c r="N39" s="152">
        <f>M39/L39</f>
        <v>74.441205053449991</v>
      </c>
      <c r="O39" s="154">
        <f>L39-I39</f>
        <v>0</v>
      </c>
      <c r="P39" s="155">
        <f>N39-K39</f>
        <v>-8.8921282798833374</v>
      </c>
      <c r="Q39" s="156">
        <f>N39/K39</f>
        <v>0.89329446064139995</v>
      </c>
      <c r="R39" s="289">
        <f>Q55</f>
        <v>0.88044205614585835</v>
      </c>
      <c r="S39" s="157">
        <v>0.29166666666666669</v>
      </c>
      <c r="T39" s="158">
        <v>0.32739583333333333</v>
      </c>
      <c r="U39" s="159"/>
      <c r="V39" s="160">
        <v>51.449999999999967</v>
      </c>
      <c r="W39" s="158"/>
      <c r="X39" s="169"/>
      <c r="Y39" s="12"/>
      <c r="Z39" s="198"/>
      <c r="AA39" s="292"/>
      <c r="AB39" s="293"/>
      <c r="AC39" s="12"/>
      <c r="AD39" s="198"/>
      <c r="AE39" s="115">
        <f>M39-J39</f>
        <v>-213.4110787172001</v>
      </c>
      <c r="AF39" s="156">
        <f>M39/J39</f>
        <v>0.89329446064139995</v>
      </c>
      <c r="AG39" s="281">
        <f>AF55</f>
        <v>0.89301979980508495</v>
      </c>
    </row>
    <row r="40" spans="1:33" ht="15.75" customHeight="1">
      <c r="A40" s="285"/>
      <c r="B40" s="163" t="s">
        <v>183</v>
      </c>
      <c r="C40" s="274" t="s">
        <v>185</v>
      </c>
      <c r="D40" s="275"/>
      <c r="E40" s="101">
        <v>58.67</v>
      </c>
      <c r="F40" s="102">
        <v>2727</v>
      </c>
      <c r="G40" s="103">
        <f t="shared" si="9"/>
        <v>159993.09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1786.8947943210785</v>
      </c>
      <c r="N40" s="106">
        <f>M40/L40</f>
        <v>77.691078013959938</v>
      </c>
      <c r="O40" s="108">
        <f>L40-I40</f>
        <v>0</v>
      </c>
      <c r="P40" s="109">
        <f>N40-K40</f>
        <v>-9.2654437251704991</v>
      </c>
      <c r="Q40" s="110">
        <f>N40/K40</f>
        <v>0.89344739716053923</v>
      </c>
      <c r="R40" s="290"/>
      <c r="S40" s="47">
        <v>0.3308564814814815</v>
      </c>
      <c r="T40" s="48">
        <v>0.39444444444444443</v>
      </c>
      <c r="U40" s="111">
        <v>4.9833333333333663</v>
      </c>
      <c r="V40" s="112">
        <v>91.56666666666662</v>
      </c>
      <c r="W40" s="113"/>
      <c r="X40" s="116"/>
      <c r="Y40" s="12"/>
      <c r="Z40" s="198"/>
      <c r="AA40" s="276"/>
      <c r="AB40" s="277"/>
      <c r="AC40" s="12"/>
      <c r="AD40" s="198"/>
      <c r="AE40" s="117">
        <f>M40-J40</f>
        <v>-213.10520567892149</v>
      </c>
      <c r="AF40" s="110">
        <f>M40/J40</f>
        <v>0.89344739716053923</v>
      </c>
      <c r="AG40" s="282"/>
    </row>
    <row r="41" spans="1:33" ht="15.75" customHeight="1">
      <c r="A41" s="285"/>
      <c r="B41" s="163" t="s">
        <v>183</v>
      </c>
      <c r="C41" s="274" t="s">
        <v>191</v>
      </c>
      <c r="D41" s="275"/>
      <c r="E41" s="101">
        <v>59.54</v>
      </c>
      <c r="F41" s="102">
        <v>2323</v>
      </c>
      <c r="G41" s="103">
        <f t="shared" si="9"/>
        <v>138311.41999999998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24</v>
      </c>
      <c r="M41" s="105">
        <f>F41/V41*60</f>
        <v>1784.6350832266314</v>
      </c>
      <c r="N41" s="106">
        <f>M41/L41</f>
        <v>74.359795134442976</v>
      </c>
      <c r="O41" s="108">
        <f>L41-I41</f>
        <v>1</v>
      </c>
      <c r="P41" s="109">
        <f>N41-K41</f>
        <v>-12.596726604687461</v>
      </c>
      <c r="Q41" s="110">
        <f>N41/K41</f>
        <v>0.85513764404609416</v>
      </c>
      <c r="R41" s="290"/>
      <c r="S41" s="47">
        <v>0.39791666666666664</v>
      </c>
      <c r="T41" s="48">
        <v>0.45215277777777779</v>
      </c>
      <c r="U41" s="111">
        <v>4.9999999999999822</v>
      </c>
      <c r="V41" s="112">
        <v>78.100000000000051</v>
      </c>
      <c r="W41" s="113"/>
      <c r="X41" s="116"/>
      <c r="Y41" s="12"/>
      <c r="Z41" s="198"/>
      <c r="AA41" s="276"/>
      <c r="AB41" s="277"/>
      <c r="AC41" s="12"/>
      <c r="AD41" s="198"/>
      <c r="AE41" s="117">
        <f>M41-J41</f>
        <v>-215.36491677336858</v>
      </c>
      <c r="AF41" s="110">
        <f>M41/J41</f>
        <v>0.89231754161331567</v>
      </c>
      <c r="AG41" s="282"/>
    </row>
    <row r="42" spans="1:33" ht="15.75" customHeight="1">
      <c r="A42" s="285"/>
      <c r="B42" s="163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12"/>
      <c r="Z42" s="198"/>
      <c r="AA42" s="276"/>
      <c r="AB42" s="277"/>
      <c r="AC42" s="12"/>
      <c r="AD42" s="198"/>
      <c r="AE42" s="117"/>
      <c r="AF42" s="110"/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23.333333333333332</v>
      </c>
      <c r="J55" s="137">
        <f t="shared" si="10"/>
        <v>2000</v>
      </c>
      <c r="K55" s="138">
        <f t="shared" ref="K55" si="11">J55/I55</f>
        <v>85.714285714285722</v>
      </c>
      <c r="L55" s="136">
        <f t="shared" ref="L55:M55" si="12">AVERAGE(L39:L54)</f>
        <v>23.666666666666668</v>
      </c>
      <c r="M55" s="137">
        <f t="shared" si="12"/>
        <v>1786.0395996101699</v>
      </c>
      <c r="N55" s="138">
        <f>M55/L55</f>
        <v>75.466461955359293</v>
      </c>
      <c r="O55" s="139">
        <f>L55-I55</f>
        <v>0.3333333333333357</v>
      </c>
      <c r="P55" s="140">
        <f>N55-K55</f>
        <v>-10.24782375892643</v>
      </c>
      <c r="Q55" s="141">
        <f>N55/K55</f>
        <v>0.88044205614585835</v>
      </c>
      <c r="R55" s="291"/>
      <c r="S55" s="142">
        <f>S39</f>
        <v>0.29166666666666669</v>
      </c>
      <c r="T55" s="143">
        <f>INDEX(T39:T54,COUNTA(T39:T54))</f>
        <v>0.45215277777777779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0</v>
      </c>
      <c r="AD55" s="191">
        <f>SUM(AD39:AD54)</f>
        <v>0</v>
      </c>
      <c r="AE55" s="168">
        <f>M55-J55</f>
        <v>-213.96040038983006</v>
      </c>
      <c r="AF55" s="141">
        <f>M55/J55</f>
        <v>0.89301979980508495</v>
      </c>
      <c r="AG55" s="283"/>
    </row>
    <row r="56" spans="1:33" ht="15.75" customHeight="1">
      <c r="A56" s="294" t="s">
        <v>210</v>
      </c>
      <c r="B56" s="114" t="s">
        <v>176</v>
      </c>
      <c r="C56" s="362" t="s">
        <v>177</v>
      </c>
      <c r="D56" s="362"/>
      <c r="E56" s="147">
        <v>19.7</v>
      </c>
      <c r="F56" s="97">
        <v>3486</v>
      </c>
      <c r="G56" s="148">
        <f t="shared" ref="G56:G59" si="13">E56*F56</f>
        <v>68674.2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1079.6283551273229</v>
      </c>
      <c r="N56" s="152">
        <f>M56/L56</f>
        <v>83.048335009794073</v>
      </c>
      <c r="O56" s="154">
        <f>L56-I56</f>
        <v>0</v>
      </c>
      <c r="P56" s="155">
        <f>N56-K56</f>
        <v>-9.2593572978982337</v>
      </c>
      <c r="Q56" s="156">
        <f>N56/K56</f>
        <v>0.89969029593943584</v>
      </c>
      <c r="R56" s="289">
        <f>Q72</f>
        <v>0.90520456926977411</v>
      </c>
      <c r="S56" s="157">
        <v>0.29185185185185186</v>
      </c>
      <c r="T56" s="158">
        <v>0.42638888888888887</v>
      </c>
      <c r="U56" s="159"/>
      <c r="V56" s="160">
        <v>193.73333333333329</v>
      </c>
      <c r="W56" s="158"/>
      <c r="X56" s="169"/>
      <c r="Y56" s="12"/>
      <c r="Z56" s="198"/>
      <c r="AA56" s="292"/>
      <c r="AB56" s="293"/>
      <c r="AC56" s="12"/>
      <c r="AD56" s="198"/>
      <c r="AE56" s="115">
        <f>M56-J56</f>
        <v>-120.37164487267705</v>
      </c>
      <c r="AF56" s="156">
        <f>M56/J56</f>
        <v>0.89969029593943584</v>
      </c>
      <c r="AG56" s="281">
        <f>AF72</f>
        <v>0.90520456926977411</v>
      </c>
    </row>
    <row r="57" spans="1:33" ht="15.75" customHeight="1">
      <c r="A57" s="295"/>
      <c r="B57" s="100" t="s">
        <v>211</v>
      </c>
      <c r="C57" s="361" t="s">
        <v>212</v>
      </c>
      <c r="D57" s="361"/>
      <c r="E57" s="101">
        <v>27.05</v>
      </c>
      <c r="F57" s="102">
        <v>458</v>
      </c>
      <c r="G57" s="103">
        <f t="shared" si="13"/>
        <v>12388.9</v>
      </c>
      <c r="H57" s="26"/>
      <c r="I57" s="104">
        <v>6</v>
      </c>
      <c r="J57" s="105">
        <v>3273</v>
      </c>
      <c r="K57" s="106">
        <f t="shared" ref="K57:K59" si="14">J57/I57</f>
        <v>545.5</v>
      </c>
      <c r="L57" s="107">
        <v>6</v>
      </c>
      <c r="M57" s="105">
        <f>F57/V57*60</f>
        <v>2965.4676258992945</v>
      </c>
      <c r="N57" s="106">
        <f>M57/L57</f>
        <v>494.2446043165491</v>
      </c>
      <c r="O57" s="108">
        <f>L57-I57</f>
        <v>0</v>
      </c>
      <c r="P57" s="109">
        <f>N57-K57</f>
        <v>-51.255395683450899</v>
      </c>
      <c r="Q57" s="110">
        <f>N57/K57</f>
        <v>0.90603960461328892</v>
      </c>
      <c r="R57" s="290"/>
      <c r="S57" s="47">
        <v>0.42986111111111114</v>
      </c>
      <c r="T57" s="48">
        <v>0.43629629629629629</v>
      </c>
      <c r="U57" s="111">
        <v>5.0000000000000622</v>
      </c>
      <c r="V57" s="112">
        <v>9.2666666666666231</v>
      </c>
      <c r="W57" s="113"/>
      <c r="X57" s="116"/>
      <c r="Y57" s="12"/>
      <c r="Z57" s="198"/>
      <c r="AA57" s="276"/>
      <c r="AB57" s="277"/>
      <c r="AC57" s="12"/>
      <c r="AD57" s="198"/>
      <c r="AE57" s="117">
        <f>M57-J57</f>
        <v>-307.53237410070551</v>
      </c>
      <c r="AF57" s="110">
        <f>M57/J57</f>
        <v>0.90603960461328892</v>
      </c>
      <c r="AG57" s="282"/>
    </row>
    <row r="58" spans="1:33" ht="15.75" customHeight="1">
      <c r="A58" s="295"/>
      <c r="B58" s="100" t="s">
        <v>211</v>
      </c>
      <c r="C58" s="361" t="s">
        <v>215</v>
      </c>
      <c r="D58" s="361"/>
      <c r="E58" s="101">
        <v>26.21</v>
      </c>
      <c r="F58" s="102">
        <v>1130</v>
      </c>
      <c r="G58" s="103">
        <f t="shared" si="13"/>
        <v>29617.3</v>
      </c>
      <c r="H58" s="26"/>
      <c r="I58" s="104">
        <v>6</v>
      </c>
      <c r="J58" s="105">
        <v>3273</v>
      </c>
      <c r="K58" s="106">
        <f t="shared" si="14"/>
        <v>545.5</v>
      </c>
      <c r="L58" s="107">
        <v>6</v>
      </c>
      <c r="M58" s="105">
        <f>F58/V58*60</f>
        <v>2962.8550619082362</v>
      </c>
      <c r="N58" s="106">
        <f>M58/L58</f>
        <v>493.80917698470603</v>
      </c>
      <c r="O58" s="108">
        <f>L58-I58</f>
        <v>0</v>
      </c>
      <c r="P58" s="109">
        <f>N58-K58</f>
        <v>-51.690823015293972</v>
      </c>
      <c r="Q58" s="110">
        <f>N58/K58</f>
        <v>0.90524138768965356</v>
      </c>
      <c r="R58" s="290"/>
      <c r="S58" s="47">
        <v>0.43966435185185188</v>
      </c>
      <c r="T58" s="48">
        <v>0.45555555555555555</v>
      </c>
      <c r="U58" s="111">
        <v>4.8500000000000387</v>
      </c>
      <c r="V58" s="112">
        <v>22.883333333333287</v>
      </c>
      <c r="W58" s="113"/>
      <c r="X58" s="116"/>
      <c r="Y58" s="12"/>
      <c r="Z58" s="198"/>
      <c r="AA58" s="276"/>
      <c r="AB58" s="277"/>
      <c r="AC58" s="12"/>
      <c r="AD58" s="198"/>
      <c r="AE58" s="117">
        <f>M58-J58</f>
        <v>-310.14493809176383</v>
      </c>
      <c r="AF58" s="110">
        <f>M58/J58</f>
        <v>0.90524138768965356</v>
      </c>
      <c r="AG58" s="282"/>
    </row>
    <row r="59" spans="1:33" ht="15.75" customHeight="1">
      <c r="A59" s="295"/>
      <c r="B59" s="100" t="s">
        <v>178</v>
      </c>
      <c r="C59" s="361" t="s">
        <v>216</v>
      </c>
      <c r="D59" s="361"/>
      <c r="E59" s="101">
        <v>21.92</v>
      </c>
      <c r="F59" s="102">
        <v>1131</v>
      </c>
      <c r="G59" s="103">
        <f t="shared" si="13"/>
        <v>24791.52</v>
      </c>
      <c r="H59" s="26"/>
      <c r="I59" s="104">
        <v>6</v>
      </c>
      <c r="J59" s="105">
        <v>3600</v>
      </c>
      <c r="K59" s="106">
        <f t="shared" si="14"/>
        <v>600</v>
      </c>
      <c r="L59" s="107">
        <v>6</v>
      </c>
      <c r="M59" s="105">
        <f>F59/V59*60</f>
        <v>3262.5000000000036</v>
      </c>
      <c r="N59" s="106">
        <f>M59/L59</f>
        <v>543.75000000000057</v>
      </c>
      <c r="O59" s="108">
        <f>L59-I59</f>
        <v>0</v>
      </c>
      <c r="P59" s="109">
        <f>N59-K59</f>
        <v>-56.249999999999432</v>
      </c>
      <c r="Q59" s="110">
        <f>N59/K59</f>
        <v>0.906250000000001</v>
      </c>
      <c r="R59" s="290"/>
      <c r="S59" s="47">
        <v>0.45986111111111111</v>
      </c>
      <c r="T59" s="48">
        <v>0.47430555555555554</v>
      </c>
      <c r="U59" s="111">
        <v>6.2000000000000099</v>
      </c>
      <c r="V59" s="112">
        <v>20.799999999999976</v>
      </c>
      <c r="W59" s="113"/>
      <c r="X59" s="116"/>
      <c r="Y59" s="12"/>
      <c r="Z59" s="198"/>
      <c r="AA59" s="276"/>
      <c r="AB59" s="277"/>
      <c r="AC59" s="12"/>
      <c r="AD59" s="198"/>
      <c r="AE59" s="199">
        <f>M59-J59</f>
        <v>-337.49999999999636</v>
      </c>
      <c r="AF59" s="200">
        <f>M59/J59</f>
        <v>0.906250000000001</v>
      </c>
      <c r="AG59" s="282"/>
    </row>
    <row r="60" spans="1:33" ht="15.75" customHeight="1">
      <c r="A60" s="296"/>
      <c r="B60" s="100"/>
      <c r="C60" s="361"/>
      <c r="D60" s="361"/>
      <c r="E60" s="101"/>
      <c r="F60" s="105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99"/>
      <c r="AF60" s="200"/>
      <c r="AG60" s="282"/>
    </row>
    <row r="61" spans="1:33" ht="15.75" customHeight="1">
      <c r="A61" s="296"/>
      <c r="B61" s="100"/>
      <c r="C61" s="361"/>
      <c r="D61" s="361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99"/>
      <c r="AF61" s="200"/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15">AVERAGE(I56:I71)</f>
        <v>7.75</v>
      </c>
      <c r="J72" s="137">
        <f t="shared" si="15"/>
        <v>2836.5</v>
      </c>
      <c r="K72" s="138">
        <f t="shared" ref="K72" si="16">J72/I72</f>
        <v>366</v>
      </c>
      <c r="L72" s="136">
        <f t="shared" ref="L72:M72" si="17">AVERAGE(L56:L71)</f>
        <v>7.75</v>
      </c>
      <c r="M72" s="137">
        <f t="shared" si="17"/>
        <v>2567.6127607337144</v>
      </c>
      <c r="N72" s="138">
        <f>M72/L72</f>
        <v>331.30487235273733</v>
      </c>
      <c r="O72" s="139">
        <f>L72-I72</f>
        <v>0</v>
      </c>
      <c r="P72" s="140">
        <f>N72-K72</f>
        <v>-34.695127647262666</v>
      </c>
      <c r="Q72" s="141">
        <f>N72/K72</f>
        <v>0.90520456926977411</v>
      </c>
      <c r="R72" s="291"/>
      <c r="S72" s="142">
        <f>S56</f>
        <v>0.29185185185185186</v>
      </c>
      <c r="T72" s="143">
        <f>INDEX(T56:T71,COUNTA(T56:T71))</f>
        <v>0.47430555555555554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0</v>
      </c>
      <c r="AD72" s="191">
        <f>SUM(AD56:AD71)</f>
        <v>0</v>
      </c>
      <c r="AE72" s="168">
        <f>M72-J72</f>
        <v>-268.88723926628563</v>
      </c>
      <c r="AF72" s="141">
        <f>M72/J72</f>
        <v>0.90520456926977411</v>
      </c>
      <c r="AG72" s="283"/>
    </row>
    <row r="73" spans="1:33" ht="15.75" customHeight="1">
      <c r="A73" s="284" t="s">
        <v>220</v>
      </c>
      <c r="B73" s="146" t="s">
        <v>181</v>
      </c>
      <c r="C73" s="287" t="s">
        <v>203</v>
      </c>
      <c r="D73" s="288"/>
      <c r="E73" s="147">
        <v>58.17</v>
      </c>
      <c r="F73" s="97">
        <v>1274</v>
      </c>
      <c r="G73" s="148">
        <f t="shared" ref="G73:G74" si="18">E73*F73</f>
        <v>74108.58</v>
      </c>
      <c r="H73" s="149"/>
      <c r="I73" s="150">
        <v>19</v>
      </c>
      <c r="J73" s="151">
        <v>1800</v>
      </c>
      <c r="K73" s="152">
        <f>J73/I73</f>
        <v>94.736842105263165</v>
      </c>
      <c r="L73" s="153">
        <v>19</v>
      </c>
      <c r="M73" s="151">
        <f>F73/V73*60</f>
        <v>1605.8823529411736</v>
      </c>
      <c r="N73" s="152">
        <f>M73/L73</f>
        <v>84.520123839009145</v>
      </c>
      <c r="O73" s="154">
        <f>L73-I73</f>
        <v>0</v>
      </c>
      <c r="P73" s="155">
        <f>N73-K73</f>
        <v>-10.21671826625402</v>
      </c>
      <c r="Q73" s="156">
        <f>N73/K73</f>
        <v>0.89215686274509642</v>
      </c>
      <c r="R73" s="289">
        <f>Q89</f>
        <v>0.89220757871468193</v>
      </c>
      <c r="S73" s="157">
        <v>0.70861111111111108</v>
      </c>
      <c r="T73" s="158">
        <v>0.7416666666666667</v>
      </c>
      <c r="U73" s="159"/>
      <c r="V73" s="160">
        <v>47.600000000000087</v>
      </c>
      <c r="W73" s="158"/>
      <c r="X73" s="169"/>
      <c r="Y73" s="196"/>
      <c r="Z73" s="197"/>
      <c r="AA73" s="292"/>
      <c r="AB73" s="293"/>
      <c r="AC73" s="196"/>
      <c r="AD73" s="197"/>
      <c r="AE73" s="115">
        <f>M73-J73</f>
        <v>-194.11764705882638</v>
      </c>
      <c r="AF73" s="156">
        <f>M73/J73</f>
        <v>0.89215686274509642</v>
      </c>
      <c r="AG73" s="281">
        <f>AF89</f>
        <v>0.89220757871468193</v>
      </c>
    </row>
    <row r="74" spans="1:33" ht="15.75" customHeight="1">
      <c r="A74" s="285"/>
      <c r="B74" s="163" t="s">
        <v>181</v>
      </c>
      <c r="C74" s="274" t="s">
        <v>221</v>
      </c>
      <c r="D74" s="275"/>
      <c r="E74" s="101">
        <v>44.98</v>
      </c>
      <c r="F74" s="102">
        <v>2501</v>
      </c>
      <c r="G74" s="103">
        <f t="shared" si="18"/>
        <v>112494.98</v>
      </c>
      <c r="H74" s="26"/>
      <c r="I74" s="104">
        <v>21</v>
      </c>
      <c r="J74" s="105">
        <v>1800</v>
      </c>
      <c r="K74" s="106">
        <f t="shared" ref="K74" si="19">J74/I74</f>
        <v>85.714285714285708</v>
      </c>
      <c r="L74" s="107">
        <v>21</v>
      </c>
      <c r="M74" s="105">
        <f>F74/V74*60</f>
        <v>1606.0649304316812</v>
      </c>
      <c r="N74" s="106">
        <f>M74/L74</f>
        <v>76.479282401508627</v>
      </c>
      <c r="O74" s="108">
        <f>L74-I74</f>
        <v>0</v>
      </c>
      <c r="P74" s="109">
        <f>N74-K74</f>
        <v>-9.2350033127770814</v>
      </c>
      <c r="Q74" s="110">
        <f>N74/K74</f>
        <v>0.89225829468426743</v>
      </c>
      <c r="R74" s="290"/>
      <c r="S74" s="47">
        <v>0.74513888888888891</v>
      </c>
      <c r="T74" s="48">
        <v>0.81002314814814813</v>
      </c>
      <c r="U74" s="111">
        <v>4.9999999999999822</v>
      </c>
      <c r="V74" s="112">
        <v>93.43333333333328</v>
      </c>
      <c r="W74" s="113"/>
      <c r="X74" s="116"/>
      <c r="Y74" s="12"/>
      <c r="Z74" s="198"/>
      <c r="AA74" s="276"/>
      <c r="AB74" s="277"/>
      <c r="AC74" s="12"/>
      <c r="AD74" s="198"/>
      <c r="AE74" s="117">
        <f>M74-J74</f>
        <v>-193.9350695683188</v>
      </c>
      <c r="AF74" s="110">
        <f>M74/J74</f>
        <v>0.89225829468426732</v>
      </c>
      <c r="AG74" s="282"/>
    </row>
    <row r="75" spans="1:33" ht="15.75" customHeight="1">
      <c r="A75" s="285"/>
      <c r="B75" s="163"/>
      <c r="C75" s="274"/>
      <c r="D75" s="275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76"/>
      <c r="AB75" s="277"/>
      <c r="AC75" s="12"/>
      <c r="AD75" s="198"/>
      <c r="AE75" s="117"/>
      <c r="AF75" s="110"/>
      <c r="AG75" s="282"/>
    </row>
    <row r="76" spans="1:33" ht="15.75" customHeight="1">
      <c r="A76" s="285"/>
      <c r="B76" s="163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63"/>
      <c r="C77" s="274"/>
      <c r="D77" s="275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63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63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119"/>
      <c r="T79" s="120"/>
      <c r="U79" s="111"/>
      <c r="V79" s="112"/>
      <c r="W79" s="120"/>
      <c r="X79" s="189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63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119"/>
      <c r="T80" s="120"/>
      <c r="U80" s="111"/>
      <c r="V80" s="112"/>
      <c r="W80" s="120"/>
      <c r="X80" s="189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63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119"/>
      <c r="T81" s="120"/>
      <c r="U81" s="111"/>
      <c r="V81" s="112"/>
      <c r="W81" s="120"/>
      <c r="X81" s="189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63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119"/>
      <c r="T82" s="120"/>
      <c r="U82" s="111"/>
      <c r="V82" s="112"/>
      <c r="W82" s="120"/>
      <c r="X82" s="189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63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119"/>
      <c r="T83" s="120"/>
      <c r="U83" s="111"/>
      <c r="V83" s="112"/>
      <c r="W83" s="120"/>
      <c r="X83" s="189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63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119"/>
      <c r="T84" s="120"/>
      <c r="U84" s="111"/>
      <c r="V84" s="112"/>
      <c r="W84" s="120"/>
      <c r="X84" s="189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63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119"/>
      <c r="T85" s="120"/>
      <c r="U85" s="111"/>
      <c r="V85" s="112"/>
      <c r="W85" s="120"/>
      <c r="X85" s="189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63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119"/>
      <c r="T86" s="120"/>
      <c r="U86" s="111"/>
      <c r="V86" s="112"/>
      <c r="W86" s="120"/>
      <c r="X86" s="189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63"/>
      <c r="C87" s="274"/>
      <c r="D87" s="275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119"/>
      <c r="T87" s="120"/>
      <c r="U87" s="111"/>
      <c r="V87" s="112"/>
      <c r="W87" s="120"/>
      <c r="X87" s="189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0">AVERAGE(I73:I88)</f>
        <v>20</v>
      </c>
      <c r="J89" s="137">
        <f t="shared" si="20"/>
        <v>1800</v>
      </c>
      <c r="K89" s="138">
        <f t="shared" ref="K89" si="21">J89/I89</f>
        <v>90</v>
      </c>
      <c r="L89" s="136">
        <f t="shared" ref="L89:M89" si="22">AVERAGE(L73:L88)</f>
        <v>20</v>
      </c>
      <c r="M89" s="137">
        <f t="shared" si="22"/>
        <v>1605.9736416864275</v>
      </c>
      <c r="N89" s="138">
        <f>M89/L89</f>
        <v>80.298682084321371</v>
      </c>
      <c r="O89" s="139">
        <f>L89-I89</f>
        <v>0</v>
      </c>
      <c r="P89" s="140">
        <f>N89-K89</f>
        <v>-9.7013179156786293</v>
      </c>
      <c r="Q89" s="141">
        <f>N89/K89</f>
        <v>0.89220757871468193</v>
      </c>
      <c r="R89" s="291"/>
      <c r="S89" s="142">
        <f>S73</f>
        <v>0.70861111111111108</v>
      </c>
      <c r="T89" s="143">
        <f>INDEX(T73:T88,COUNTA(T73:T88))</f>
        <v>0.81002314814814813</v>
      </c>
      <c r="U89" s="144"/>
      <c r="V89" s="166"/>
      <c r="W89" s="167"/>
      <c r="X89" s="138"/>
      <c r="Y89" s="179">
        <f t="shared" ref="Y89:Z89" si="23">SUM(Y73:Y88)</f>
        <v>0</v>
      </c>
      <c r="Z89" s="180">
        <f t="shared" si="23"/>
        <v>0</v>
      </c>
      <c r="AA89" s="279"/>
      <c r="AB89" s="280"/>
      <c r="AC89" s="179">
        <f t="shared" ref="AC89:AD89" si="24">SUM(AC73:AC88)</f>
        <v>0</v>
      </c>
      <c r="AD89" s="180">
        <f t="shared" si="24"/>
        <v>0</v>
      </c>
      <c r="AE89" s="168">
        <f>M89-J89</f>
        <v>-194.02635831357247</v>
      </c>
      <c r="AF89" s="141">
        <f>M89/J89</f>
        <v>0.89220757871468193</v>
      </c>
      <c r="AG89" s="283"/>
    </row>
    <row r="90" spans="1:33" ht="15.75" customHeight="1">
      <c r="A90" s="294" t="s">
        <v>196</v>
      </c>
      <c r="B90" s="146" t="s">
        <v>181</v>
      </c>
      <c r="C90" s="287" t="s">
        <v>201</v>
      </c>
      <c r="D90" s="288"/>
      <c r="E90" s="147">
        <v>54.09</v>
      </c>
      <c r="F90" s="159">
        <v>1089</v>
      </c>
      <c r="G90" s="148">
        <f t="shared" ref="G90:G91" si="25">E90*F90</f>
        <v>58904.01</v>
      </c>
      <c r="H90" s="149"/>
      <c r="I90" s="150">
        <v>19</v>
      </c>
      <c r="J90" s="151">
        <v>2000</v>
      </c>
      <c r="K90" s="152">
        <f>J90/I90</f>
        <v>105.26315789473684</v>
      </c>
      <c r="L90" s="153">
        <v>20</v>
      </c>
      <c r="M90" s="151">
        <f>F90/V90*60</f>
        <v>1786.8732907930764</v>
      </c>
      <c r="N90" s="152">
        <f>M90/L90</f>
        <v>89.343664539653815</v>
      </c>
      <c r="O90" s="154">
        <f>L90-I90</f>
        <v>1</v>
      </c>
      <c r="P90" s="155">
        <f>N90-K90</f>
        <v>-15.91949335508302</v>
      </c>
      <c r="Q90" s="156">
        <f>N90/K90</f>
        <v>0.84876481312671126</v>
      </c>
      <c r="R90" s="289">
        <f>Q106</f>
        <v>0.87090859212943228</v>
      </c>
      <c r="S90" s="157">
        <v>0.70863425925925927</v>
      </c>
      <c r="T90" s="158">
        <v>0.73402777777777772</v>
      </c>
      <c r="U90" s="159"/>
      <c r="V90" s="160">
        <v>36.566666666666578</v>
      </c>
      <c r="W90" s="97"/>
      <c r="X90" s="98"/>
      <c r="Y90" s="196"/>
      <c r="Z90" s="197"/>
      <c r="AA90" s="292"/>
      <c r="AB90" s="293"/>
      <c r="AC90" s="196"/>
      <c r="AD90" s="197"/>
      <c r="AE90" s="115">
        <f>M90-J90</f>
        <v>-213.12670920692358</v>
      </c>
      <c r="AF90" s="156">
        <f>M90/J90</f>
        <v>0.89343664539653822</v>
      </c>
      <c r="AG90" s="358">
        <f>AF106</f>
        <v>0.89323958167121265</v>
      </c>
    </row>
    <row r="91" spans="1:33" ht="15.75" customHeight="1">
      <c r="A91" s="295"/>
      <c r="B91" s="163" t="s">
        <v>181</v>
      </c>
      <c r="C91" s="274" t="s">
        <v>222</v>
      </c>
      <c r="D91" s="275"/>
      <c r="E91" s="101">
        <v>50.67</v>
      </c>
      <c r="F91" s="111">
        <v>1797</v>
      </c>
      <c r="G91" s="103">
        <f t="shared" si="25"/>
        <v>91053.99</v>
      </c>
      <c r="H91" s="26"/>
      <c r="I91" s="104">
        <v>20</v>
      </c>
      <c r="J91" s="105">
        <v>2000</v>
      </c>
      <c r="K91" s="106">
        <f t="shared" ref="K91" si="26">J91/I91</f>
        <v>100</v>
      </c>
      <c r="L91" s="107">
        <v>20</v>
      </c>
      <c r="M91" s="105">
        <f>F91/V91*60</f>
        <v>1786.0850358917739</v>
      </c>
      <c r="N91" s="106">
        <f>M91/L91</f>
        <v>89.304251794588694</v>
      </c>
      <c r="O91" s="108">
        <f>L91-I91</f>
        <v>0</v>
      </c>
      <c r="P91" s="109">
        <f>N91-K91</f>
        <v>-10.695748205411306</v>
      </c>
      <c r="Q91" s="110">
        <f>N91/K91</f>
        <v>0.89304251794588696</v>
      </c>
      <c r="R91" s="290"/>
      <c r="S91" s="47">
        <v>0.73750000000000004</v>
      </c>
      <c r="T91" s="48">
        <v>0.77942129629629631</v>
      </c>
      <c r="U91" s="111">
        <v>5.0000000000001421</v>
      </c>
      <c r="V91" s="112">
        <v>60.366666666666617</v>
      </c>
      <c r="W91" s="113"/>
      <c r="X91" s="116"/>
      <c r="Y91" s="12"/>
      <c r="Z91" s="198"/>
      <c r="AA91" s="276"/>
      <c r="AB91" s="277"/>
      <c r="AC91" s="12"/>
      <c r="AD91" s="198"/>
      <c r="AE91" s="117">
        <f>M91-J91</f>
        <v>-213.91496410822606</v>
      </c>
      <c r="AF91" s="110">
        <f>M91/J91</f>
        <v>0.89304251794588696</v>
      </c>
      <c r="AG91" s="359"/>
    </row>
    <row r="92" spans="1:33" ht="15.75" customHeight="1">
      <c r="A92" s="295"/>
      <c r="B92" s="163"/>
      <c r="C92" s="274"/>
      <c r="D92" s="275"/>
      <c r="E92" s="101"/>
      <c r="F92" s="111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16"/>
      <c r="Y92" s="12"/>
      <c r="Z92" s="198"/>
      <c r="AA92" s="276"/>
      <c r="AB92" s="277"/>
      <c r="AC92" s="12"/>
      <c r="AD92" s="198"/>
      <c r="AE92" s="117"/>
      <c r="AF92" s="110"/>
      <c r="AG92" s="359"/>
    </row>
    <row r="93" spans="1:33" ht="15.75" customHeight="1">
      <c r="A93" s="295"/>
      <c r="B93" s="163"/>
      <c r="C93" s="274"/>
      <c r="D93" s="275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359"/>
    </row>
    <row r="94" spans="1:33" ht="15.75" customHeight="1">
      <c r="A94" s="296"/>
      <c r="B94" s="163"/>
      <c r="C94" s="274"/>
      <c r="D94" s="275"/>
      <c r="E94" s="101"/>
      <c r="F94" s="111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359"/>
    </row>
    <row r="95" spans="1:33" ht="15.75" customHeight="1">
      <c r="A95" s="296"/>
      <c r="B95" s="163"/>
      <c r="C95" s="274"/>
      <c r="D95" s="275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359"/>
    </row>
    <row r="96" spans="1:33" ht="15.75" customHeight="1">
      <c r="A96" s="296"/>
      <c r="B96" s="163"/>
      <c r="C96" s="274"/>
      <c r="D96" s="275"/>
      <c r="E96" s="101"/>
      <c r="F96" s="111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12"/>
      <c r="Z96" s="198"/>
      <c r="AA96" s="276"/>
      <c r="AB96" s="277"/>
      <c r="AC96" s="12"/>
      <c r="AD96" s="198"/>
      <c r="AE96" s="117"/>
      <c r="AF96" s="110"/>
      <c r="AG96" s="359"/>
    </row>
    <row r="97" spans="1:33" ht="15.75" customHeight="1">
      <c r="A97" s="296"/>
      <c r="B97" s="163"/>
      <c r="C97" s="274"/>
      <c r="D97" s="275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12"/>
      <c r="Z97" s="198"/>
      <c r="AA97" s="276"/>
      <c r="AB97" s="277"/>
      <c r="AC97" s="12"/>
      <c r="AD97" s="198"/>
      <c r="AE97" s="117"/>
      <c r="AF97" s="110"/>
      <c r="AG97" s="359"/>
    </row>
    <row r="98" spans="1:33" ht="15.75" customHeight="1">
      <c r="A98" s="296"/>
      <c r="B98" s="163"/>
      <c r="C98" s="274"/>
      <c r="D98" s="275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13"/>
      <c r="X98" s="116"/>
      <c r="Y98" s="12"/>
      <c r="Z98" s="198"/>
      <c r="AA98" s="276"/>
      <c r="AB98" s="277"/>
      <c r="AC98" s="12"/>
      <c r="AD98" s="198"/>
      <c r="AE98" s="117"/>
      <c r="AF98" s="110"/>
      <c r="AG98" s="359"/>
    </row>
    <row r="99" spans="1:33" ht="15.75" customHeight="1">
      <c r="A99" s="296"/>
      <c r="B99" s="163"/>
      <c r="C99" s="274"/>
      <c r="D99" s="275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13"/>
      <c r="X99" s="116"/>
      <c r="Y99" s="12"/>
      <c r="Z99" s="198"/>
      <c r="AA99" s="276"/>
      <c r="AB99" s="277"/>
      <c r="AC99" s="12"/>
      <c r="AD99" s="198"/>
      <c r="AE99" s="117"/>
      <c r="AF99" s="110"/>
      <c r="AG99" s="359"/>
    </row>
    <row r="100" spans="1:33" ht="15.75" customHeight="1">
      <c r="A100" s="296"/>
      <c r="B100" s="163"/>
      <c r="C100" s="274"/>
      <c r="D100" s="275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13"/>
      <c r="X100" s="116"/>
      <c r="Y100" s="12"/>
      <c r="Z100" s="198"/>
      <c r="AA100" s="276"/>
      <c r="AB100" s="277"/>
      <c r="AC100" s="12"/>
      <c r="AD100" s="198"/>
      <c r="AE100" s="117"/>
      <c r="AF100" s="110"/>
      <c r="AG100" s="359"/>
    </row>
    <row r="101" spans="1:33" ht="15.75" customHeight="1">
      <c r="A101" s="296"/>
      <c r="B101" s="163"/>
      <c r="C101" s="274"/>
      <c r="D101" s="275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13"/>
      <c r="X101" s="116"/>
      <c r="Y101" s="12"/>
      <c r="Z101" s="198"/>
      <c r="AA101" s="276"/>
      <c r="AB101" s="277"/>
      <c r="AC101" s="12"/>
      <c r="AD101" s="198"/>
      <c r="AE101" s="117"/>
      <c r="AF101" s="110"/>
      <c r="AG101" s="359"/>
    </row>
    <row r="102" spans="1:33" ht="15.75" customHeight="1">
      <c r="A102" s="296"/>
      <c r="B102" s="163"/>
      <c r="C102" s="274"/>
      <c r="D102" s="275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13"/>
      <c r="X102" s="116"/>
      <c r="Y102" s="12"/>
      <c r="Z102" s="198"/>
      <c r="AA102" s="276"/>
      <c r="AB102" s="277"/>
      <c r="AC102" s="12"/>
      <c r="AD102" s="198"/>
      <c r="AE102" s="117"/>
      <c r="AF102" s="110"/>
      <c r="AG102" s="359"/>
    </row>
    <row r="103" spans="1:33" ht="15.75" customHeight="1">
      <c r="A103" s="296"/>
      <c r="B103" s="163"/>
      <c r="C103" s="274"/>
      <c r="D103" s="275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83"/>
      <c r="X103" s="184"/>
      <c r="Y103" s="12"/>
      <c r="Z103" s="198"/>
      <c r="AA103" s="276"/>
      <c r="AB103" s="277"/>
      <c r="AC103" s="12"/>
      <c r="AD103" s="198"/>
      <c r="AE103" s="117"/>
      <c r="AF103" s="110"/>
      <c r="AG103" s="359"/>
    </row>
    <row r="104" spans="1:33" ht="15.75" customHeight="1">
      <c r="A104" s="296"/>
      <c r="B104" s="163"/>
      <c r="C104" s="274"/>
      <c r="D104" s="275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85"/>
      <c r="X104" s="186"/>
      <c r="Y104" s="12"/>
      <c r="Z104" s="198"/>
      <c r="AA104" s="276"/>
      <c r="AB104" s="277"/>
      <c r="AC104" s="12"/>
      <c r="AD104" s="198"/>
      <c r="AE104" s="117"/>
      <c r="AF104" s="110"/>
      <c r="AG104" s="359"/>
    </row>
    <row r="105" spans="1:33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47"/>
      <c r="T105" s="48"/>
      <c r="U105" s="130"/>
      <c r="V105" s="112"/>
      <c r="W105" s="185"/>
      <c r="X105" s="186"/>
      <c r="Y105" s="12"/>
      <c r="Z105" s="198"/>
      <c r="AA105" s="276"/>
      <c r="AB105" s="277"/>
      <c r="AC105" s="12"/>
      <c r="AD105" s="198"/>
      <c r="AE105" s="117"/>
      <c r="AF105" s="110"/>
      <c r="AG105" s="359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7">AVERAGE(I90:I105)</f>
        <v>19.5</v>
      </c>
      <c r="J106" s="137">
        <f t="shared" si="27"/>
        <v>2000</v>
      </c>
      <c r="K106" s="138">
        <f t="shared" ref="K106" si="28">J106/I106</f>
        <v>102.56410256410257</v>
      </c>
      <c r="L106" s="136">
        <f t="shared" ref="L106:M106" si="29">AVERAGE(L90:L105)</f>
        <v>20</v>
      </c>
      <c r="M106" s="137">
        <f t="shared" si="29"/>
        <v>1786.4791633424252</v>
      </c>
      <c r="N106" s="138">
        <f>M106/L106</f>
        <v>89.323958167121262</v>
      </c>
      <c r="O106" s="139">
        <f>L106-I106</f>
        <v>0.5</v>
      </c>
      <c r="P106" s="140">
        <f>N106-K106</f>
        <v>-13.240144396981307</v>
      </c>
      <c r="Q106" s="141">
        <f>N106/K106</f>
        <v>0.87090859212943228</v>
      </c>
      <c r="R106" s="291"/>
      <c r="S106" s="142">
        <f>S90</f>
        <v>0.70863425925925927</v>
      </c>
      <c r="T106" s="143">
        <f>INDEX(T90:T105,COUNTA(T90:T105))</f>
        <v>0.77942129629629631</v>
      </c>
      <c r="U106" s="144"/>
      <c r="V106" s="166"/>
      <c r="W106" s="187"/>
      <c r="X106" s="188"/>
      <c r="Y106" s="179">
        <f t="shared" ref="Y106:Z106" si="30">SUM(Y90:Y105)</f>
        <v>0</v>
      </c>
      <c r="Z106" s="180">
        <f t="shared" si="30"/>
        <v>0</v>
      </c>
      <c r="AA106" s="279"/>
      <c r="AB106" s="280"/>
      <c r="AC106" s="179">
        <f t="shared" ref="AC106:AD106" si="31">SUM(AC90:AC105)</f>
        <v>0</v>
      </c>
      <c r="AD106" s="180">
        <f t="shared" si="31"/>
        <v>0</v>
      </c>
      <c r="AE106" s="168">
        <f>M106-J106</f>
        <v>-213.52083665757482</v>
      </c>
      <c r="AF106" s="141">
        <f>M106/J106</f>
        <v>0.89323958167121265</v>
      </c>
      <c r="AG106" s="360"/>
    </row>
    <row r="107" spans="1:33" ht="15.75" customHeight="1">
      <c r="A107" s="284" t="s">
        <v>209</v>
      </c>
      <c r="B107" s="146" t="s">
        <v>181</v>
      </c>
      <c r="C107" s="287" t="s">
        <v>200</v>
      </c>
      <c r="D107" s="288"/>
      <c r="E107" s="147">
        <v>47.6</v>
      </c>
      <c r="F107" s="97">
        <v>1585</v>
      </c>
      <c r="G107" s="148">
        <f t="shared" ref="G107:G109" si="32">E107*F107</f>
        <v>75446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23</v>
      </c>
      <c r="M107" s="151">
        <f>F107/V107*60</f>
        <v>1788.7147335423215</v>
      </c>
      <c r="N107" s="152">
        <f>M107/L107</f>
        <v>77.770205806187889</v>
      </c>
      <c r="O107" s="154">
        <f>L107-I107</f>
        <v>0</v>
      </c>
      <c r="P107" s="155">
        <f>N107-K107</f>
        <v>-9.1863159329425486</v>
      </c>
      <c r="Q107" s="156">
        <f>N107/K107</f>
        <v>0.89435736677116073</v>
      </c>
      <c r="R107" s="289">
        <f>Q123</f>
        <v>0.89377827032648927</v>
      </c>
      <c r="S107" s="157">
        <v>0.70833333333333337</v>
      </c>
      <c r="T107" s="158">
        <v>0.74525462962962963</v>
      </c>
      <c r="U107" s="159"/>
      <c r="V107" s="160">
        <v>53.166666666666615</v>
      </c>
      <c r="W107" s="158"/>
      <c r="X107" s="169"/>
      <c r="Y107" s="196"/>
      <c r="Z107" s="197"/>
      <c r="AA107" s="292"/>
      <c r="AB107" s="293"/>
      <c r="AC107" s="196"/>
      <c r="AD107" s="197"/>
      <c r="AE107" s="115">
        <f>M107-J107</f>
        <v>-211.28526645767852</v>
      </c>
      <c r="AF107" s="156">
        <f>M107/J107</f>
        <v>0.89435736677116073</v>
      </c>
      <c r="AG107" s="281">
        <f>AF123</f>
        <v>0.89377827032648927</v>
      </c>
    </row>
    <row r="108" spans="1:33" ht="15.75" customHeight="1">
      <c r="A108" s="285"/>
      <c r="B108" s="163" t="s">
        <v>181</v>
      </c>
      <c r="C108" s="274" t="s">
        <v>199</v>
      </c>
      <c r="D108" s="275"/>
      <c r="E108" s="101">
        <v>56.87</v>
      </c>
      <c r="F108" s="102">
        <v>1404</v>
      </c>
      <c r="G108" s="103">
        <f t="shared" si="32"/>
        <v>79845.48</v>
      </c>
      <c r="H108" s="26"/>
      <c r="I108" s="104">
        <v>23</v>
      </c>
      <c r="J108" s="105">
        <v>2000</v>
      </c>
      <c r="K108" s="106">
        <f t="shared" ref="K108:K109" si="33">J108/I108</f>
        <v>86.956521739130437</v>
      </c>
      <c r="L108" s="107">
        <v>23</v>
      </c>
      <c r="M108" s="105">
        <f>F108/V108*60</f>
        <v>1786.6383881230108</v>
      </c>
      <c r="N108" s="106">
        <f>M108/L108</f>
        <v>77.679929918391778</v>
      </c>
      <c r="O108" s="108">
        <f>L108-I108</f>
        <v>0</v>
      </c>
      <c r="P108" s="109">
        <f>N108-K108</f>
        <v>-9.2765918207386591</v>
      </c>
      <c r="Q108" s="110">
        <f>N108/K108</f>
        <v>0.89331919406150539</v>
      </c>
      <c r="R108" s="290"/>
      <c r="S108" s="47">
        <v>0.74861111111111112</v>
      </c>
      <c r="T108" s="48">
        <v>0.78135416666666668</v>
      </c>
      <c r="U108" s="111">
        <v>4.8333333333333428</v>
      </c>
      <c r="V108" s="112">
        <v>47.15000000000002</v>
      </c>
      <c r="W108" s="113"/>
      <c r="X108" s="116"/>
      <c r="Y108" s="12"/>
      <c r="Z108" s="198"/>
      <c r="AA108" s="276"/>
      <c r="AB108" s="277"/>
      <c r="AC108" s="12"/>
      <c r="AD108" s="198"/>
      <c r="AE108" s="117">
        <f>M108-J108</f>
        <v>-213.36161187698917</v>
      </c>
      <c r="AF108" s="110">
        <f>M108/J108</f>
        <v>0.89331919406150539</v>
      </c>
      <c r="AG108" s="282"/>
    </row>
    <row r="109" spans="1:33" ht="15.75" customHeight="1">
      <c r="A109" s="285"/>
      <c r="B109" s="163" t="s">
        <v>181</v>
      </c>
      <c r="C109" s="274" t="s">
        <v>198</v>
      </c>
      <c r="D109" s="275"/>
      <c r="E109" s="101">
        <v>56.79</v>
      </c>
      <c r="F109" s="102">
        <v>1691</v>
      </c>
      <c r="G109" s="103">
        <f t="shared" si="32"/>
        <v>96031.89</v>
      </c>
      <c r="H109" s="26"/>
      <c r="I109" s="104">
        <v>23</v>
      </c>
      <c r="J109" s="105">
        <v>2000</v>
      </c>
      <c r="K109" s="106">
        <f t="shared" si="33"/>
        <v>86.956521739130437</v>
      </c>
      <c r="L109" s="107">
        <v>23</v>
      </c>
      <c r="M109" s="105">
        <f>F109/V109*60</f>
        <v>1787.3165002936037</v>
      </c>
      <c r="N109" s="106">
        <f>M109/L109</f>
        <v>77.709413056243633</v>
      </c>
      <c r="O109" s="108">
        <f>L109-I109</f>
        <v>0</v>
      </c>
      <c r="P109" s="109">
        <f>N109-K109</f>
        <v>-9.2471086828868039</v>
      </c>
      <c r="Q109" s="110">
        <f>N109/K109</f>
        <v>0.89365825014680178</v>
      </c>
      <c r="R109" s="290"/>
      <c r="S109" s="47">
        <v>0.78488425925925931</v>
      </c>
      <c r="T109" s="48">
        <v>0.82430555555555551</v>
      </c>
      <c r="U109" s="111">
        <v>5.0833333333333819</v>
      </c>
      <c r="V109" s="112">
        <v>56.766666666666538</v>
      </c>
      <c r="W109" s="113"/>
      <c r="X109" s="116"/>
      <c r="Y109" s="12"/>
      <c r="Z109" s="198"/>
      <c r="AA109" s="276"/>
      <c r="AB109" s="277"/>
      <c r="AC109" s="12"/>
      <c r="AD109" s="198"/>
      <c r="AE109" s="117">
        <f>M109-J109</f>
        <v>-212.68349970639633</v>
      </c>
      <c r="AF109" s="110">
        <f>M109/J109</f>
        <v>0.89365825014680178</v>
      </c>
      <c r="AG109" s="282"/>
    </row>
    <row r="110" spans="1:33" ht="15.75" customHeight="1">
      <c r="A110" s="285"/>
      <c r="B110" s="163"/>
      <c r="C110" s="274"/>
      <c r="D110" s="275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76"/>
      <c r="AB110" s="277"/>
      <c r="AC110" s="12"/>
      <c r="AD110" s="198"/>
      <c r="AE110" s="117"/>
      <c r="AF110" s="110"/>
      <c r="AG110" s="282"/>
    </row>
    <row r="111" spans="1:33" ht="15.75" customHeight="1">
      <c r="A111" s="285"/>
      <c r="B111" s="163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282"/>
    </row>
    <row r="112" spans="1:33" ht="15.75" customHeight="1">
      <c r="A112" s="285"/>
      <c r="B112" s="163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282"/>
    </row>
    <row r="113" spans="1:33" ht="15.75" customHeight="1">
      <c r="A113" s="285"/>
      <c r="B113" s="163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76"/>
      <c r="AB113" s="277"/>
      <c r="AC113" s="12"/>
      <c r="AD113" s="198"/>
      <c r="AE113" s="117"/>
      <c r="AF113" s="110"/>
      <c r="AG113" s="282"/>
    </row>
    <row r="114" spans="1:33" ht="15.75" customHeight="1">
      <c r="A114" s="285"/>
      <c r="B114" s="163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76"/>
      <c r="AB114" s="277"/>
      <c r="AC114" s="12"/>
      <c r="AD114" s="198"/>
      <c r="AE114" s="117"/>
      <c r="AF114" s="110"/>
      <c r="AG114" s="282"/>
    </row>
    <row r="115" spans="1:33" ht="15.75" customHeight="1">
      <c r="A115" s="285"/>
      <c r="B115" s="163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76"/>
      <c r="AB115" s="277"/>
      <c r="AC115" s="12"/>
      <c r="AD115" s="198"/>
      <c r="AE115" s="117"/>
      <c r="AF115" s="110"/>
      <c r="AG115" s="282"/>
    </row>
    <row r="116" spans="1:33" ht="15.75" customHeight="1">
      <c r="A116" s="285"/>
      <c r="B116" s="163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76"/>
      <c r="AB116" s="277"/>
      <c r="AC116" s="12"/>
      <c r="AD116" s="198"/>
      <c r="AE116" s="117"/>
      <c r="AF116" s="110"/>
      <c r="AG116" s="282"/>
    </row>
    <row r="117" spans="1:33" ht="15.75" customHeight="1">
      <c r="A117" s="285"/>
      <c r="B117" s="163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76"/>
      <c r="AB117" s="277"/>
      <c r="AC117" s="12"/>
      <c r="AD117" s="198"/>
      <c r="AE117" s="117"/>
      <c r="AF117" s="110"/>
      <c r="AG117" s="282"/>
    </row>
    <row r="118" spans="1:33" ht="15.75" customHeight="1">
      <c r="A118" s="285"/>
      <c r="B118" s="163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76"/>
      <c r="AB118" s="277"/>
      <c r="AC118" s="12"/>
      <c r="AD118" s="198"/>
      <c r="AE118" s="117"/>
      <c r="AF118" s="110"/>
      <c r="AG118" s="282"/>
    </row>
    <row r="119" spans="1:33" ht="15.75" customHeight="1">
      <c r="A119" s="285"/>
      <c r="B119" s="163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76"/>
      <c r="AB119" s="277"/>
      <c r="AC119" s="12"/>
      <c r="AD119" s="198"/>
      <c r="AE119" s="117"/>
      <c r="AF119" s="110"/>
      <c r="AG119" s="282"/>
    </row>
    <row r="120" spans="1:33" ht="15.75" customHeight="1">
      <c r="A120" s="285"/>
      <c r="B120" s="163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76"/>
      <c r="AB120" s="277"/>
      <c r="AC120" s="12"/>
      <c r="AD120" s="198"/>
      <c r="AE120" s="117"/>
      <c r="AF120" s="110"/>
      <c r="AG120" s="282"/>
    </row>
    <row r="121" spans="1:33" ht="15.75" customHeight="1">
      <c r="A121" s="285"/>
      <c r="B121" s="163"/>
      <c r="C121" s="274"/>
      <c r="D121" s="275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76"/>
      <c r="AB121" s="277"/>
      <c r="AC121" s="12"/>
      <c r="AD121" s="198"/>
      <c r="AE121" s="117"/>
      <c r="AF121" s="110"/>
      <c r="AG121" s="282"/>
    </row>
    <row r="122" spans="1:33" ht="15.75" customHeight="1">
      <c r="A122" s="285"/>
      <c r="B122" s="163"/>
      <c r="C122" s="274"/>
      <c r="D122" s="275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76"/>
      <c r="AB122" s="277"/>
      <c r="AC122" s="12"/>
      <c r="AD122" s="198"/>
      <c r="AE122" s="165"/>
      <c r="AF122" s="125"/>
      <c r="AG122" s="282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4">AVERAGE(I107:I122)</f>
        <v>23</v>
      </c>
      <c r="J123" s="137">
        <f t="shared" si="34"/>
        <v>2000</v>
      </c>
      <c r="K123" s="138">
        <f t="shared" ref="K123" si="35">J123/I123</f>
        <v>86.956521739130437</v>
      </c>
      <c r="L123" s="136">
        <f t="shared" ref="L123:M123" si="36">AVERAGE(L107:L122)</f>
        <v>23</v>
      </c>
      <c r="M123" s="137">
        <f t="shared" si="36"/>
        <v>1787.5565406529786</v>
      </c>
      <c r="N123" s="138">
        <f>M123/L123</f>
        <v>77.719849593607762</v>
      </c>
      <c r="O123" s="139">
        <f>L123-I123</f>
        <v>0</v>
      </c>
      <c r="P123" s="140">
        <f>N123-K123</f>
        <v>-9.2366721455226752</v>
      </c>
      <c r="Q123" s="141">
        <f>N123/K123</f>
        <v>0.89377827032648927</v>
      </c>
      <c r="R123" s="291"/>
      <c r="S123" s="142">
        <f>S107</f>
        <v>0.70833333333333337</v>
      </c>
      <c r="T123" s="143">
        <f>INDEX(T107:T122,COUNTA(T107:T122))</f>
        <v>0.82430555555555551</v>
      </c>
      <c r="U123" s="144"/>
      <c r="V123" s="166"/>
      <c r="W123" s="167"/>
      <c r="X123" s="138"/>
      <c r="Y123" s="179">
        <f t="shared" ref="Y123:Z123" si="37">SUM(Y107:Y122)</f>
        <v>0</v>
      </c>
      <c r="Z123" s="180">
        <f t="shared" si="37"/>
        <v>0</v>
      </c>
      <c r="AA123" s="279"/>
      <c r="AB123" s="280"/>
      <c r="AC123" s="179">
        <f t="shared" ref="AC123:AD123" si="38">SUM(AC107:AC122)</f>
        <v>0</v>
      </c>
      <c r="AD123" s="180">
        <f t="shared" si="38"/>
        <v>0</v>
      </c>
      <c r="AE123" s="168">
        <f>M123-J123</f>
        <v>-212.44345934702142</v>
      </c>
      <c r="AF123" s="141">
        <f>M123/J123</f>
        <v>0.89377827032648927</v>
      </c>
      <c r="AG123" s="283"/>
    </row>
    <row r="125" spans="1:33">
      <c r="AA125" s="273" t="s">
        <v>159</v>
      </c>
      <c r="AB125" s="273"/>
    </row>
    <row r="126" spans="1:33">
      <c r="AA126" s="273" t="s">
        <v>160</v>
      </c>
      <c r="AB126" s="273"/>
    </row>
    <row r="127" spans="1:33">
      <c r="AA127" s="273" t="s">
        <v>161</v>
      </c>
      <c r="AB127" s="273"/>
    </row>
    <row r="128" spans="1:33">
      <c r="AA128" s="273" t="s">
        <v>162</v>
      </c>
      <c r="AB128" s="273"/>
    </row>
    <row r="129" spans="27:28">
      <c r="AA129" s="273" t="s">
        <v>163</v>
      </c>
      <c r="AB129" s="273"/>
    </row>
    <row r="130" spans="27:28">
      <c r="AA130" s="273" t="s">
        <v>164</v>
      </c>
      <c r="AB130" s="273"/>
    </row>
    <row r="131" spans="27:28">
      <c r="AA131" s="273" t="s">
        <v>165</v>
      </c>
      <c r="AB131" s="273"/>
    </row>
    <row r="132" spans="27:28">
      <c r="AA132" s="273" t="s">
        <v>166</v>
      </c>
      <c r="AB132" s="273"/>
    </row>
    <row r="133" spans="27:28">
      <c r="AA133" s="273" t="s">
        <v>167</v>
      </c>
      <c r="AB133" s="273"/>
    </row>
    <row r="134" spans="27:28">
      <c r="AA134" s="273" t="s">
        <v>168</v>
      </c>
      <c r="AB134" s="273"/>
    </row>
    <row r="135" spans="27:28">
      <c r="AA135" s="273" t="s">
        <v>169</v>
      </c>
      <c r="AB135" s="273"/>
    </row>
    <row r="136" spans="27:28">
      <c r="AA136" s="273" t="s">
        <v>170</v>
      </c>
      <c r="AB136" s="273"/>
    </row>
    <row r="137" spans="27:28">
      <c r="AA137" s="273" t="s">
        <v>171</v>
      </c>
      <c r="AB137" s="273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612" priority="3" operator="greaterThan">
      <formula>0</formula>
    </cfRule>
  </conditionalFormatting>
  <conditionalFormatting sqref="P5:P123 AE5:AE123">
    <cfRule type="cellIs" dxfId="611" priority="6" operator="lessThan">
      <formula>0</formula>
    </cfRule>
  </conditionalFormatting>
  <conditionalFormatting sqref="Q5:Q123 AF5:AF123">
    <cfRule type="cellIs" dxfId="610" priority="4" operator="greaterThan">
      <formula>1</formula>
    </cfRule>
    <cfRule type="cellIs" dxfId="609" priority="5" operator="lessThan">
      <formula>0.8</formula>
    </cfRule>
  </conditionalFormatting>
  <conditionalFormatting sqref="AG5 R5:R123 AG39:AG90">
    <cfRule type="cellIs" dxfId="608" priority="7" operator="lessThan">
      <formula>0.8</formula>
    </cfRule>
  </conditionalFormatting>
  <conditionalFormatting sqref="AG22">
    <cfRule type="cellIs" dxfId="607" priority="10" operator="lessThan">
      <formula>0.8</formula>
    </cfRule>
  </conditionalFormatting>
  <conditionalFormatting sqref="AG37">
    <cfRule type="cellIs" dxfId="606" priority="9" operator="lessThan">
      <formula>0.8</formula>
    </cfRule>
  </conditionalFormatting>
  <conditionalFormatting sqref="AG105">
    <cfRule type="cellIs" dxfId="605" priority="2" operator="lessThan">
      <formula>0.8</formula>
    </cfRule>
  </conditionalFormatting>
  <conditionalFormatting sqref="AG107:AG123">
    <cfRule type="cellIs" dxfId="604" priority="1" operator="lessThan">
      <formula>0.8</formula>
    </cfRule>
  </conditionalFormatting>
  <dataValidations count="1">
    <dataValidation type="list" allowBlank="1" showInputMessage="1" showErrorMessage="1" sqref="AA5:AB123" xr:uid="{9C98A45F-C60F-4BB8-8464-D11BE23DB440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618F-BB71-4A3F-8D44-1F69CCE77EE1}">
  <sheetPr>
    <tabColor theme="8" tint="0.59999389629810485"/>
  </sheetPr>
  <dimension ref="B1:AR42"/>
  <sheetViews>
    <sheetView zoomScale="70" zoomScaleNormal="70" workbookViewId="0">
      <selection activeCell="O17" sqref="O1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249</v>
      </c>
      <c r="D3" s="263"/>
      <c r="E3" s="3" t="s">
        <v>2</v>
      </c>
      <c r="F3" s="264">
        <f>'0326(18度C)'!D1+'0326(4度C)'!D1</f>
        <v>150942</v>
      </c>
      <c r="G3" s="265"/>
      <c r="H3" s="3" t="s">
        <v>3</v>
      </c>
      <c r="I3" s="266">
        <f>'0326(18度C)'!F1+'0326(4度C)'!F1</f>
        <v>4316808.2699999996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468.48804377142102</v>
      </c>
      <c r="F6" s="239" t="e">
        <f>AVERAGE(#REF!,D14:K14)</f>
        <v>#REF!</v>
      </c>
      <c r="G6" s="240">
        <f>AVERAGE(D14:K14)</f>
        <v>160.21604627766601</v>
      </c>
      <c r="H6" s="241"/>
      <c r="I6" s="240">
        <f>AVERAGE(L14:O14)</f>
        <v>93.173541434411007</v>
      </c>
      <c r="J6" s="241"/>
      <c r="K6" s="240">
        <f>AVERAGE(D32:O32)</f>
        <v>741.60584911930869</v>
      </c>
      <c r="L6" s="241"/>
      <c r="M6" s="240">
        <f>AVERAGE(P32:X32)</f>
        <v>716.84866133307401</v>
      </c>
      <c r="N6" s="241"/>
      <c r="O6" s="229">
        <f>'0326(4度C)'!Y2</f>
        <v>0</v>
      </c>
      <c r="P6" s="229">
        <f>'0326(4度C)'!Z2</f>
        <v>0</v>
      </c>
      <c r="Q6" s="229">
        <f>'0326(4度C)'!AC2</f>
        <v>0</v>
      </c>
      <c r="R6" s="229">
        <f>'0326(4度C)'!AD2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417.50916599749223</v>
      </c>
      <c r="F7" s="235" t="e">
        <f>AVERAGE(#REF!,D15:K15)</f>
        <v>#REF!</v>
      </c>
      <c r="G7" s="236">
        <f>AVERAGE(D15:K15)</f>
        <v>143.76882482896877</v>
      </c>
      <c r="H7" s="237"/>
      <c r="I7" s="236">
        <f>AVERAGE(L15:O15)</f>
        <v>82.443360444315232</v>
      </c>
      <c r="J7" s="237"/>
      <c r="K7" s="236">
        <f>AVERAGE(D33:O33)</f>
        <v>661.7258506581145</v>
      </c>
      <c r="L7" s="237"/>
      <c r="M7" s="236">
        <f>AVERAGE(P33:X33)</f>
        <v>637.27800550512052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0.88950775543551397</v>
      </c>
      <c r="F8" s="243" t="e">
        <f>AVERAGE(D16:K16,#REF!)</f>
        <v>#REF!</v>
      </c>
      <c r="G8" s="222">
        <f>AVERAGE(D16:K16)</f>
        <v>0.89151390971900379</v>
      </c>
      <c r="H8" s="223"/>
      <c r="I8" s="222">
        <f>AVERAGE(L16:O16)</f>
        <v>0.88558698356707988</v>
      </c>
      <c r="J8" s="223"/>
      <c r="K8" s="222">
        <f>AVERAGE(D34:O34)</f>
        <v>0.89155370747007512</v>
      </c>
      <c r="L8" s="223"/>
      <c r="M8" s="222">
        <f>AVERAGE(P34:X34)</f>
        <v>0.88788474001014794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84.507042253521121</v>
      </c>
      <c r="F14" s="28">
        <v>104.64285714285714</v>
      </c>
      <c r="G14" s="28">
        <v>85.714285714285722</v>
      </c>
      <c r="H14" s="28">
        <v>366</v>
      </c>
      <c r="I14" s="28" t="s">
        <v>42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102.56410256410257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75.470827325698693</v>
      </c>
      <c r="F15" s="35">
        <v>92.864344912103917</v>
      </c>
      <c r="G15" s="35">
        <v>75.464445449624435</v>
      </c>
      <c r="H15" s="35">
        <v>331.27568162844807</v>
      </c>
      <c r="I15" s="35" t="s">
        <v>42</v>
      </c>
      <c r="J15" s="35" t="s">
        <v>42</v>
      </c>
      <c r="K15" s="36" t="s">
        <v>42</v>
      </c>
      <c r="L15" s="34" t="s">
        <v>42</v>
      </c>
      <c r="M15" s="37">
        <v>80.29851587874397</v>
      </c>
      <c r="N15" s="35">
        <v>89.318733718928115</v>
      </c>
      <c r="O15" s="38">
        <v>77.712831735273625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H16" si="0">E15/E14</f>
        <v>0.89307145668743459</v>
      </c>
      <c r="F16" s="43">
        <f t="shared" si="0"/>
        <v>0.88744083875048119</v>
      </c>
      <c r="G16" s="43">
        <f t="shared" si="0"/>
        <v>0.88041853024561834</v>
      </c>
      <c r="H16" s="43">
        <f t="shared" si="0"/>
        <v>0.90512481319248106</v>
      </c>
      <c r="I16" s="43" t="s">
        <v>42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0.89220573198604414</v>
      </c>
      <c r="N16" s="43">
        <f t="shared" si="1"/>
        <v>0.87085765375954904</v>
      </c>
      <c r="O16" s="46">
        <f t="shared" si="1"/>
        <v>0.89369756495564667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0.29200231481481481</v>
      </c>
      <c r="F17" s="48">
        <v>0.29166666666666669</v>
      </c>
      <c r="G17" s="48">
        <v>0.29166666666666669</v>
      </c>
      <c r="H17" s="48">
        <v>0.29172453703703705</v>
      </c>
      <c r="I17" s="48" t="s">
        <v>42</v>
      </c>
      <c r="J17" s="48" t="s">
        <v>42</v>
      </c>
      <c r="K17" s="48" t="s">
        <v>42</v>
      </c>
      <c r="L17" s="47" t="s">
        <v>42</v>
      </c>
      <c r="M17" s="49">
        <v>0.70847222222222217</v>
      </c>
      <c r="N17" s="48">
        <v>0.70840277777777783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0.55069444444444449</v>
      </c>
      <c r="F18" s="48">
        <v>0.54243055555555553</v>
      </c>
      <c r="G18" s="48">
        <v>0.48055555555555557</v>
      </c>
      <c r="H18" s="48">
        <v>0.50624999999999998</v>
      </c>
      <c r="I18" s="48" t="s">
        <v>42</v>
      </c>
      <c r="J18" s="48" t="s">
        <v>42</v>
      </c>
      <c r="K18" s="48" t="s">
        <v>42</v>
      </c>
      <c r="L18" s="47" t="s">
        <v>42</v>
      </c>
      <c r="M18" s="49">
        <v>0.80069444444444449</v>
      </c>
      <c r="N18" s="48">
        <v>0.77916666666666667</v>
      </c>
      <c r="O18" s="50">
        <v>0.81695601851851851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23.666666666666668</v>
      </c>
      <c r="F23" s="58">
        <v>21.5</v>
      </c>
      <c r="G23" s="58">
        <v>23.666666666666668</v>
      </c>
      <c r="H23" s="58">
        <v>7.75</v>
      </c>
      <c r="I23" s="58" t="s">
        <v>42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328.81355932203388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1005.8823529411765</v>
      </c>
      <c r="O32" s="28">
        <v>840</v>
      </c>
      <c r="P32" s="27">
        <v>305.08474576271186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723.52941176470586</v>
      </c>
      <c r="W32" s="28">
        <v>990</v>
      </c>
      <c r="X32" s="31">
        <v>848.78048780487813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290.10898674835477</v>
      </c>
      <c r="H33" s="35">
        <v>390.08017192042456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990.37332707208213</v>
      </c>
      <c r="N33" s="35">
        <v>892.0225619527414</v>
      </c>
      <c r="O33" s="35">
        <v>746.04420559696973</v>
      </c>
      <c r="P33" s="34">
        <v>268.70803894992741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648.01720837538289</v>
      </c>
      <c r="W33" s="35">
        <v>881.07938880252971</v>
      </c>
      <c r="X33" s="38">
        <v>751.30738589264195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0.88229021743056346</v>
      </c>
      <c r="H34" s="43">
        <f>H33/H32</f>
        <v>0.90018501212405677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0.90033938824734738</v>
      </c>
      <c r="N34" s="43">
        <f>N33/N32</f>
        <v>0.88680605574249149</v>
      </c>
      <c r="O34" s="43">
        <f>O33/O32</f>
        <v>0.88814786380591637</v>
      </c>
      <c r="P34" s="42">
        <f>P33/P32</f>
        <v>0.88076523878031765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0.89563354003101703</v>
      </c>
      <c r="W34" s="43">
        <f>W33/W32</f>
        <v>0.88997918060861592</v>
      </c>
      <c r="X34" s="46">
        <f>X33/X32</f>
        <v>0.88516100062064129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0.25025462962962963</v>
      </c>
      <c r="H35" s="48">
        <v>0.29168981481481482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0.35417824074074072</v>
      </c>
      <c r="N35" s="48">
        <v>0.25033564814814813</v>
      </c>
      <c r="O35" s="48">
        <v>0.25033564814814813</v>
      </c>
      <c r="P35" s="47">
        <v>0.70847222222222217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0.70856481481481481</v>
      </c>
      <c r="X35" s="50">
        <v>0.70835648148148145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0.46043981481481483</v>
      </c>
      <c r="H36" s="48">
        <v>0.33155092592592594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0.40347222222222223</v>
      </c>
      <c r="N36" s="48">
        <v>0.52083333333333337</v>
      </c>
      <c r="O36" s="48">
        <v>0.51127314814814817</v>
      </c>
      <c r="P36" s="47">
        <v>0.82847222222222228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0.80486111111111114</v>
      </c>
      <c r="W36" s="48">
        <v>1.1395833333333334</v>
      </c>
      <c r="X36" s="50">
        <v>1.1176851851851852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9.8333333333333339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3.4</v>
      </c>
      <c r="O37" s="58">
        <v>4</v>
      </c>
      <c r="P37" s="57">
        <v>11.8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4.25</v>
      </c>
      <c r="W37" s="58">
        <v>3.3333333333333335</v>
      </c>
      <c r="X37" s="61">
        <v>4.0999999999999996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CA614-DC0B-42DB-9224-17B5EC492B3A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C22" sqref="B5:X38"/>
      <selection pane="bottomLeft" activeCell="C22" sqref="B5:X3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106062</v>
      </c>
      <c r="E1" s="88" t="s">
        <v>3</v>
      </c>
      <c r="F1" s="89">
        <f>SUM(G5:G157)</f>
        <v>2075812.5299999998</v>
      </c>
      <c r="G1" s="90" t="s">
        <v>84</v>
      </c>
      <c r="H1" s="91">
        <f>L21+L38+L55+L72+L89+L106+L123+L140+L157</f>
        <v>49.716666666666669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46107</v>
      </c>
      <c r="B2" s="332"/>
      <c r="C2" s="92" t="s">
        <v>40</v>
      </c>
      <c r="D2" s="93">
        <f>AVERAGE(N21,N38,N55,N72,N89,N106,N123,N140,N157)</f>
        <v>650.86014170122826</v>
      </c>
      <c r="E2" s="93" t="s">
        <v>91</v>
      </c>
      <c r="F2" s="94">
        <f>F1/D1</f>
        <v>19.571689483509644</v>
      </c>
      <c r="G2" s="95" t="s">
        <v>92</v>
      </c>
      <c r="H2" s="96">
        <f>COUNT(H5:H157)</f>
        <v>7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224</v>
      </c>
      <c r="D5" s="288"/>
      <c r="E5" s="147">
        <v>17.87</v>
      </c>
      <c r="F5" s="97">
        <v>1642</v>
      </c>
      <c r="G5" s="148">
        <f t="shared" ref="G5:G10" si="0">E5*F5</f>
        <v>29342.54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2257.90679908327</v>
      </c>
      <c r="N5" s="152">
        <f t="shared" ref="N5:N10" si="2">M5/L5</f>
        <v>376.31779984721169</v>
      </c>
      <c r="O5" s="154">
        <f t="shared" ref="O5:O10" si="3">L5-I5</f>
        <v>0</v>
      </c>
      <c r="P5" s="155">
        <f t="shared" ref="P5:P10" si="4">N5-K5</f>
        <v>-40.348866819454997</v>
      </c>
      <c r="Q5" s="156">
        <f t="shared" ref="Q5:Q10" si="5">N5/K5</f>
        <v>0.90316271963330796</v>
      </c>
      <c r="R5" s="289">
        <f>Q21</f>
        <v>0.88229021743056346</v>
      </c>
      <c r="S5" s="157">
        <v>0.25025462962962963</v>
      </c>
      <c r="T5" s="158">
        <v>0.28055555555555556</v>
      </c>
      <c r="U5" s="159"/>
      <c r="V5" s="160">
        <v>43.633333333333333</v>
      </c>
      <c r="W5" s="161"/>
      <c r="X5" s="162"/>
      <c r="Y5" s="292"/>
      <c r="Z5" s="293"/>
      <c r="AA5" s="115">
        <f t="shared" ref="AA5:AA10" si="6">M5-J5</f>
        <v>-242.09320091672998</v>
      </c>
      <c r="AB5" s="156">
        <f t="shared" ref="AB5:AB10" si="7">M5/J5</f>
        <v>0.90316271963330796</v>
      </c>
      <c r="AC5" s="281">
        <f>AB21</f>
        <v>0.88229021743056357</v>
      </c>
    </row>
    <row r="6" spans="1:29" ht="15.75" customHeight="1">
      <c r="A6" s="285"/>
      <c r="B6" s="100" t="s">
        <v>114</v>
      </c>
      <c r="C6" s="274" t="s">
        <v>240</v>
      </c>
      <c r="D6" s="275"/>
      <c r="E6" s="101">
        <v>19.7</v>
      </c>
      <c r="F6" s="102">
        <v>3182</v>
      </c>
      <c r="G6" s="103">
        <f t="shared" si="0"/>
        <v>62685.399999999994</v>
      </c>
      <c r="H6" s="26"/>
      <c r="I6" s="104">
        <v>6</v>
      </c>
      <c r="J6" s="105">
        <v>2500</v>
      </c>
      <c r="K6" s="106">
        <f t="shared" ref="K6:K23" si="8">J6/I6</f>
        <v>416.66666666666669</v>
      </c>
      <c r="L6" s="107">
        <v>6</v>
      </c>
      <c r="M6" s="105">
        <f t="shared" si="1"/>
        <v>2256.7375886524815</v>
      </c>
      <c r="N6" s="106">
        <f t="shared" si="2"/>
        <v>376.12293144208024</v>
      </c>
      <c r="O6" s="108">
        <f t="shared" si="3"/>
        <v>0</v>
      </c>
      <c r="P6" s="109">
        <f t="shared" si="4"/>
        <v>-40.543735224586442</v>
      </c>
      <c r="Q6" s="110">
        <f t="shared" si="5"/>
        <v>0.9026950354609925</v>
      </c>
      <c r="R6" s="290"/>
      <c r="S6" s="47">
        <v>0.28430555555555553</v>
      </c>
      <c r="T6" s="48">
        <v>0.34305555555555556</v>
      </c>
      <c r="U6" s="111">
        <v>5.3999999999999648</v>
      </c>
      <c r="V6" s="112">
        <v>84.600000000000037</v>
      </c>
      <c r="W6" s="113"/>
      <c r="X6" s="116"/>
      <c r="Y6" s="276"/>
      <c r="Z6" s="277"/>
      <c r="AA6" s="117">
        <f t="shared" si="6"/>
        <v>-243.26241134751854</v>
      </c>
      <c r="AB6" s="110">
        <f t="shared" si="7"/>
        <v>0.90269503546099261</v>
      </c>
      <c r="AC6" s="282"/>
    </row>
    <row r="7" spans="1:29" ht="15.75" customHeight="1">
      <c r="A7" s="285"/>
      <c r="B7" s="100" t="s">
        <v>114</v>
      </c>
      <c r="C7" s="274" t="s">
        <v>115</v>
      </c>
      <c r="D7" s="275"/>
      <c r="E7" s="101">
        <v>29.85</v>
      </c>
      <c r="F7" s="102">
        <v>2307</v>
      </c>
      <c r="G7" s="103">
        <f t="shared" si="0"/>
        <v>68863.95</v>
      </c>
      <c r="H7" s="26"/>
      <c r="I7" s="104">
        <v>12</v>
      </c>
      <c r="J7" s="105">
        <v>3600</v>
      </c>
      <c r="K7" s="106">
        <f t="shared" si="8"/>
        <v>300</v>
      </c>
      <c r="L7" s="107">
        <v>12</v>
      </c>
      <c r="M7" s="105">
        <f t="shared" si="1"/>
        <v>3147.1011746873837</v>
      </c>
      <c r="N7" s="106">
        <f t="shared" si="2"/>
        <v>262.25843122394866</v>
      </c>
      <c r="O7" s="108">
        <f t="shared" si="3"/>
        <v>0</v>
      </c>
      <c r="P7" s="109">
        <f t="shared" si="4"/>
        <v>-37.741568776051338</v>
      </c>
      <c r="Q7" s="110">
        <f t="shared" si="5"/>
        <v>0.87419477074649554</v>
      </c>
      <c r="R7" s="290"/>
      <c r="S7" s="47">
        <v>0.34653935185185186</v>
      </c>
      <c r="T7" s="48">
        <v>0.37708333333333333</v>
      </c>
      <c r="U7" s="111">
        <v>5.0166666666666782</v>
      </c>
      <c r="V7" s="112">
        <v>43.983333333333306</v>
      </c>
      <c r="W7" s="113"/>
      <c r="X7" s="116"/>
      <c r="Y7" s="276"/>
      <c r="Z7" s="277"/>
      <c r="AA7" s="117">
        <f t="shared" si="6"/>
        <v>-452.89882531261628</v>
      </c>
      <c r="AB7" s="110">
        <f t="shared" si="7"/>
        <v>0.87419477074649543</v>
      </c>
      <c r="AC7" s="282"/>
    </row>
    <row r="8" spans="1:29" ht="15.75" customHeight="1">
      <c r="A8" s="285"/>
      <c r="B8" s="100" t="s">
        <v>114</v>
      </c>
      <c r="C8" s="274" t="s">
        <v>116</v>
      </c>
      <c r="D8" s="275"/>
      <c r="E8" s="101">
        <v>29.52</v>
      </c>
      <c r="F8" s="102">
        <v>1977</v>
      </c>
      <c r="G8" s="103">
        <f t="shared" si="0"/>
        <v>58361.04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3146.4190981432384</v>
      </c>
      <c r="N8" s="106">
        <f t="shared" si="2"/>
        <v>262.20159151193656</v>
      </c>
      <c r="O8" s="108">
        <f t="shared" si="3"/>
        <v>0</v>
      </c>
      <c r="P8" s="109">
        <f t="shared" si="4"/>
        <v>-37.798408488063444</v>
      </c>
      <c r="Q8" s="110">
        <f t="shared" si="5"/>
        <v>0.87400530503978857</v>
      </c>
      <c r="R8" s="290"/>
      <c r="S8" s="47">
        <v>0.3807638888888889</v>
      </c>
      <c r="T8" s="48">
        <v>0.40694444444444444</v>
      </c>
      <c r="U8" s="111">
        <v>5.3000000000000291</v>
      </c>
      <c r="V8" s="112">
        <v>37.699999999999974</v>
      </c>
      <c r="W8" s="113"/>
      <c r="X8" s="116"/>
      <c r="Y8" s="276"/>
      <c r="Z8" s="277"/>
      <c r="AA8" s="117">
        <f t="shared" si="6"/>
        <v>-453.58090185676156</v>
      </c>
      <c r="AB8" s="110">
        <f t="shared" si="7"/>
        <v>0.87400530503978846</v>
      </c>
      <c r="AC8" s="282"/>
    </row>
    <row r="9" spans="1:29" ht="15.75" customHeight="1">
      <c r="A9" s="285"/>
      <c r="B9" s="100" t="s">
        <v>114</v>
      </c>
      <c r="C9" s="274" t="s">
        <v>119</v>
      </c>
      <c r="D9" s="275"/>
      <c r="E9" s="101">
        <v>25.64</v>
      </c>
      <c r="F9" s="102">
        <v>1466</v>
      </c>
      <c r="G9" s="103">
        <f t="shared" si="0"/>
        <v>37588.239999999998</v>
      </c>
      <c r="H9" s="13"/>
      <c r="I9" s="104">
        <v>11</v>
      </c>
      <c r="J9" s="105">
        <v>3600</v>
      </c>
      <c r="K9" s="106">
        <f t="shared" si="8"/>
        <v>327.27272727272725</v>
      </c>
      <c r="L9" s="107">
        <v>11</v>
      </c>
      <c r="M9" s="105">
        <f t="shared" si="1"/>
        <v>3183.1121833534316</v>
      </c>
      <c r="N9" s="106">
        <f t="shared" si="2"/>
        <v>289.37383485031199</v>
      </c>
      <c r="O9" s="108">
        <f t="shared" si="3"/>
        <v>0</v>
      </c>
      <c r="P9" s="109">
        <f t="shared" si="4"/>
        <v>-37.898892422415258</v>
      </c>
      <c r="Q9" s="110">
        <f t="shared" si="5"/>
        <v>0.88419782870928665</v>
      </c>
      <c r="R9" s="290"/>
      <c r="S9" s="47">
        <v>0.41067129629629628</v>
      </c>
      <c r="T9" s="48">
        <v>0.42986111111111114</v>
      </c>
      <c r="U9" s="111">
        <v>5.3666666666666529</v>
      </c>
      <c r="V9" s="112">
        <v>27.63333333333339</v>
      </c>
      <c r="W9" s="113"/>
      <c r="X9" s="116"/>
      <c r="Y9" s="276"/>
      <c r="Z9" s="277"/>
      <c r="AA9" s="117">
        <f t="shared" si="6"/>
        <v>-416.88781664656835</v>
      </c>
      <c r="AB9" s="110">
        <f t="shared" si="7"/>
        <v>0.88419782870928654</v>
      </c>
      <c r="AC9" s="282"/>
    </row>
    <row r="10" spans="1:29" ht="15.75" customHeight="1">
      <c r="A10" s="285"/>
      <c r="B10" s="100" t="s">
        <v>120</v>
      </c>
      <c r="C10" s="274" t="s">
        <v>121</v>
      </c>
      <c r="D10" s="275"/>
      <c r="E10" s="101">
        <v>28.57</v>
      </c>
      <c r="F10" s="102">
        <v>1981</v>
      </c>
      <c r="G10" s="121">
        <f t="shared" si="0"/>
        <v>56597.17</v>
      </c>
      <c r="H10" s="122"/>
      <c r="I10" s="104">
        <v>12</v>
      </c>
      <c r="J10" s="105">
        <v>3600</v>
      </c>
      <c r="K10" s="106">
        <f t="shared" si="8"/>
        <v>300</v>
      </c>
      <c r="L10" s="107">
        <v>12</v>
      </c>
      <c r="M10" s="105">
        <f t="shared" si="1"/>
        <v>3125.1533742331285</v>
      </c>
      <c r="N10" s="106">
        <f t="shared" si="2"/>
        <v>260.42944785276069</v>
      </c>
      <c r="O10" s="108">
        <f t="shared" si="3"/>
        <v>0</v>
      </c>
      <c r="P10" s="109">
        <f t="shared" si="4"/>
        <v>-39.570552147239312</v>
      </c>
      <c r="Q10" s="110">
        <f t="shared" si="5"/>
        <v>0.86809815950920233</v>
      </c>
      <c r="R10" s="290"/>
      <c r="S10" s="47">
        <v>0.43402777777777779</v>
      </c>
      <c r="T10" s="48">
        <v>0.46043981481481483</v>
      </c>
      <c r="U10" s="111">
        <v>5.9999999999999787</v>
      </c>
      <c r="V10" s="112">
        <v>38.033333333333339</v>
      </c>
      <c r="W10" s="113"/>
      <c r="X10" s="116"/>
      <c r="Y10" s="276"/>
      <c r="Z10" s="277"/>
      <c r="AA10" s="117">
        <f t="shared" si="6"/>
        <v>-474.84662576687151</v>
      </c>
      <c r="AB10" s="110">
        <f t="shared" si="7"/>
        <v>0.86809815950920233</v>
      </c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9">AVERAGE(I5:I20)</f>
        <v>9.8333333333333339</v>
      </c>
      <c r="J21" s="137">
        <f t="shared" si="9"/>
        <v>3233.3333333333335</v>
      </c>
      <c r="K21" s="138">
        <f t="shared" ref="K21" si="10">J21/I21</f>
        <v>328.81355932203388</v>
      </c>
      <c r="L21" s="136">
        <f t="shared" ref="L21:M21" si="11">AVERAGE(L5:L20)</f>
        <v>9.8333333333333339</v>
      </c>
      <c r="M21" s="137">
        <f t="shared" si="11"/>
        <v>2852.7383696921556</v>
      </c>
      <c r="N21" s="138">
        <f>M21/L21</f>
        <v>290.10898674835477</v>
      </c>
      <c r="O21" s="139">
        <f>L21-I21</f>
        <v>0</v>
      </c>
      <c r="P21" s="140">
        <f>N21-K21</f>
        <v>-38.704572573679116</v>
      </c>
      <c r="Q21" s="141">
        <f>N21/K21</f>
        <v>0.88229021743056346</v>
      </c>
      <c r="R21" s="291"/>
      <c r="S21" s="142">
        <f>S5</f>
        <v>0.25025462962962963</v>
      </c>
      <c r="T21" s="143">
        <f>INDEX(T5:T20,COUNTA(T5:T20))</f>
        <v>0.46043981481481483</v>
      </c>
      <c r="U21" s="144"/>
      <c r="V21" s="166"/>
      <c r="W21" s="167"/>
      <c r="X21" s="138"/>
      <c r="Y21" s="279"/>
      <c r="Z21" s="280"/>
      <c r="AA21" s="168">
        <f>M21-J21</f>
        <v>-380.59496364117786</v>
      </c>
      <c r="AB21" s="141">
        <f>M21/J21</f>
        <v>0.88229021743056357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935</v>
      </c>
      <c r="G22" s="148">
        <f t="shared" ref="G22:G23" si="12">E22*F22</f>
        <v>13118.05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2340.7510431154365</v>
      </c>
      <c r="N22" s="152">
        <f>M22/L22</f>
        <v>390.12517385257274</v>
      </c>
      <c r="O22" s="154">
        <f>L22-I22</f>
        <v>0</v>
      </c>
      <c r="P22" s="155">
        <f>N22-K22</f>
        <v>-43.208159480760571</v>
      </c>
      <c r="Q22" s="156">
        <f>N22/K22</f>
        <v>0.90028886273670639</v>
      </c>
      <c r="R22" s="289">
        <f>Q38</f>
        <v>0.90018501212405677</v>
      </c>
      <c r="S22" s="157">
        <v>0.29168981481481482</v>
      </c>
      <c r="T22" s="158">
        <v>0.30833333333333335</v>
      </c>
      <c r="U22" s="159"/>
      <c r="V22" s="160">
        <v>23.966666666666683</v>
      </c>
      <c r="W22" s="158"/>
      <c r="X22" s="169"/>
      <c r="Y22" s="292"/>
      <c r="Z22" s="293"/>
      <c r="AA22" s="115">
        <f>M22-J22</f>
        <v>-259.24895688456354</v>
      </c>
      <c r="AB22" s="156">
        <f>M22/J22</f>
        <v>0.90028886273670639</v>
      </c>
      <c r="AC22" s="281">
        <f>AB38</f>
        <v>0.90018501212405666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1109</v>
      </c>
      <c r="G23" s="103">
        <f t="shared" si="12"/>
        <v>16069.41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2340.2110199296581</v>
      </c>
      <c r="N23" s="106">
        <f>M23/L23</f>
        <v>390.03516998827632</v>
      </c>
      <c r="O23" s="108">
        <f>L23-I23</f>
        <v>0</v>
      </c>
      <c r="P23" s="109">
        <f>N23-K23</f>
        <v>-43.298163345056992</v>
      </c>
      <c r="Q23" s="110">
        <f>N23/K23</f>
        <v>0.90008116151140694</v>
      </c>
      <c r="R23" s="290"/>
      <c r="S23" s="47">
        <v>0.31180555555555556</v>
      </c>
      <c r="T23" s="48">
        <v>0.33155092592592594</v>
      </c>
      <c r="U23" s="111">
        <v>4.9999999999999822</v>
      </c>
      <c r="V23" s="112">
        <v>28.433333333333355</v>
      </c>
      <c r="W23" s="113"/>
      <c r="X23" s="13"/>
      <c r="Y23" s="276"/>
      <c r="Z23" s="277"/>
      <c r="AA23" s="117">
        <f>M23-J23</f>
        <v>-259.78898007034195</v>
      </c>
      <c r="AB23" s="110">
        <f>M23/J23</f>
        <v>0.90008116151140694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2340.4810315225473</v>
      </c>
      <c r="N38" s="138">
        <f>M38/L38</f>
        <v>390.08017192042456</v>
      </c>
      <c r="O38" s="139">
        <f>L38-I38</f>
        <v>0</v>
      </c>
      <c r="P38" s="140">
        <f>N38-K38</f>
        <v>-43.253161412908753</v>
      </c>
      <c r="Q38" s="141">
        <f>N38/K38</f>
        <v>0.90018501212405677</v>
      </c>
      <c r="R38" s="291"/>
      <c r="S38" s="142">
        <f>S22</f>
        <v>0.29168981481481482</v>
      </c>
      <c r="T38" s="143">
        <f>INDEX(T22:T37,COUNTA(T22:T37))</f>
        <v>0.33155092592592594</v>
      </c>
      <c r="U38" s="144"/>
      <c r="V38" s="166"/>
      <c r="W38" s="167"/>
      <c r="X38" s="138"/>
      <c r="Y38" s="279"/>
      <c r="Z38" s="280"/>
      <c r="AA38" s="168">
        <f>M38-J38</f>
        <v>-259.51896847745274</v>
      </c>
      <c r="AB38" s="141">
        <f>M38/J38</f>
        <v>0.90018501212405666</v>
      </c>
      <c r="AC38" s="283"/>
    </row>
    <row r="39" spans="1:29" ht="15.75" customHeight="1">
      <c r="A39" s="284" t="s">
        <v>125</v>
      </c>
      <c r="B39" s="114" t="s">
        <v>120</v>
      </c>
      <c r="C39" s="287" t="s">
        <v>204</v>
      </c>
      <c r="D39" s="288"/>
      <c r="E39" s="147">
        <v>18.53</v>
      </c>
      <c r="F39" s="97">
        <v>3515</v>
      </c>
      <c r="G39" s="148">
        <f t="shared" ref="G39" si="16">E39*F39</f>
        <v>65132.950000000004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2971.1199812162463</v>
      </c>
      <c r="N39" s="152">
        <f>M39/L39</f>
        <v>990.37332707208213</v>
      </c>
      <c r="O39" s="154">
        <f>L39-I39</f>
        <v>0</v>
      </c>
      <c r="P39" s="155">
        <f>N39-K39</f>
        <v>-109.62667292791787</v>
      </c>
      <c r="Q39" s="156">
        <f>N39/K39</f>
        <v>0.90033938824734738</v>
      </c>
      <c r="R39" s="289">
        <f>Q55</f>
        <v>0.90033938824734738</v>
      </c>
      <c r="S39" s="157">
        <v>0.35417824074074072</v>
      </c>
      <c r="T39" s="158">
        <v>0.40347222222222223</v>
      </c>
      <c r="U39" s="159"/>
      <c r="V39" s="160">
        <v>70.983333333333377</v>
      </c>
      <c r="W39" s="161"/>
      <c r="X39" s="162"/>
      <c r="Y39" s="292"/>
      <c r="Z39" s="293"/>
      <c r="AA39" s="115">
        <f>M39-J39</f>
        <v>-328.88001878375371</v>
      </c>
      <c r="AB39" s="156">
        <f>M39/J39</f>
        <v>0.90033938824734738</v>
      </c>
      <c r="AC39" s="281">
        <f>AB55</f>
        <v>0.90033938824734738</v>
      </c>
    </row>
    <row r="40" spans="1:29" ht="15.75" customHeight="1">
      <c r="A40" s="285"/>
      <c r="B40" s="100"/>
      <c r="C40" s="274"/>
      <c r="D40" s="275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0"/>
      <c r="S40" s="47"/>
      <c r="T40" s="48"/>
      <c r="U40" s="111"/>
      <c r="V40" s="112"/>
      <c r="W40" s="113"/>
      <c r="X40" s="116"/>
      <c r="Y40" s="276"/>
      <c r="Z40" s="277"/>
      <c r="AA40" s="117"/>
      <c r="AB40" s="110"/>
      <c r="AC40" s="282"/>
    </row>
    <row r="41" spans="1:29" ht="15.75" customHeight="1">
      <c r="A41" s="285"/>
      <c r="B41" s="100"/>
      <c r="C41" s="274"/>
      <c r="D41" s="275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0"/>
      <c r="S41" s="47"/>
      <c r="T41" s="48"/>
      <c r="U41" s="111"/>
      <c r="V41" s="112"/>
      <c r="W41" s="113"/>
      <c r="X41" s="116"/>
      <c r="Y41" s="276"/>
      <c r="Z41" s="277"/>
      <c r="AA41" s="117"/>
      <c r="AB41" s="110"/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99"/>
      <c r="G55" s="135"/>
      <c r="H55" s="69"/>
      <c r="I55" s="136">
        <f t="shared" ref="I55:J55" si="17">AVERAGE(I39:I54)</f>
        <v>3</v>
      </c>
      <c r="J55" s="137">
        <f t="shared" si="17"/>
        <v>3300</v>
      </c>
      <c r="K55" s="138">
        <f t="shared" ref="K55" si="18">J55/I55</f>
        <v>1100</v>
      </c>
      <c r="L55" s="136">
        <f t="shared" ref="L55:M55" si="19">AVERAGE(L39:L54)</f>
        <v>3</v>
      </c>
      <c r="M55" s="137">
        <f t="shared" si="19"/>
        <v>2971.1199812162463</v>
      </c>
      <c r="N55" s="138">
        <f t="shared" ref="N55:N60" si="20">M55/L55</f>
        <v>990.37332707208213</v>
      </c>
      <c r="O55" s="139">
        <f t="shared" ref="O55:O60" si="21">L55-I55</f>
        <v>0</v>
      </c>
      <c r="P55" s="140">
        <f t="shared" ref="P55:P60" si="22">N55-K55</f>
        <v>-109.62667292791787</v>
      </c>
      <c r="Q55" s="141">
        <f t="shared" ref="Q55:Q60" si="23">N55/K55</f>
        <v>0.90033938824734738</v>
      </c>
      <c r="R55" s="291"/>
      <c r="S55" s="142">
        <f>S39</f>
        <v>0.35417824074074072</v>
      </c>
      <c r="T55" s="143">
        <f>INDEX(T39:T54,COUNTA(T39:T54))</f>
        <v>0.40347222222222223</v>
      </c>
      <c r="U55" s="144"/>
      <c r="V55" s="166"/>
      <c r="W55" s="99"/>
      <c r="X55" s="69"/>
      <c r="Y55" s="279"/>
      <c r="Z55" s="280"/>
      <c r="AA55" s="168">
        <f t="shared" ref="AA55:AA60" si="24">M55-J55</f>
        <v>-328.88001878375371</v>
      </c>
      <c r="AB55" s="141">
        <f t="shared" ref="AB55:AB60" si="25">M55/J55</f>
        <v>0.90033938824734738</v>
      </c>
      <c r="AC55" s="283"/>
    </row>
    <row r="56" spans="1:29" ht="15.75" customHeight="1">
      <c r="A56" s="294" t="s">
        <v>71</v>
      </c>
      <c r="B56" s="114" t="s">
        <v>120</v>
      </c>
      <c r="C56" s="287" t="s">
        <v>130</v>
      </c>
      <c r="D56" s="288"/>
      <c r="E56" s="147">
        <v>18.18</v>
      </c>
      <c r="F56" s="97">
        <v>1245</v>
      </c>
      <c r="G56" s="148">
        <f t="shared" ref="G56:G60" si="26">E56*F56</f>
        <v>22634.1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3176.4705882352905</v>
      </c>
      <c r="N56" s="152">
        <f t="shared" si="20"/>
        <v>1058.8235294117635</v>
      </c>
      <c r="O56" s="154">
        <f t="shared" si="21"/>
        <v>0</v>
      </c>
      <c r="P56" s="155">
        <f t="shared" si="22"/>
        <v>-141.1764705882365</v>
      </c>
      <c r="Q56" s="156">
        <f t="shared" si="23"/>
        <v>0.88235294117646956</v>
      </c>
      <c r="R56" s="289">
        <f>Q72</f>
        <v>0.88680605574249149</v>
      </c>
      <c r="S56" s="157">
        <v>0.25033564814814813</v>
      </c>
      <c r="T56" s="158">
        <v>0.26666666666666666</v>
      </c>
      <c r="U56" s="159"/>
      <c r="V56" s="160">
        <v>23.516666666666694</v>
      </c>
      <c r="W56" s="161"/>
      <c r="X56" s="162"/>
      <c r="Y56" s="292"/>
      <c r="Z56" s="293"/>
      <c r="AA56" s="115">
        <f t="shared" si="24"/>
        <v>-423.52941176470949</v>
      </c>
      <c r="AB56" s="156">
        <f t="shared" si="25"/>
        <v>0.88235294117646956</v>
      </c>
      <c r="AC56" s="281">
        <f>AB72</f>
        <v>0.88680605574249138</v>
      </c>
    </row>
    <row r="57" spans="1:29" ht="15.75" customHeight="1">
      <c r="A57" s="295"/>
      <c r="B57" s="100" t="s">
        <v>120</v>
      </c>
      <c r="C57" s="274" t="s">
        <v>132</v>
      </c>
      <c r="D57" s="275"/>
      <c r="E57" s="101">
        <v>18.18</v>
      </c>
      <c r="F57" s="102">
        <v>2435</v>
      </c>
      <c r="G57" s="103">
        <f t="shared" si="26"/>
        <v>44268.3</v>
      </c>
      <c r="H57" s="26"/>
      <c r="I57" s="104">
        <v>3</v>
      </c>
      <c r="J57" s="105">
        <v>3600</v>
      </c>
      <c r="K57" s="106">
        <f t="shared" ref="K57:K94" si="27">J57/I57</f>
        <v>1200</v>
      </c>
      <c r="L57" s="107">
        <v>3</v>
      </c>
      <c r="M57" s="105">
        <f>F57/V57*60</f>
        <v>3173.7871107892847</v>
      </c>
      <c r="N57" s="106">
        <f t="shared" si="20"/>
        <v>1057.9290369297617</v>
      </c>
      <c r="O57" s="108">
        <f t="shared" si="21"/>
        <v>0</v>
      </c>
      <c r="P57" s="109">
        <f t="shared" si="22"/>
        <v>-142.07096307023835</v>
      </c>
      <c r="Q57" s="110">
        <f t="shared" si="23"/>
        <v>0.88160753077480136</v>
      </c>
      <c r="R57" s="290"/>
      <c r="S57" s="47">
        <v>0.27708333333333335</v>
      </c>
      <c r="T57" s="48">
        <v>0.30905092592592592</v>
      </c>
      <c r="U57" s="111">
        <v>15.000000000000027</v>
      </c>
      <c r="V57" s="112">
        <v>46.03333333333331</v>
      </c>
      <c r="W57" s="113"/>
      <c r="X57" s="116"/>
      <c r="Y57" s="276"/>
      <c r="Z57" s="277"/>
      <c r="AA57" s="117">
        <f t="shared" si="24"/>
        <v>-426.21288921071528</v>
      </c>
      <c r="AB57" s="110">
        <f t="shared" si="25"/>
        <v>0.88160753077480136</v>
      </c>
      <c r="AC57" s="282"/>
    </row>
    <row r="58" spans="1:29" ht="15.75" customHeight="1">
      <c r="A58" s="295"/>
      <c r="B58" s="100" t="s">
        <v>120</v>
      </c>
      <c r="C58" s="274" t="s">
        <v>127</v>
      </c>
      <c r="D58" s="275"/>
      <c r="E58" s="101">
        <v>22.28</v>
      </c>
      <c r="F58" s="102">
        <v>1264</v>
      </c>
      <c r="G58" s="103">
        <f t="shared" si="26"/>
        <v>28161.920000000002</v>
      </c>
      <c r="H58" s="26"/>
      <c r="I58" s="104">
        <v>5</v>
      </c>
      <c r="J58" s="105">
        <v>3300</v>
      </c>
      <c r="K58" s="106">
        <f t="shared" si="27"/>
        <v>660</v>
      </c>
      <c r="L58" s="107">
        <v>5</v>
      </c>
      <c r="M58" s="105">
        <f>F58/V58*60</f>
        <v>2945.2427184465987</v>
      </c>
      <c r="N58" s="106">
        <f t="shared" si="20"/>
        <v>589.04854368931979</v>
      </c>
      <c r="O58" s="108">
        <f t="shared" si="21"/>
        <v>0</v>
      </c>
      <c r="P58" s="109">
        <f t="shared" si="22"/>
        <v>-70.951456310680214</v>
      </c>
      <c r="Q58" s="110">
        <f t="shared" si="23"/>
        <v>0.89249779346866631</v>
      </c>
      <c r="R58" s="290"/>
      <c r="S58" s="47">
        <v>0.31961805555555556</v>
      </c>
      <c r="T58" s="48">
        <v>0.33750000000000002</v>
      </c>
      <c r="U58" s="111">
        <v>15.216666666666674</v>
      </c>
      <c r="V58" s="112">
        <v>25.750000000000028</v>
      </c>
      <c r="W58" s="113"/>
      <c r="X58" s="116"/>
      <c r="Y58" s="276"/>
      <c r="Z58" s="277"/>
      <c r="AA58" s="117">
        <f t="shared" si="24"/>
        <v>-354.7572815534013</v>
      </c>
      <c r="AB58" s="110">
        <f t="shared" si="25"/>
        <v>0.89249779346866631</v>
      </c>
      <c r="AC58" s="282"/>
    </row>
    <row r="59" spans="1:29" ht="15.75" customHeight="1">
      <c r="A59" s="295"/>
      <c r="B59" s="100" t="s">
        <v>120</v>
      </c>
      <c r="C59" s="274" t="s">
        <v>131</v>
      </c>
      <c r="D59" s="275"/>
      <c r="E59" s="101">
        <v>14.03</v>
      </c>
      <c r="F59" s="102">
        <v>4742</v>
      </c>
      <c r="G59" s="103">
        <f t="shared" si="26"/>
        <v>66530.259999999995</v>
      </c>
      <c r="H59" s="26"/>
      <c r="I59" s="104">
        <v>3</v>
      </c>
      <c r="J59" s="105">
        <v>3000</v>
      </c>
      <c r="K59" s="106">
        <f t="shared" si="27"/>
        <v>1000</v>
      </c>
      <c r="L59" s="107">
        <v>3</v>
      </c>
      <c r="M59" s="105">
        <f>F59/V59*60</f>
        <v>2697.2981513667246</v>
      </c>
      <c r="N59" s="106">
        <f t="shared" si="20"/>
        <v>899.0993837889082</v>
      </c>
      <c r="O59" s="108">
        <f t="shared" si="21"/>
        <v>0</v>
      </c>
      <c r="P59" s="109">
        <f t="shared" si="22"/>
        <v>-100.9006162110918</v>
      </c>
      <c r="Q59" s="110">
        <f t="shared" si="23"/>
        <v>0.89909938378890819</v>
      </c>
      <c r="R59" s="290"/>
      <c r="S59" s="47">
        <v>0.34791666666666665</v>
      </c>
      <c r="T59" s="48">
        <v>0.42116898148148146</v>
      </c>
      <c r="U59" s="111">
        <v>14.999999999999947</v>
      </c>
      <c r="V59" s="112">
        <v>105.48333333333333</v>
      </c>
      <c r="W59" s="113"/>
      <c r="X59" s="116"/>
      <c r="Y59" s="276"/>
      <c r="Z59" s="277"/>
      <c r="AA59" s="117">
        <f t="shared" si="24"/>
        <v>-302.7018486332754</v>
      </c>
      <c r="AB59" s="110">
        <f t="shared" si="25"/>
        <v>0.89909938378890819</v>
      </c>
      <c r="AC59" s="282"/>
    </row>
    <row r="60" spans="1:29" ht="15.75" customHeight="1">
      <c r="A60" s="296"/>
      <c r="B60" s="100" t="s">
        <v>120</v>
      </c>
      <c r="C60" s="274" t="s">
        <v>133</v>
      </c>
      <c r="D60" s="275"/>
      <c r="E60" s="101">
        <v>14.28</v>
      </c>
      <c r="F60" s="102">
        <v>6759</v>
      </c>
      <c r="G60" s="103">
        <f t="shared" si="26"/>
        <v>96518.51999999999</v>
      </c>
      <c r="H60" s="13"/>
      <c r="I60" s="104">
        <v>3</v>
      </c>
      <c r="J60" s="105">
        <v>3600</v>
      </c>
      <c r="K60" s="106">
        <f t="shared" si="27"/>
        <v>1200</v>
      </c>
      <c r="L60" s="107">
        <v>3</v>
      </c>
      <c r="M60" s="105">
        <f>F60/V60*60</f>
        <v>3171.5849843587062</v>
      </c>
      <c r="N60" s="106">
        <f t="shared" si="20"/>
        <v>1057.1949947862354</v>
      </c>
      <c r="O60" s="108">
        <f t="shared" si="21"/>
        <v>0</v>
      </c>
      <c r="P60" s="109">
        <f t="shared" si="22"/>
        <v>-142.80500521376462</v>
      </c>
      <c r="Q60" s="110">
        <f t="shared" si="23"/>
        <v>0.88099582898852946</v>
      </c>
      <c r="R60" s="290"/>
      <c r="S60" s="47">
        <v>0.43203703703703705</v>
      </c>
      <c r="T60" s="48">
        <v>0.52083333333333337</v>
      </c>
      <c r="U60" s="111">
        <v>15.650000000000048</v>
      </c>
      <c r="V60" s="112">
        <v>127.8666666666667</v>
      </c>
      <c r="W60" s="113"/>
      <c r="X60" s="116"/>
      <c r="Y60" s="276"/>
      <c r="Z60" s="277"/>
      <c r="AA60" s="117">
        <f t="shared" si="24"/>
        <v>-428.41501564129385</v>
      </c>
      <c r="AB60" s="110">
        <f t="shared" si="25"/>
        <v>0.88099582898852946</v>
      </c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26"/>
      <c r="X66" s="127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26"/>
      <c r="X67" s="127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26"/>
      <c r="X68" s="127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26"/>
      <c r="X69" s="127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26"/>
      <c r="X70" s="127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28">AVERAGE(I56:I71)</f>
        <v>3.4</v>
      </c>
      <c r="J72" s="137">
        <f t="shared" si="28"/>
        <v>3420</v>
      </c>
      <c r="K72" s="138">
        <f t="shared" ref="K72" si="29">J72/I72</f>
        <v>1005.8823529411765</v>
      </c>
      <c r="L72" s="136">
        <f t="shared" ref="L72:M72" si="30">AVERAGE(L56:L71)</f>
        <v>3.4</v>
      </c>
      <c r="M72" s="137">
        <f t="shared" si="30"/>
        <v>3032.8767106393207</v>
      </c>
      <c r="N72" s="138">
        <f t="shared" ref="N72:N77" si="31">M72/L72</f>
        <v>892.0225619527414</v>
      </c>
      <c r="O72" s="139">
        <f t="shared" ref="O72:O77" si="32">L72-I72</f>
        <v>0</v>
      </c>
      <c r="P72" s="140">
        <f t="shared" ref="P72:P77" si="33">N72-K72</f>
        <v>-113.85979098843507</v>
      </c>
      <c r="Q72" s="141">
        <f t="shared" ref="Q72:Q77" si="34">N72/K72</f>
        <v>0.88680605574249149</v>
      </c>
      <c r="R72" s="291"/>
      <c r="S72" s="142">
        <f>S56</f>
        <v>0.25033564814814813</v>
      </c>
      <c r="T72" s="143">
        <f>INDEX(T56:T71,COUNTA(T56:T71))</f>
        <v>0.52083333333333337</v>
      </c>
      <c r="U72" s="144"/>
      <c r="V72" s="166"/>
      <c r="W72" s="99"/>
      <c r="X72" s="69"/>
      <c r="Y72" s="279"/>
      <c r="Z72" s="280"/>
      <c r="AA72" s="168">
        <f t="shared" ref="AA72:AA77" si="35">M72-J72</f>
        <v>-387.12328936067934</v>
      </c>
      <c r="AB72" s="141">
        <f t="shared" ref="AB72:AB77" si="36">M72/J72</f>
        <v>0.88680605574249138</v>
      </c>
      <c r="AC72" s="283"/>
    </row>
    <row r="73" spans="1:29" ht="15.75" customHeight="1">
      <c r="A73" s="284" t="s">
        <v>78</v>
      </c>
      <c r="B73" s="114" t="s">
        <v>120</v>
      </c>
      <c r="C73" s="287" t="s">
        <v>134</v>
      </c>
      <c r="D73" s="288"/>
      <c r="E73" s="147">
        <v>25.03</v>
      </c>
      <c r="F73" s="97">
        <v>1642</v>
      </c>
      <c r="G73" s="148">
        <f t="shared" ref="G73:G77" si="37">E73*F73</f>
        <v>41099.26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2939.4331178518087</v>
      </c>
      <c r="N73" s="152">
        <f t="shared" si="31"/>
        <v>734.85827946295217</v>
      </c>
      <c r="O73" s="154">
        <f t="shared" si="32"/>
        <v>0</v>
      </c>
      <c r="P73" s="155">
        <f t="shared" si="33"/>
        <v>-90.141720537047831</v>
      </c>
      <c r="Q73" s="156">
        <f t="shared" si="34"/>
        <v>0.89073730843994203</v>
      </c>
      <c r="R73" s="289">
        <f>Q89</f>
        <v>0.88814786380591637</v>
      </c>
      <c r="S73" s="157">
        <v>0.25033564814814813</v>
      </c>
      <c r="T73" s="158">
        <v>0.27361111111111114</v>
      </c>
      <c r="U73" s="159"/>
      <c r="V73" s="160">
        <v>33.516666666666737</v>
      </c>
      <c r="W73" s="158"/>
      <c r="X73" s="169"/>
      <c r="Y73" s="292"/>
      <c r="Z73" s="293"/>
      <c r="AA73" s="115">
        <f t="shared" si="35"/>
        <v>-360.56688214819133</v>
      </c>
      <c r="AB73" s="156">
        <f t="shared" si="36"/>
        <v>0.89073730843994203</v>
      </c>
      <c r="AC73" s="281">
        <f>AB89</f>
        <v>0.88814786380591637</v>
      </c>
    </row>
    <row r="74" spans="1:29" ht="15.75" customHeight="1">
      <c r="A74" s="285"/>
      <c r="B74" s="100" t="s">
        <v>120</v>
      </c>
      <c r="C74" s="274" t="s">
        <v>135</v>
      </c>
      <c r="D74" s="275"/>
      <c r="E74" s="101">
        <v>24.82</v>
      </c>
      <c r="F74" s="102">
        <v>2022</v>
      </c>
      <c r="G74" s="103">
        <f t="shared" si="37"/>
        <v>50186.04</v>
      </c>
      <c r="H74" s="26"/>
      <c r="I74" s="104">
        <v>4</v>
      </c>
      <c r="J74" s="105">
        <v>3300</v>
      </c>
      <c r="K74" s="106">
        <f t="shared" si="27"/>
        <v>825</v>
      </c>
      <c r="L74" s="107">
        <v>4</v>
      </c>
      <c r="M74" s="105">
        <f>F74/V74*60</f>
        <v>2939.9030694668818</v>
      </c>
      <c r="N74" s="106">
        <f t="shared" si="31"/>
        <v>734.97576736672045</v>
      </c>
      <c r="O74" s="108">
        <f t="shared" si="32"/>
        <v>0</v>
      </c>
      <c r="P74" s="109">
        <f t="shared" si="33"/>
        <v>-90.024232633279553</v>
      </c>
      <c r="Q74" s="110">
        <f t="shared" si="34"/>
        <v>0.89087971802026722</v>
      </c>
      <c r="R74" s="290"/>
      <c r="S74" s="47">
        <v>0.28402777777777777</v>
      </c>
      <c r="T74" s="48">
        <v>0.31268518518518518</v>
      </c>
      <c r="U74" s="111">
        <v>14.999999999999947</v>
      </c>
      <c r="V74" s="112">
        <v>41.266666666666666</v>
      </c>
      <c r="W74" s="113"/>
      <c r="X74" s="13"/>
      <c r="Y74" s="276"/>
      <c r="Z74" s="277"/>
      <c r="AA74" s="117">
        <f t="shared" si="35"/>
        <v>-360.09693053311821</v>
      </c>
      <c r="AB74" s="110">
        <f t="shared" si="36"/>
        <v>0.89087971802026722</v>
      </c>
      <c r="AC74" s="282"/>
    </row>
    <row r="75" spans="1:29" ht="15.75" customHeight="1">
      <c r="A75" s="285"/>
      <c r="B75" s="100" t="s">
        <v>120</v>
      </c>
      <c r="C75" s="274" t="s">
        <v>128</v>
      </c>
      <c r="D75" s="275"/>
      <c r="E75" s="101">
        <v>17.89</v>
      </c>
      <c r="F75" s="102">
        <v>3298</v>
      </c>
      <c r="G75" s="103">
        <f t="shared" si="37"/>
        <v>59001.22</v>
      </c>
      <c r="H75" s="26"/>
      <c r="I75" s="104">
        <v>4</v>
      </c>
      <c r="J75" s="105">
        <v>3600</v>
      </c>
      <c r="K75" s="106">
        <f t="shared" si="27"/>
        <v>900</v>
      </c>
      <c r="L75" s="107">
        <v>4</v>
      </c>
      <c r="M75" s="105">
        <f>F75/V75*60</f>
        <v>3172.0010686615028</v>
      </c>
      <c r="N75" s="106">
        <f t="shared" si="31"/>
        <v>793.0002671653757</v>
      </c>
      <c r="O75" s="108">
        <f t="shared" si="32"/>
        <v>0</v>
      </c>
      <c r="P75" s="109">
        <f t="shared" si="33"/>
        <v>-106.9997328346243</v>
      </c>
      <c r="Q75" s="110">
        <f t="shared" si="34"/>
        <v>0.88111140796152854</v>
      </c>
      <c r="R75" s="290"/>
      <c r="S75" s="47">
        <v>0.32291666666666669</v>
      </c>
      <c r="T75" s="48">
        <v>0.36623842592592593</v>
      </c>
      <c r="U75" s="111">
        <v>14.733333333333372</v>
      </c>
      <c r="V75" s="112">
        <v>62.383333333333304</v>
      </c>
      <c r="W75" s="113"/>
      <c r="X75" s="13"/>
      <c r="Y75" s="276"/>
      <c r="Z75" s="277"/>
      <c r="AA75" s="117">
        <f t="shared" si="35"/>
        <v>-427.99893133849719</v>
      </c>
      <c r="AB75" s="110">
        <f t="shared" si="36"/>
        <v>0.88111140796152854</v>
      </c>
      <c r="AC75" s="282"/>
    </row>
    <row r="76" spans="1:29" ht="15.75" customHeight="1">
      <c r="A76" s="285"/>
      <c r="B76" s="100" t="s">
        <v>120</v>
      </c>
      <c r="C76" s="274" t="s">
        <v>136</v>
      </c>
      <c r="D76" s="275"/>
      <c r="E76" s="101">
        <v>30</v>
      </c>
      <c r="F76" s="102">
        <v>3280</v>
      </c>
      <c r="G76" s="103">
        <f t="shared" si="37"/>
        <v>98400</v>
      </c>
      <c r="H76" s="26"/>
      <c r="I76" s="104">
        <v>3</v>
      </c>
      <c r="J76" s="105">
        <v>3000</v>
      </c>
      <c r="K76" s="106">
        <f t="shared" si="27"/>
        <v>1000</v>
      </c>
      <c r="L76" s="107">
        <v>3</v>
      </c>
      <c r="M76" s="105">
        <f>F76/V76*60</f>
        <v>2697.7381768334485</v>
      </c>
      <c r="N76" s="106">
        <f t="shared" si="31"/>
        <v>899.2460589444828</v>
      </c>
      <c r="O76" s="108">
        <f t="shared" si="32"/>
        <v>0</v>
      </c>
      <c r="P76" s="109">
        <f t="shared" si="33"/>
        <v>-100.7539410555172</v>
      </c>
      <c r="Q76" s="110">
        <f t="shared" si="34"/>
        <v>0.89924605894448284</v>
      </c>
      <c r="R76" s="290"/>
      <c r="S76" s="47">
        <v>0.37711805555555555</v>
      </c>
      <c r="T76" s="48">
        <v>0.42777777777777776</v>
      </c>
      <c r="U76" s="111">
        <v>15.666666666666664</v>
      </c>
      <c r="V76" s="112">
        <v>72.949999999999974</v>
      </c>
      <c r="W76" s="113"/>
      <c r="X76" s="116"/>
      <c r="Y76" s="276"/>
      <c r="Z76" s="277"/>
      <c r="AA76" s="117">
        <f t="shared" si="35"/>
        <v>-302.26182316655149</v>
      </c>
      <c r="AB76" s="110">
        <f t="shared" si="36"/>
        <v>0.89924605894448284</v>
      </c>
      <c r="AC76" s="282"/>
    </row>
    <row r="77" spans="1:29" ht="15.75" customHeight="1">
      <c r="A77" s="285"/>
      <c r="B77" s="100" t="s">
        <v>120</v>
      </c>
      <c r="C77" s="274" t="s">
        <v>129</v>
      </c>
      <c r="D77" s="275"/>
      <c r="E77" s="101">
        <v>16.66</v>
      </c>
      <c r="F77" s="102">
        <v>5563</v>
      </c>
      <c r="G77" s="103">
        <f t="shared" si="37"/>
        <v>92679.58</v>
      </c>
      <c r="H77" s="13"/>
      <c r="I77" s="104">
        <v>5</v>
      </c>
      <c r="J77" s="105">
        <v>3600</v>
      </c>
      <c r="K77" s="106">
        <f t="shared" si="27"/>
        <v>720</v>
      </c>
      <c r="L77" s="107">
        <v>5</v>
      </c>
      <c r="M77" s="105">
        <f>F77/V77*60</f>
        <v>3171.808679125751</v>
      </c>
      <c r="N77" s="106">
        <f t="shared" si="31"/>
        <v>634.36173582515016</v>
      </c>
      <c r="O77" s="108">
        <f t="shared" si="32"/>
        <v>0</v>
      </c>
      <c r="P77" s="109">
        <f t="shared" si="33"/>
        <v>-85.638264174849837</v>
      </c>
      <c r="Q77" s="110">
        <f t="shared" si="34"/>
        <v>0.88105796642381962</v>
      </c>
      <c r="R77" s="290"/>
      <c r="S77" s="47">
        <v>0.43819444444444444</v>
      </c>
      <c r="T77" s="48">
        <v>0.51127314814814817</v>
      </c>
      <c r="U77" s="111">
        <v>15.000000000000027</v>
      </c>
      <c r="V77" s="112">
        <v>105.23333333333338</v>
      </c>
      <c r="W77" s="113"/>
      <c r="X77" s="116"/>
      <c r="Y77" s="276"/>
      <c r="Z77" s="277"/>
      <c r="AA77" s="117">
        <f t="shared" si="35"/>
        <v>-428.19132087424896</v>
      </c>
      <c r="AB77" s="110">
        <f t="shared" si="36"/>
        <v>0.88105796642381973</v>
      </c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50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26"/>
      <c r="X81" s="127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26"/>
      <c r="X82" s="127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38">AVERAGE(I73:I88)</f>
        <v>4</v>
      </c>
      <c r="J89" s="137">
        <f t="shared" si="38"/>
        <v>3360</v>
      </c>
      <c r="K89" s="138">
        <f t="shared" ref="K89" si="39">J89/I89</f>
        <v>840</v>
      </c>
      <c r="L89" s="136">
        <f t="shared" ref="L89:M89" si="40">AVERAGE(L73:L88)</f>
        <v>4</v>
      </c>
      <c r="M89" s="137">
        <f t="shared" si="40"/>
        <v>2984.1768223878789</v>
      </c>
      <c r="N89" s="138">
        <f t="shared" ref="N89:N94" si="41">M89/L89</f>
        <v>746.04420559696973</v>
      </c>
      <c r="O89" s="139">
        <f t="shared" ref="O89:O94" si="42">L89-I89</f>
        <v>0</v>
      </c>
      <c r="P89" s="140">
        <f t="shared" ref="P89:P94" si="43">N89-K89</f>
        <v>-93.955794403030268</v>
      </c>
      <c r="Q89" s="141">
        <f t="shared" ref="Q89:Q94" si="44">N89/K89</f>
        <v>0.88814786380591637</v>
      </c>
      <c r="R89" s="291"/>
      <c r="S89" s="142">
        <f>S73</f>
        <v>0.25033564814814813</v>
      </c>
      <c r="T89" s="143">
        <f>INDEX(T73:T88,COUNTA(T73:T88))</f>
        <v>0.51127314814814817</v>
      </c>
      <c r="U89" s="144"/>
      <c r="V89" s="166"/>
      <c r="W89" s="167"/>
      <c r="X89" s="138"/>
      <c r="Y89" s="279"/>
      <c r="Z89" s="280"/>
      <c r="AA89" s="168">
        <f t="shared" ref="AA89:AA94" si="45">M89-J89</f>
        <v>-375.82317761212107</v>
      </c>
      <c r="AB89" s="141">
        <f t="shared" ref="AB89:AB94" si="46">M89/J89</f>
        <v>0.88814786380591637</v>
      </c>
      <c r="AC89" s="283"/>
    </row>
    <row r="90" spans="1:29" ht="15.75" customHeight="1">
      <c r="A90" s="294" t="s">
        <v>137</v>
      </c>
      <c r="B90" s="114" t="s">
        <v>114</v>
      </c>
      <c r="C90" s="287" t="s">
        <v>138</v>
      </c>
      <c r="D90" s="288"/>
      <c r="E90" s="147">
        <v>25.64</v>
      </c>
      <c r="F90" s="97">
        <v>1474</v>
      </c>
      <c r="G90" s="148">
        <f t="shared" ref="G90:G94" si="47">E90*F90</f>
        <v>37793.360000000001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3181.2949640287734</v>
      </c>
      <c r="N90" s="152">
        <f t="shared" si="41"/>
        <v>289.20863309352484</v>
      </c>
      <c r="O90" s="154">
        <f t="shared" si="42"/>
        <v>0</v>
      </c>
      <c r="P90" s="155">
        <f t="shared" si="43"/>
        <v>-38.064094179202414</v>
      </c>
      <c r="Q90" s="156">
        <f t="shared" si="44"/>
        <v>0.88369304556354822</v>
      </c>
      <c r="R90" s="289">
        <f>Q106</f>
        <v>0.88076523878031765</v>
      </c>
      <c r="S90" s="157">
        <v>0.70847222222222217</v>
      </c>
      <c r="T90" s="158">
        <v>0.72777777777777775</v>
      </c>
      <c r="U90" s="159"/>
      <c r="V90" s="160">
        <v>27.800000000000029</v>
      </c>
      <c r="W90" s="158"/>
      <c r="X90" s="169"/>
      <c r="Y90" s="292"/>
      <c r="Z90" s="293"/>
      <c r="AA90" s="115">
        <f t="shared" si="45"/>
        <v>-418.70503597122661</v>
      </c>
      <c r="AB90" s="156">
        <f t="shared" si="46"/>
        <v>0.88369304556354822</v>
      </c>
      <c r="AC90" s="281">
        <f>AB106</f>
        <v>0.88076523878031776</v>
      </c>
    </row>
    <row r="91" spans="1:29" ht="15.75" customHeight="1">
      <c r="A91" s="295"/>
      <c r="B91" s="100" t="s">
        <v>114</v>
      </c>
      <c r="C91" s="274" t="s">
        <v>139</v>
      </c>
      <c r="D91" s="275"/>
      <c r="E91" s="101">
        <v>29.52</v>
      </c>
      <c r="F91" s="102">
        <v>2207</v>
      </c>
      <c r="G91" s="103">
        <f t="shared" si="47"/>
        <v>65150.64</v>
      </c>
      <c r="H91" s="26"/>
      <c r="I91" s="104">
        <v>12</v>
      </c>
      <c r="J91" s="105">
        <v>3600</v>
      </c>
      <c r="K91" s="106">
        <f t="shared" si="27"/>
        <v>300</v>
      </c>
      <c r="L91" s="107">
        <v>12</v>
      </c>
      <c r="M91" s="105">
        <f>F91/V91*60</f>
        <v>3147.860538827249</v>
      </c>
      <c r="N91" s="106">
        <f t="shared" si="41"/>
        <v>262.32171156893742</v>
      </c>
      <c r="O91" s="108">
        <f t="shared" si="42"/>
        <v>0</v>
      </c>
      <c r="P91" s="109">
        <f t="shared" si="43"/>
        <v>-37.678288431062583</v>
      </c>
      <c r="Q91" s="110">
        <f t="shared" si="44"/>
        <v>0.87440570522979144</v>
      </c>
      <c r="R91" s="290"/>
      <c r="S91" s="47">
        <v>0.73124999999999996</v>
      </c>
      <c r="T91" s="48">
        <v>0.76046296296296301</v>
      </c>
      <c r="U91" s="111">
        <v>4.9999999999999822</v>
      </c>
      <c r="V91" s="112">
        <v>42.066666666666791</v>
      </c>
      <c r="W91" s="113"/>
      <c r="X91" s="13"/>
      <c r="Y91" s="276"/>
      <c r="Z91" s="277"/>
      <c r="AA91" s="117">
        <f t="shared" si="45"/>
        <v>-452.139461172751</v>
      </c>
      <c r="AB91" s="110">
        <f t="shared" si="46"/>
        <v>0.87440570522979144</v>
      </c>
      <c r="AC91" s="282"/>
    </row>
    <row r="92" spans="1:29" ht="15.75" customHeight="1">
      <c r="A92" s="295"/>
      <c r="B92" s="100" t="s">
        <v>114</v>
      </c>
      <c r="C92" s="274" t="s">
        <v>140</v>
      </c>
      <c r="D92" s="275"/>
      <c r="E92" s="101">
        <v>29.85</v>
      </c>
      <c r="F92" s="102">
        <v>1965</v>
      </c>
      <c r="G92" s="103">
        <f t="shared" si="47"/>
        <v>58655.25</v>
      </c>
      <c r="H92" s="26"/>
      <c r="I92" s="104">
        <v>12</v>
      </c>
      <c r="J92" s="105">
        <v>3600</v>
      </c>
      <c r="K92" s="106">
        <f t="shared" si="27"/>
        <v>300</v>
      </c>
      <c r="L92" s="107">
        <v>12</v>
      </c>
      <c r="M92" s="105">
        <f>F92/V92*60</f>
        <v>3146.7971530249074</v>
      </c>
      <c r="N92" s="106">
        <f t="shared" si="41"/>
        <v>262.23309608540893</v>
      </c>
      <c r="O92" s="108">
        <f t="shared" si="42"/>
        <v>0</v>
      </c>
      <c r="P92" s="109">
        <f t="shared" si="43"/>
        <v>-37.766903914591069</v>
      </c>
      <c r="Q92" s="110">
        <f t="shared" si="44"/>
        <v>0.87411032028469648</v>
      </c>
      <c r="R92" s="290"/>
      <c r="S92" s="47">
        <v>0.76388888888888884</v>
      </c>
      <c r="T92" s="48">
        <v>0.78990740740740739</v>
      </c>
      <c r="U92" s="111">
        <v>4.9333333333331986</v>
      </c>
      <c r="V92" s="112">
        <v>37.466666666666711</v>
      </c>
      <c r="W92" s="113"/>
      <c r="X92" s="13"/>
      <c r="Y92" s="276"/>
      <c r="Z92" s="277"/>
      <c r="AA92" s="117">
        <f t="shared" si="45"/>
        <v>-453.2028469750926</v>
      </c>
      <c r="AB92" s="110">
        <f t="shared" si="46"/>
        <v>0.87411032028469648</v>
      </c>
      <c r="AC92" s="282"/>
    </row>
    <row r="93" spans="1:29" ht="15.75" customHeight="1">
      <c r="A93" s="295"/>
      <c r="B93" s="100" t="s">
        <v>120</v>
      </c>
      <c r="C93" s="274" t="s">
        <v>238</v>
      </c>
      <c r="D93" s="275"/>
      <c r="E93" s="101">
        <v>20.170000000000002</v>
      </c>
      <c r="F93" s="102">
        <v>1011</v>
      </c>
      <c r="G93" s="103">
        <f t="shared" si="47"/>
        <v>20391.870000000003</v>
      </c>
      <c r="H93" s="26"/>
      <c r="I93" s="104">
        <v>12</v>
      </c>
      <c r="J93" s="105">
        <v>3600</v>
      </c>
      <c r="K93" s="106">
        <f t="shared" si="27"/>
        <v>300</v>
      </c>
      <c r="L93" s="107">
        <v>12</v>
      </c>
      <c r="M93" s="105">
        <f>F93/V93*60</f>
        <v>3252.546916890074</v>
      </c>
      <c r="N93" s="106">
        <f t="shared" si="41"/>
        <v>271.04557640750619</v>
      </c>
      <c r="O93" s="108">
        <f t="shared" si="42"/>
        <v>0</v>
      </c>
      <c r="P93" s="109">
        <f t="shared" si="43"/>
        <v>-28.954423592493811</v>
      </c>
      <c r="Q93" s="110">
        <f t="shared" si="44"/>
        <v>0.90348525469168728</v>
      </c>
      <c r="R93" s="290"/>
      <c r="S93" s="47">
        <v>0.79399305555555555</v>
      </c>
      <c r="T93" s="48">
        <v>0.80694444444444446</v>
      </c>
      <c r="U93" s="111">
        <v>5.8833333333333471</v>
      </c>
      <c r="V93" s="112">
        <v>18.650000000000038</v>
      </c>
      <c r="W93" s="113"/>
      <c r="X93" s="116"/>
      <c r="Y93" s="276"/>
      <c r="Z93" s="277"/>
      <c r="AA93" s="117">
        <f t="shared" si="45"/>
        <v>-347.45308310992596</v>
      </c>
      <c r="AB93" s="110">
        <f t="shared" si="46"/>
        <v>0.90348525469168728</v>
      </c>
      <c r="AC93" s="282"/>
    </row>
    <row r="94" spans="1:29" ht="15.75" customHeight="1">
      <c r="A94" s="296"/>
      <c r="B94" s="100" t="s">
        <v>120</v>
      </c>
      <c r="C94" s="274" t="s">
        <v>141</v>
      </c>
      <c r="D94" s="275"/>
      <c r="E94" s="101">
        <v>28.57</v>
      </c>
      <c r="F94" s="102">
        <v>1343</v>
      </c>
      <c r="G94" s="103">
        <f t="shared" si="47"/>
        <v>38369.51</v>
      </c>
      <c r="H94" s="13"/>
      <c r="I94" s="104">
        <v>12</v>
      </c>
      <c r="J94" s="105">
        <v>3600</v>
      </c>
      <c r="K94" s="106">
        <f t="shared" si="27"/>
        <v>300</v>
      </c>
      <c r="L94" s="107">
        <v>12</v>
      </c>
      <c r="M94" s="105">
        <f>F94/V94*60</f>
        <v>3125.2747252747145</v>
      </c>
      <c r="N94" s="106">
        <f t="shared" si="41"/>
        <v>260.43956043955956</v>
      </c>
      <c r="O94" s="108">
        <f t="shared" si="42"/>
        <v>0</v>
      </c>
      <c r="P94" s="109">
        <f t="shared" si="43"/>
        <v>-39.560439560440443</v>
      </c>
      <c r="Q94" s="110">
        <f t="shared" si="44"/>
        <v>0.86813186813186516</v>
      </c>
      <c r="R94" s="290"/>
      <c r="S94" s="47">
        <v>0.81056712962962962</v>
      </c>
      <c r="T94" s="48">
        <v>0.82847222222222228</v>
      </c>
      <c r="U94" s="111">
        <v>5.2166666666666295</v>
      </c>
      <c r="V94" s="112">
        <v>25.78333333333342</v>
      </c>
      <c r="W94" s="113"/>
      <c r="X94" s="116"/>
      <c r="Y94" s="276"/>
      <c r="Z94" s="277"/>
      <c r="AA94" s="117">
        <f t="shared" si="45"/>
        <v>-474.72527472528554</v>
      </c>
      <c r="AB94" s="110">
        <f t="shared" si="46"/>
        <v>0.86813186813186516</v>
      </c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48">AVERAGE(I90:I105)</f>
        <v>11.8</v>
      </c>
      <c r="J106" s="137">
        <f t="shared" si="48"/>
        <v>3600</v>
      </c>
      <c r="K106" s="138">
        <f t="shared" ref="K106" si="49">J106/I106</f>
        <v>305.08474576271186</v>
      </c>
      <c r="L106" s="136">
        <f t="shared" ref="L106:M106" si="50">AVERAGE(L90:L105)</f>
        <v>11.8</v>
      </c>
      <c r="M106" s="137">
        <f t="shared" si="50"/>
        <v>3170.7548596091438</v>
      </c>
      <c r="N106" s="138">
        <f>M106/L106</f>
        <v>268.70803894992741</v>
      </c>
      <c r="O106" s="139">
        <f>L106-I106</f>
        <v>0</v>
      </c>
      <c r="P106" s="140">
        <f>N106-K106</f>
        <v>-36.376706812784448</v>
      </c>
      <c r="Q106" s="141">
        <f>N106/K106</f>
        <v>0.88076523878031765</v>
      </c>
      <c r="R106" s="291"/>
      <c r="S106" s="142">
        <f>S90</f>
        <v>0.70847222222222217</v>
      </c>
      <c r="T106" s="143">
        <f>INDEX(T90:T105,COUNTA(T90:T105))</f>
        <v>0.82847222222222228</v>
      </c>
      <c r="U106" s="144"/>
      <c r="V106" s="166"/>
      <c r="W106" s="167"/>
      <c r="X106" s="138"/>
      <c r="Y106" s="279"/>
      <c r="Z106" s="280"/>
      <c r="AA106" s="168">
        <f>M106-J106</f>
        <v>-429.24514039085625</v>
      </c>
      <c r="AB106" s="141">
        <f>M106/J106</f>
        <v>0.88076523878031776</v>
      </c>
      <c r="AC106" s="283"/>
    </row>
    <row r="107" spans="1:29" ht="15.75" customHeight="1">
      <c r="A107" s="284" t="s">
        <v>147</v>
      </c>
      <c r="B107" s="114" t="s">
        <v>120</v>
      </c>
      <c r="C107" s="287" t="s">
        <v>144</v>
      </c>
      <c r="D107" s="288"/>
      <c r="E107" s="147">
        <v>18.18</v>
      </c>
      <c r="F107" s="97">
        <v>696</v>
      </c>
      <c r="G107" s="148">
        <f t="shared" ref="G107:G110" si="51">E107*F107</f>
        <v>12653.28</v>
      </c>
      <c r="H107" s="149"/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>F107/V107*60</f>
        <v>2968.7203791469392</v>
      </c>
      <c r="N107" s="152">
        <f>M107/L107</f>
        <v>742.1800947867348</v>
      </c>
      <c r="O107" s="154">
        <f>L107-I107</f>
        <v>0</v>
      </c>
      <c r="P107" s="155">
        <f>N107-K107</f>
        <v>-82.819905213265201</v>
      </c>
      <c r="Q107" s="156">
        <f>N107/K107</f>
        <v>0.89961223610513308</v>
      </c>
      <c r="R107" s="289">
        <f>Q123</f>
        <v>0.89563354003101703</v>
      </c>
      <c r="S107" s="157">
        <v>0.70833333333333337</v>
      </c>
      <c r="T107" s="158">
        <v>0.71810185185185182</v>
      </c>
      <c r="U107" s="159"/>
      <c r="V107" s="160">
        <v>14.066666666666574</v>
      </c>
      <c r="W107" s="161"/>
      <c r="X107" s="162"/>
      <c r="Y107" s="292"/>
      <c r="Z107" s="293"/>
      <c r="AA107" s="115">
        <f>M107-J107</f>
        <v>-331.27962085306081</v>
      </c>
      <c r="AB107" s="156">
        <f>M107/J107</f>
        <v>0.89961223610513308</v>
      </c>
      <c r="AC107" s="281">
        <f>AB123</f>
        <v>0.89563354003101692</v>
      </c>
    </row>
    <row r="108" spans="1:29" ht="15.75" customHeight="1">
      <c r="A108" s="285"/>
      <c r="B108" s="100" t="s">
        <v>120</v>
      </c>
      <c r="C108" s="274" t="s">
        <v>219</v>
      </c>
      <c r="D108" s="275"/>
      <c r="E108" s="101">
        <v>22.21</v>
      </c>
      <c r="F108" s="102">
        <v>1959</v>
      </c>
      <c r="G108" s="103">
        <f t="shared" si="51"/>
        <v>43509.39</v>
      </c>
      <c r="H108" s="26"/>
      <c r="I108" s="104">
        <v>4</v>
      </c>
      <c r="J108" s="105">
        <v>3000</v>
      </c>
      <c r="K108" s="106">
        <f t="shared" ref="K108:K150" si="52">J108/I108</f>
        <v>750</v>
      </c>
      <c r="L108" s="107">
        <v>4</v>
      </c>
      <c r="M108" s="105">
        <f>F108/V108*60</f>
        <v>2682.5408900722755</v>
      </c>
      <c r="N108" s="106">
        <f>M108/L108</f>
        <v>670.63522251806887</v>
      </c>
      <c r="O108" s="108">
        <f>L108-I108</f>
        <v>0</v>
      </c>
      <c r="P108" s="109">
        <f>N108-K108</f>
        <v>-79.364777481931128</v>
      </c>
      <c r="Q108" s="110">
        <f>N108/K108</f>
        <v>0.89418029669075849</v>
      </c>
      <c r="R108" s="290"/>
      <c r="S108" s="47">
        <v>0.72165509259259264</v>
      </c>
      <c r="T108" s="48">
        <v>0.75208333333333333</v>
      </c>
      <c r="U108" s="111">
        <v>5.1166666666667737</v>
      </c>
      <c r="V108" s="112">
        <v>43.816666666666592</v>
      </c>
      <c r="W108" s="113"/>
      <c r="X108" s="116"/>
      <c r="Y108" s="276"/>
      <c r="Z108" s="277"/>
      <c r="AA108" s="117">
        <f>M108-J108</f>
        <v>-317.45910992772451</v>
      </c>
      <c r="AB108" s="110">
        <f>M108/J108</f>
        <v>0.89418029669075849</v>
      </c>
      <c r="AC108" s="282"/>
    </row>
    <row r="109" spans="1:29" ht="15.75" customHeight="1">
      <c r="A109" s="285"/>
      <c r="B109" s="100" t="s">
        <v>120</v>
      </c>
      <c r="C109" s="274" t="s">
        <v>202</v>
      </c>
      <c r="D109" s="275"/>
      <c r="E109" s="101">
        <v>22.48</v>
      </c>
      <c r="F109" s="102">
        <v>1081</v>
      </c>
      <c r="G109" s="103">
        <f t="shared" si="51"/>
        <v>24300.880000000001</v>
      </c>
      <c r="H109" s="26"/>
      <c r="I109" s="104">
        <v>5</v>
      </c>
      <c r="J109" s="105">
        <v>3000</v>
      </c>
      <c r="K109" s="106">
        <f t="shared" si="52"/>
        <v>600</v>
      </c>
      <c r="L109" s="107">
        <v>5</v>
      </c>
      <c r="M109" s="105">
        <f>F109/V109*60</f>
        <v>2682.0124052377673</v>
      </c>
      <c r="N109" s="106">
        <f>M109/L109</f>
        <v>536.40248104755347</v>
      </c>
      <c r="O109" s="108">
        <f>L109-I109</f>
        <v>0</v>
      </c>
      <c r="P109" s="109">
        <f>N109-K109</f>
        <v>-63.597518952446535</v>
      </c>
      <c r="Q109" s="110">
        <f>N109/K109</f>
        <v>0.8940041350792558</v>
      </c>
      <c r="R109" s="290"/>
      <c r="S109" s="47">
        <v>0.75555555555555554</v>
      </c>
      <c r="T109" s="48">
        <v>0.77234953703703701</v>
      </c>
      <c r="U109" s="111">
        <v>4.9999999999999822</v>
      </c>
      <c r="V109" s="112">
        <v>24.18333333333333</v>
      </c>
      <c r="W109" s="113"/>
      <c r="X109" s="116"/>
      <c r="Y109" s="276"/>
      <c r="Z109" s="277"/>
      <c r="AA109" s="117">
        <f>M109-J109</f>
        <v>-317.98759476223267</v>
      </c>
      <c r="AB109" s="110">
        <f>M109/J109</f>
        <v>0.8940041350792558</v>
      </c>
      <c r="AC109" s="282"/>
    </row>
    <row r="110" spans="1:29" ht="15.75" customHeight="1">
      <c r="A110" s="285"/>
      <c r="B110" s="100" t="s">
        <v>120</v>
      </c>
      <c r="C110" s="274" t="s">
        <v>146</v>
      </c>
      <c r="D110" s="275"/>
      <c r="E110" s="101">
        <v>24.54</v>
      </c>
      <c r="F110" s="102">
        <v>1817</v>
      </c>
      <c r="G110" s="103">
        <f t="shared" si="51"/>
        <v>44589.18</v>
      </c>
      <c r="H110" s="26"/>
      <c r="I110" s="104">
        <v>4</v>
      </c>
      <c r="J110" s="105">
        <v>3000</v>
      </c>
      <c r="K110" s="106">
        <f t="shared" si="52"/>
        <v>750</v>
      </c>
      <c r="L110" s="107">
        <v>4</v>
      </c>
      <c r="M110" s="105">
        <f>F110/V110*60</f>
        <v>2683.018867924528</v>
      </c>
      <c r="N110" s="106">
        <f>M110/L110</f>
        <v>670.75471698113199</v>
      </c>
      <c r="O110" s="108">
        <f>L110-I110</f>
        <v>0</v>
      </c>
      <c r="P110" s="109">
        <f>N110-K110</f>
        <v>-79.245283018868008</v>
      </c>
      <c r="Q110" s="110">
        <f>N110/K110</f>
        <v>0.89433962264150935</v>
      </c>
      <c r="R110" s="290"/>
      <c r="S110" s="47">
        <v>0.77664351851851854</v>
      </c>
      <c r="T110" s="48">
        <v>0.80486111111111114</v>
      </c>
      <c r="U110" s="111">
        <v>6.183333333333394</v>
      </c>
      <c r="V110" s="112">
        <v>40.63333333333334</v>
      </c>
      <c r="W110" s="113"/>
      <c r="X110" s="116"/>
      <c r="Y110" s="276"/>
      <c r="Z110" s="277"/>
      <c r="AA110" s="117">
        <f>M110-J110</f>
        <v>-316.98113207547203</v>
      </c>
      <c r="AB110" s="110">
        <f>M110/J110</f>
        <v>0.89433962264150935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99"/>
      <c r="G123" s="135"/>
      <c r="H123" s="69"/>
      <c r="I123" s="136">
        <f t="shared" ref="I123:J123" si="53">AVERAGE(I107:I122)</f>
        <v>4.25</v>
      </c>
      <c r="J123" s="137">
        <f t="shared" si="53"/>
        <v>3075</v>
      </c>
      <c r="K123" s="138">
        <f t="shared" ref="K123" si="54">J123/I123</f>
        <v>723.52941176470586</v>
      </c>
      <c r="L123" s="136">
        <f t="shared" ref="L123:M123" si="55">AVERAGE(L107:L122)</f>
        <v>4.25</v>
      </c>
      <c r="M123" s="137">
        <f t="shared" si="55"/>
        <v>2754.0731355953772</v>
      </c>
      <c r="N123" s="138">
        <f t="shared" ref="N123:N132" si="56">M123/L123</f>
        <v>648.01720837538289</v>
      </c>
      <c r="O123" s="139">
        <f t="shared" ref="O123:O132" si="57">L123-I123</f>
        <v>0</v>
      </c>
      <c r="P123" s="140">
        <f t="shared" ref="P123:P132" si="58">N123-K123</f>
        <v>-75.512203389322963</v>
      </c>
      <c r="Q123" s="141">
        <f t="shared" ref="Q123:Q132" si="59">N123/K123</f>
        <v>0.89563354003101703</v>
      </c>
      <c r="R123" s="291"/>
      <c r="S123" s="142">
        <f>S107</f>
        <v>0.70833333333333337</v>
      </c>
      <c r="T123" s="143">
        <f>INDEX(T107:T122,COUNTA(T107:T122))</f>
        <v>0.80486111111111114</v>
      </c>
      <c r="U123" s="144"/>
      <c r="V123" s="166"/>
      <c r="W123" s="99"/>
      <c r="X123" s="69"/>
      <c r="Y123" s="279"/>
      <c r="Z123" s="280"/>
      <c r="AA123" s="168">
        <f t="shared" ref="AA123:AA132" si="60">M123-J123</f>
        <v>-320.92686440462285</v>
      </c>
      <c r="AB123" s="141">
        <f t="shared" ref="AB123:AB132" si="61">M123/J123</f>
        <v>0.89563354003101692</v>
      </c>
      <c r="AC123" s="283"/>
    </row>
    <row r="124" spans="1:29" ht="15.75" customHeight="1">
      <c r="A124" s="294" t="s">
        <v>150</v>
      </c>
      <c r="B124" s="114" t="s">
        <v>120</v>
      </c>
      <c r="C124" s="287" t="s">
        <v>152</v>
      </c>
      <c r="D124" s="288"/>
      <c r="E124" s="147">
        <v>18.18</v>
      </c>
      <c r="F124" s="97">
        <v>570</v>
      </c>
      <c r="G124" s="148">
        <f t="shared" ref="G124:G132" si="62">E124*F124</f>
        <v>10362.6</v>
      </c>
      <c r="H124" s="149">
        <v>2</v>
      </c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2" si="63">F124/V124*60</f>
        <v>2699.9999999999982</v>
      </c>
      <c r="N124" s="152">
        <f t="shared" si="56"/>
        <v>674.99999999999955</v>
      </c>
      <c r="O124" s="154">
        <f t="shared" si="57"/>
        <v>0</v>
      </c>
      <c r="P124" s="155">
        <f t="shared" si="58"/>
        <v>-75.000000000000455</v>
      </c>
      <c r="Q124" s="156">
        <f t="shared" si="59"/>
        <v>0.89999999999999936</v>
      </c>
      <c r="R124" s="289">
        <f>Q140</f>
        <v>0.88997918060861592</v>
      </c>
      <c r="S124" s="157">
        <v>0.70856481481481481</v>
      </c>
      <c r="T124" s="158">
        <v>0.71736111111111112</v>
      </c>
      <c r="U124" s="159"/>
      <c r="V124" s="160">
        <v>12.666666666666675</v>
      </c>
      <c r="W124" s="161"/>
      <c r="X124" s="162"/>
      <c r="Y124" s="292"/>
      <c r="Z124" s="293"/>
      <c r="AA124" s="115">
        <f t="shared" si="60"/>
        <v>-300.00000000000182</v>
      </c>
      <c r="AB124" s="156">
        <f t="shared" si="61"/>
        <v>0.89999999999999936</v>
      </c>
      <c r="AC124" s="281">
        <f>AB140</f>
        <v>0.88997918060861592</v>
      </c>
    </row>
    <row r="125" spans="1:29" ht="15.75" customHeight="1">
      <c r="A125" s="295"/>
      <c r="B125" s="100" t="s">
        <v>120</v>
      </c>
      <c r="C125" s="274" t="s">
        <v>151</v>
      </c>
      <c r="D125" s="275"/>
      <c r="E125" s="101">
        <v>14.03</v>
      </c>
      <c r="F125" s="102">
        <v>1931</v>
      </c>
      <c r="G125" s="103">
        <f t="shared" si="62"/>
        <v>27091.93</v>
      </c>
      <c r="H125" s="26">
        <v>2</v>
      </c>
      <c r="I125" s="104">
        <v>3</v>
      </c>
      <c r="J125" s="105">
        <v>3000</v>
      </c>
      <c r="K125" s="106">
        <f t="shared" si="52"/>
        <v>1000</v>
      </c>
      <c r="L125" s="107">
        <v>3</v>
      </c>
      <c r="M125" s="105">
        <f t="shared" si="63"/>
        <v>2697.5552968568099</v>
      </c>
      <c r="N125" s="106">
        <f t="shared" si="56"/>
        <v>899.18509895226998</v>
      </c>
      <c r="O125" s="108">
        <f t="shared" si="57"/>
        <v>0</v>
      </c>
      <c r="P125" s="109">
        <f t="shared" si="58"/>
        <v>-100.81490104773002</v>
      </c>
      <c r="Q125" s="110">
        <f t="shared" si="59"/>
        <v>0.89918509895226995</v>
      </c>
      <c r="R125" s="290"/>
      <c r="S125" s="47">
        <v>0.72781249999999997</v>
      </c>
      <c r="T125" s="48">
        <v>0.75763888888888886</v>
      </c>
      <c r="U125" s="111">
        <v>15.049999999999955</v>
      </c>
      <c r="V125" s="112">
        <v>42.95</v>
      </c>
      <c r="W125" s="113"/>
      <c r="X125" s="116"/>
      <c r="Y125" s="276"/>
      <c r="Z125" s="277"/>
      <c r="AA125" s="117">
        <f t="shared" si="60"/>
        <v>-302.44470314319005</v>
      </c>
      <c r="AB125" s="110">
        <f t="shared" si="61"/>
        <v>0.89918509895226995</v>
      </c>
      <c r="AC125" s="282"/>
    </row>
    <row r="126" spans="1:29" ht="15.75" customHeight="1">
      <c r="A126" s="295"/>
      <c r="B126" s="100" t="s">
        <v>120</v>
      </c>
      <c r="C126" s="274" t="s">
        <v>156</v>
      </c>
      <c r="D126" s="275"/>
      <c r="E126" s="101">
        <v>18.18</v>
      </c>
      <c r="F126" s="102">
        <v>1220</v>
      </c>
      <c r="G126" s="103">
        <f t="shared" si="62"/>
        <v>22179.599999999999</v>
      </c>
      <c r="H126" s="26"/>
      <c r="I126" s="104">
        <v>3</v>
      </c>
      <c r="J126" s="105">
        <v>3600</v>
      </c>
      <c r="K126" s="106">
        <f t="shared" si="52"/>
        <v>1200</v>
      </c>
      <c r="L126" s="107">
        <v>3</v>
      </c>
      <c r="M126" s="105">
        <f t="shared" si="63"/>
        <v>3171.1191335740091</v>
      </c>
      <c r="N126" s="106">
        <f t="shared" si="56"/>
        <v>1057.0397111913364</v>
      </c>
      <c r="O126" s="108">
        <f t="shared" si="57"/>
        <v>0</v>
      </c>
      <c r="P126" s="109">
        <f t="shared" si="58"/>
        <v>-142.96028880866356</v>
      </c>
      <c r="Q126" s="110">
        <f t="shared" si="59"/>
        <v>0.88086642599278031</v>
      </c>
      <c r="R126" s="290"/>
      <c r="S126" s="47">
        <v>0.7680555555555556</v>
      </c>
      <c r="T126" s="48">
        <v>0.78408564814814818</v>
      </c>
      <c r="U126" s="111">
        <v>15.000000000000107</v>
      </c>
      <c r="V126" s="112">
        <v>23.083333333333318</v>
      </c>
      <c r="W126" s="113"/>
      <c r="X126" s="116"/>
      <c r="Y126" s="276"/>
      <c r="Z126" s="277"/>
      <c r="AA126" s="117">
        <f t="shared" si="60"/>
        <v>-428.88086642599092</v>
      </c>
      <c r="AB126" s="110">
        <f t="shared" si="61"/>
        <v>0.88086642599278031</v>
      </c>
      <c r="AC126" s="282"/>
    </row>
    <row r="127" spans="1:29" ht="15.75" customHeight="1">
      <c r="A127" s="295"/>
      <c r="B127" s="100" t="s">
        <v>120</v>
      </c>
      <c r="C127" s="274" t="s">
        <v>143</v>
      </c>
      <c r="D127" s="275"/>
      <c r="E127" s="101">
        <v>16.7</v>
      </c>
      <c r="F127" s="102">
        <v>1322</v>
      </c>
      <c r="G127" s="103">
        <f t="shared" si="62"/>
        <v>22077.399999999998</v>
      </c>
      <c r="H127" s="26"/>
      <c r="I127" s="104">
        <v>3</v>
      </c>
      <c r="J127" s="105">
        <v>3600</v>
      </c>
      <c r="K127" s="106">
        <f t="shared" si="52"/>
        <v>1200</v>
      </c>
      <c r="L127" s="107">
        <v>3</v>
      </c>
      <c r="M127" s="105">
        <f t="shared" si="63"/>
        <v>3174.9166110740543</v>
      </c>
      <c r="N127" s="106">
        <f t="shared" si="56"/>
        <v>1058.3055370246848</v>
      </c>
      <c r="O127" s="108">
        <f t="shared" si="57"/>
        <v>0</v>
      </c>
      <c r="P127" s="109">
        <f t="shared" si="58"/>
        <v>-141.69446297531522</v>
      </c>
      <c r="Q127" s="110">
        <f t="shared" si="59"/>
        <v>0.88192128085390398</v>
      </c>
      <c r="R127" s="290"/>
      <c r="S127" s="47">
        <v>0.79445601851851855</v>
      </c>
      <c r="T127" s="48">
        <v>0.81180555555555556</v>
      </c>
      <c r="U127" s="111">
        <v>14.933333333333323</v>
      </c>
      <c r="V127" s="112">
        <v>24.983333333333295</v>
      </c>
      <c r="W127" s="113"/>
      <c r="X127" s="116"/>
      <c r="Y127" s="276"/>
      <c r="Z127" s="277"/>
      <c r="AA127" s="117">
        <f t="shared" si="60"/>
        <v>-425.08338892594566</v>
      </c>
      <c r="AB127" s="110">
        <f t="shared" si="61"/>
        <v>0.88192128085390398</v>
      </c>
      <c r="AC127" s="282"/>
    </row>
    <row r="128" spans="1:29" ht="15.75" customHeight="1">
      <c r="A128" s="296"/>
      <c r="B128" s="100" t="s">
        <v>120</v>
      </c>
      <c r="C128" s="274" t="s">
        <v>153</v>
      </c>
      <c r="D128" s="275"/>
      <c r="E128" s="101">
        <v>14.28</v>
      </c>
      <c r="F128" s="102">
        <v>2464</v>
      </c>
      <c r="G128" s="103">
        <f t="shared" si="62"/>
        <v>35185.919999999998</v>
      </c>
      <c r="H128" s="13">
        <v>2</v>
      </c>
      <c r="I128" s="104">
        <v>3</v>
      </c>
      <c r="J128" s="105">
        <v>3600</v>
      </c>
      <c r="K128" s="106">
        <f t="shared" si="52"/>
        <v>1200</v>
      </c>
      <c r="L128" s="107">
        <v>3</v>
      </c>
      <c r="M128" s="105">
        <f t="shared" si="63"/>
        <v>3174.8031496063081</v>
      </c>
      <c r="N128" s="106">
        <f t="shared" si="56"/>
        <v>1058.267716535436</v>
      </c>
      <c r="O128" s="108">
        <f t="shared" si="57"/>
        <v>0</v>
      </c>
      <c r="P128" s="109">
        <f t="shared" si="58"/>
        <v>-141.73228346456403</v>
      </c>
      <c r="Q128" s="110">
        <f t="shared" si="59"/>
        <v>0.88188976377952999</v>
      </c>
      <c r="R128" s="290"/>
      <c r="S128" s="47">
        <v>0.8225231481481482</v>
      </c>
      <c r="T128" s="48">
        <v>0.85486111111111107</v>
      </c>
      <c r="U128" s="111">
        <v>15.433333333333401</v>
      </c>
      <c r="V128" s="112">
        <v>46.566666666666535</v>
      </c>
      <c r="W128" s="113">
        <v>0.85486111111111107</v>
      </c>
      <c r="X128" s="116">
        <v>0.90763888888888888</v>
      </c>
      <c r="Y128" s="276"/>
      <c r="Z128" s="277"/>
      <c r="AA128" s="117">
        <f t="shared" si="60"/>
        <v>-425.19685039369188</v>
      </c>
      <c r="AB128" s="110">
        <f t="shared" si="61"/>
        <v>0.88188976377952999</v>
      </c>
      <c r="AC128" s="282"/>
    </row>
    <row r="129" spans="1:29" ht="15.75" customHeight="1">
      <c r="A129" s="296"/>
      <c r="B129" s="100" t="s">
        <v>120</v>
      </c>
      <c r="C129" s="274" t="s">
        <v>152</v>
      </c>
      <c r="D129" s="275"/>
      <c r="E129" s="101">
        <v>18.18</v>
      </c>
      <c r="F129" s="102">
        <v>1182</v>
      </c>
      <c r="G129" s="121">
        <f t="shared" si="62"/>
        <v>21488.76</v>
      </c>
      <c r="H129" s="122"/>
      <c r="I129" s="104">
        <v>4</v>
      </c>
      <c r="J129" s="105">
        <v>3000</v>
      </c>
      <c r="K129" s="106">
        <f t="shared" si="52"/>
        <v>750</v>
      </c>
      <c r="L129" s="107">
        <v>4</v>
      </c>
      <c r="M129" s="105">
        <f t="shared" si="63"/>
        <v>2699.9999999999945</v>
      </c>
      <c r="N129" s="106">
        <f t="shared" si="56"/>
        <v>674.99999999999864</v>
      </c>
      <c r="O129" s="108">
        <f t="shared" si="57"/>
        <v>0</v>
      </c>
      <c r="P129" s="109">
        <f t="shared" si="58"/>
        <v>-75.000000000001364</v>
      </c>
      <c r="Q129" s="110">
        <f t="shared" si="59"/>
        <v>0.89999999999999813</v>
      </c>
      <c r="R129" s="290"/>
      <c r="S129" s="47">
        <v>0.90763888888888888</v>
      </c>
      <c r="T129" s="48">
        <v>0.92587962962962966</v>
      </c>
      <c r="U129" s="111">
        <v>76.000000000000057</v>
      </c>
      <c r="V129" s="112">
        <v>26.266666666666723</v>
      </c>
      <c r="W129" s="113"/>
      <c r="X129" s="116"/>
      <c r="Y129" s="276"/>
      <c r="Z129" s="277"/>
      <c r="AA129" s="117">
        <f t="shared" si="60"/>
        <v>-300.00000000000546</v>
      </c>
      <c r="AB129" s="110">
        <f t="shared" si="61"/>
        <v>0.89999999999999813</v>
      </c>
      <c r="AC129" s="282"/>
    </row>
    <row r="130" spans="1:29" ht="15.75" customHeight="1">
      <c r="A130" s="296"/>
      <c r="B130" s="100" t="s">
        <v>120</v>
      </c>
      <c r="C130" s="274" t="s">
        <v>158</v>
      </c>
      <c r="D130" s="275"/>
      <c r="E130" s="101">
        <v>25.03</v>
      </c>
      <c r="F130" s="102">
        <v>1257</v>
      </c>
      <c r="G130" s="121">
        <f t="shared" si="62"/>
        <v>31462.710000000003</v>
      </c>
      <c r="H130" s="62"/>
      <c r="I130" s="104">
        <v>4</v>
      </c>
      <c r="J130" s="105">
        <v>3300</v>
      </c>
      <c r="K130" s="106">
        <f t="shared" si="52"/>
        <v>825</v>
      </c>
      <c r="L130" s="107">
        <v>4</v>
      </c>
      <c r="M130" s="105">
        <f t="shared" si="63"/>
        <v>2942.2626788036341</v>
      </c>
      <c r="N130" s="106">
        <f t="shared" si="56"/>
        <v>735.56566970090853</v>
      </c>
      <c r="O130" s="123">
        <f t="shared" si="57"/>
        <v>0</v>
      </c>
      <c r="P130" s="124">
        <f t="shared" si="58"/>
        <v>-89.434330299091471</v>
      </c>
      <c r="Q130" s="125">
        <f t="shared" si="59"/>
        <v>0.89159475115261644</v>
      </c>
      <c r="R130" s="290"/>
      <c r="S130" s="47">
        <v>0.93636574074074075</v>
      </c>
      <c r="T130" s="48">
        <v>0.95416666666666672</v>
      </c>
      <c r="U130" s="111">
        <v>15.099999999999962</v>
      </c>
      <c r="V130" s="112">
        <v>25.633333333333397</v>
      </c>
      <c r="W130" s="113"/>
      <c r="X130" s="116"/>
      <c r="Y130" s="276"/>
      <c r="Z130" s="277"/>
      <c r="AA130" s="117">
        <f t="shared" si="60"/>
        <v>-357.73732119636588</v>
      </c>
      <c r="AB130" s="110">
        <f t="shared" si="61"/>
        <v>0.89159475115261644</v>
      </c>
      <c r="AC130" s="282"/>
    </row>
    <row r="131" spans="1:29" ht="15.75" customHeight="1">
      <c r="A131" s="296"/>
      <c r="B131" s="100" t="s">
        <v>120</v>
      </c>
      <c r="C131" s="274" t="s">
        <v>151</v>
      </c>
      <c r="D131" s="275"/>
      <c r="E131" s="101">
        <v>14.03</v>
      </c>
      <c r="F131" s="102">
        <v>5100</v>
      </c>
      <c r="G131" s="121">
        <f t="shared" si="62"/>
        <v>71553</v>
      </c>
      <c r="H131" s="62"/>
      <c r="I131" s="104">
        <v>3</v>
      </c>
      <c r="J131" s="105">
        <v>3000</v>
      </c>
      <c r="K131" s="106">
        <f t="shared" si="52"/>
        <v>1000</v>
      </c>
      <c r="L131" s="118">
        <v>3</v>
      </c>
      <c r="M131" s="105">
        <f t="shared" si="63"/>
        <v>2697.2234464521821</v>
      </c>
      <c r="N131" s="106">
        <f t="shared" si="56"/>
        <v>899.07448215072736</v>
      </c>
      <c r="O131" s="123">
        <f t="shared" si="57"/>
        <v>0</v>
      </c>
      <c r="P131" s="124">
        <f t="shared" si="58"/>
        <v>-100.92551784927264</v>
      </c>
      <c r="Q131" s="125">
        <f t="shared" si="59"/>
        <v>0.89907448215072738</v>
      </c>
      <c r="R131" s="290"/>
      <c r="S131" s="47">
        <v>0.96458333333333335</v>
      </c>
      <c r="T131" s="48">
        <v>1.0433680555555556</v>
      </c>
      <c r="U131" s="111">
        <v>14.999999999999947</v>
      </c>
      <c r="V131" s="112">
        <v>113.44999999999999</v>
      </c>
      <c r="W131" s="113"/>
      <c r="X131" s="116"/>
      <c r="Y131" s="276"/>
      <c r="Z131" s="277"/>
      <c r="AA131" s="117">
        <f t="shared" si="60"/>
        <v>-302.77655354781791</v>
      </c>
      <c r="AB131" s="110">
        <f t="shared" si="61"/>
        <v>0.89907448215072738</v>
      </c>
      <c r="AC131" s="282"/>
    </row>
    <row r="132" spans="1:29" ht="15.75" customHeight="1">
      <c r="A132" s="296"/>
      <c r="B132" s="100" t="s">
        <v>120</v>
      </c>
      <c r="C132" s="274" t="s">
        <v>153</v>
      </c>
      <c r="D132" s="275"/>
      <c r="E132" s="101">
        <v>14.28</v>
      </c>
      <c r="F132" s="102">
        <v>6543</v>
      </c>
      <c r="G132" s="121">
        <f t="shared" si="62"/>
        <v>93434.04</v>
      </c>
      <c r="H132" s="62"/>
      <c r="I132" s="104">
        <v>3</v>
      </c>
      <c r="J132" s="105">
        <v>3600</v>
      </c>
      <c r="K132" s="106">
        <f t="shared" si="52"/>
        <v>1200</v>
      </c>
      <c r="L132" s="118">
        <v>3</v>
      </c>
      <c r="M132" s="105">
        <f t="shared" si="63"/>
        <v>3174.5013477088964</v>
      </c>
      <c r="N132" s="106">
        <f t="shared" si="56"/>
        <v>1058.1671159029654</v>
      </c>
      <c r="O132" s="123">
        <f t="shared" si="57"/>
        <v>0</v>
      </c>
      <c r="P132" s="124">
        <f t="shared" si="58"/>
        <v>-141.83288409703459</v>
      </c>
      <c r="Q132" s="125">
        <f t="shared" si="59"/>
        <v>0.88180592991913787</v>
      </c>
      <c r="R132" s="290"/>
      <c r="S132" s="47">
        <v>1.0537037037037038</v>
      </c>
      <c r="T132" s="48">
        <v>1.1395833333333334</v>
      </c>
      <c r="U132" s="111">
        <v>14.883333333333475</v>
      </c>
      <c r="V132" s="112">
        <v>123.6666666666666</v>
      </c>
      <c r="W132" s="113"/>
      <c r="X132" s="116"/>
      <c r="Y132" s="276"/>
      <c r="Z132" s="277"/>
      <c r="AA132" s="117">
        <f t="shared" si="60"/>
        <v>-425.49865229110355</v>
      </c>
      <c r="AB132" s="110">
        <f t="shared" si="61"/>
        <v>0.88180592991913787</v>
      </c>
      <c r="AC132" s="282"/>
    </row>
    <row r="133" spans="1:29" ht="15.75" customHeight="1">
      <c r="A133" s="296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26"/>
      <c r="X134" s="127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26"/>
      <c r="X135" s="127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26"/>
      <c r="X136" s="127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26"/>
      <c r="X137" s="127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26"/>
      <c r="X138" s="127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64">AVERAGE(I124:I139)</f>
        <v>3.3333333333333335</v>
      </c>
      <c r="J140" s="137">
        <f t="shared" si="64"/>
        <v>3300</v>
      </c>
      <c r="K140" s="138">
        <f t="shared" ref="K140" si="65">J140/I140</f>
        <v>990</v>
      </c>
      <c r="L140" s="136">
        <f t="shared" ref="L140:M140" si="66">AVERAGE(L124:L139)</f>
        <v>3.3333333333333335</v>
      </c>
      <c r="M140" s="137">
        <f t="shared" si="66"/>
        <v>2936.9312960084326</v>
      </c>
      <c r="N140" s="138">
        <f t="shared" ref="N140:N150" si="67">M140/L140</f>
        <v>881.07938880252971</v>
      </c>
      <c r="O140" s="139">
        <f t="shared" ref="O140:O150" si="68">L140-I140</f>
        <v>0</v>
      </c>
      <c r="P140" s="140">
        <f t="shared" ref="P140:P150" si="69">N140-K140</f>
        <v>-108.92061119747029</v>
      </c>
      <c r="Q140" s="141">
        <f t="shared" ref="Q140:Q150" si="70">N140/K140</f>
        <v>0.88997918060861592</v>
      </c>
      <c r="R140" s="291"/>
      <c r="S140" s="142">
        <f>S124</f>
        <v>0.70856481481481481</v>
      </c>
      <c r="T140" s="143">
        <f>INDEX(T124:T139,COUNTA(T124:T139))</f>
        <v>1.1395833333333334</v>
      </c>
      <c r="U140" s="144"/>
      <c r="V140" s="166"/>
      <c r="W140" s="99"/>
      <c r="X140" s="69"/>
      <c r="Y140" s="279"/>
      <c r="Z140" s="280"/>
      <c r="AA140" s="168">
        <f t="shared" ref="AA140:AA150" si="71">M140-J140</f>
        <v>-363.06870399156742</v>
      </c>
      <c r="AB140" s="141">
        <f t="shared" ref="AB140:AB150" si="72">M140/J140</f>
        <v>0.88997918060861592</v>
      </c>
      <c r="AC140" s="283"/>
    </row>
    <row r="141" spans="1:29" ht="15.75" customHeight="1">
      <c r="A141" s="284" t="s">
        <v>154</v>
      </c>
      <c r="B141" s="114" t="s">
        <v>120</v>
      </c>
      <c r="C141" s="287" t="s">
        <v>145</v>
      </c>
      <c r="D141" s="288"/>
      <c r="E141" s="147">
        <v>22.28</v>
      </c>
      <c r="F141" s="97">
        <v>1614</v>
      </c>
      <c r="G141" s="148">
        <f t="shared" ref="G141:G150" si="73">E141*F141</f>
        <v>35959.919999999998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0" si="74">F141/V141*60</f>
        <v>2937.5126390293235</v>
      </c>
      <c r="N141" s="152">
        <f t="shared" si="67"/>
        <v>587.5025278058647</v>
      </c>
      <c r="O141" s="154">
        <f t="shared" si="68"/>
        <v>0</v>
      </c>
      <c r="P141" s="155">
        <f t="shared" si="69"/>
        <v>-72.497472194135298</v>
      </c>
      <c r="Q141" s="156">
        <f t="shared" si="70"/>
        <v>0.89015534516040107</v>
      </c>
      <c r="R141" s="289">
        <f>Q157</f>
        <v>0.88516100062064129</v>
      </c>
      <c r="S141" s="157">
        <v>0.70835648148148145</v>
      </c>
      <c r="T141" s="158">
        <v>0.73124999999999996</v>
      </c>
      <c r="U141" s="159"/>
      <c r="V141" s="160">
        <v>32.966666666666654</v>
      </c>
      <c r="W141" s="158"/>
      <c r="X141" s="169"/>
      <c r="Y141" s="292"/>
      <c r="Z141" s="293"/>
      <c r="AA141" s="171">
        <f t="shared" si="71"/>
        <v>-362.48736097067649</v>
      </c>
      <c r="AB141" s="156">
        <f t="shared" si="72"/>
        <v>0.89015534516040107</v>
      </c>
      <c r="AC141" s="281">
        <f>AB157</f>
        <v>0.88516100062064129</v>
      </c>
    </row>
    <row r="142" spans="1:29" ht="15.75" customHeight="1">
      <c r="A142" s="285"/>
      <c r="B142" s="100" t="s">
        <v>120</v>
      </c>
      <c r="C142" s="274" t="s">
        <v>155</v>
      </c>
      <c r="D142" s="275"/>
      <c r="E142" s="101">
        <v>18.18</v>
      </c>
      <c r="F142" s="102">
        <v>920</v>
      </c>
      <c r="G142" s="103">
        <f t="shared" si="73"/>
        <v>16725.599999999999</v>
      </c>
      <c r="H142" s="26">
        <v>2</v>
      </c>
      <c r="I142" s="104">
        <v>3</v>
      </c>
      <c r="J142" s="105">
        <v>3600</v>
      </c>
      <c r="K142" s="106">
        <f t="shared" si="52"/>
        <v>1200</v>
      </c>
      <c r="L142" s="107">
        <v>3</v>
      </c>
      <c r="M142" s="105">
        <f t="shared" si="74"/>
        <v>3175.4554170661745</v>
      </c>
      <c r="N142" s="106">
        <f t="shared" si="67"/>
        <v>1058.4851390220581</v>
      </c>
      <c r="O142" s="108">
        <f t="shared" si="68"/>
        <v>0</v>
      </c>
      <c r="P142" s="109">
        <f t="shared" si="69"/>
        <v>-141.51486097794191</v>
      </c>
      <c r="Q142" s="110">
        <f t="shared" si="70"/>
        <v>0.88207094918504836</v>
      </c>
      <c r="R142" s="290"/>
      <c r="S142" s="47">
        <v>0.7416666666666667</v>
      </c>
      <c r="T142" s="48">
        <v>0.75373842592592588</v>
      </c>
      <c r="U142" s="111">
        <v>15.000000000000107</v>
      </c>
      <c r="V142" s="112">
        <v>17.383333333333226</v>
      </c>
      <c r="W142" s="113"/>
      <c r="X142" s="13"/>
      <c r="Y142" s="276"/>
      <c r="Z142" s="277"/>
      <c r="AA142" s="172">
        <f t="shared" si="71"/>
        <v>-424.5445829338255</v>
      </c>
      <c r="AB142" s="110">
        <f t="shared" si="72"/>
        <v>0.88207094918504847</v>
      </c>
      <c r="AC142" s="282"/>
    </row>
    <row r="143" spans="1:29" ht="15.75" customHeight="1">
      <c r="A143" s="285"/>
      <c r="B143" s="100" t="s">
        <v>120</v>
      </c>
      <c r="C143" s="274" t="s">
        <v>157</v>
      </c>
      <c r="D143" s="275"/>
      <c r="E143" s="101">
        <v>24.82</v>
      </c>
      <c r="F143" s="102">
        <v>756</v>
      </c>
      <c r="G143" s="103">
        <f t="shared" si="73"/>
        <v>18763.920000000002</v>
      </c>
      <c r="H143" s="26">
        <v>2</v>
      </c>
      <c r="I143" s="104">
        <v>4</v>
      </c>
      <c r="J143" s="105">
        <v>3300</v>
      </c>
      <c r="K143" s="106">
        <f t="shared" si="52"/>
        <v>825</v>
      </c>
      <c r="L143" s="107">
        <v>4</v>
      </c>
      <c r="M143" s="105">
        <f t="shared" si="74"/>
        <v>2939.0928725701815</v>
      </c>
      <c r="N143" s="106">
        <f t="shared" si="67"/>
        <v>734.77321814254537</v>
      </c>
      <c r="O143" s="108">
        <f t="shared" si="68"/>
        <v>0</v>
      </c>
      <c r="P143" s="109">
        <f t="shared" si="69"/>
        <v>-90.226781857454625</v>
      </c>
      <c r="Q143" s="110">
        <f t="shared" si="70"/>
        <v>0.89063420380914593</v>
      </c>
      <c r="R143" s="290"/>
      <c r="S143" s="47">
        <v>0.76388888888888884</v>
      </c>
      <c r="T143" s="48">
        <v>0.77460648148148148</v>
      </c>
      <c r="U143" s="111">
        <v>14.61666666666666</v>
      </c>
      <c r="V143" s="112">
        <v>15.433333333333401</v>
      </c>
      <c r="W143" s="113"/>
      <c r="X143" s="13"/>
      <c r="Y143" s="276"/>
      <c r="Z143" s="277"/>
      <c r="AA143" s="172">
        <f t="shared" si="71"/>
        <v>-360.9071274298185</v>
      </c>
      <c r="AB143" s="110">
        <f t="shared" si="72"/>
        <v>0.89063420380914593</v>
      </c>
      <c r="AC143" s="282"/>
    </row>
    <row r="144" spans="1:29" ht="15.75" customHeight="1">
      <c r="A144" s="285"/>
      <c r="B144" s="100" t="s">
        <v>120</v>
      </c>
      <c r="C144" s="274" t="s">
        <v>158</v>
      </c>
      <c r="D144" s="275"/>
      <c r="E144" s="101">
        <v>25.03</v>
      </c>
      <c r="F144" s="102">
        <v>597</v>
      </c>
      <c r="G144" s="103">
        <f t="shared" si="73"/>
        <v>14942.91</v>
      </c>
      <c r="H144" s="26"/>
      <c r="I144" s="104">
        <v>4</v>
      </c>
      <c r="J144" s="105">
        <v>3300</v>
      </c>
      <c r="K144" s="106">
        <f t="shared" si="52"/>
        <v>825</v>
      </c>
      <c r="L144" s="107">
        <v>4</v>
      </c>
      <c r="M144" s="105">
        <f t="shared" si="74"/>
        <v>2940.0820793433559</v>
      </c>
      <c r="N144" s="106">
        <f t="shared" si="67"/>
        <v>735.02051983583897</v>
      </c>
      <c r="O144" s="108">
        <f t="shared" si="68"/>
        <v>0</v>
      </c>
      <c r="P144" s="109">
        <f t="shared" si="69"/>
        <v>-89.979480164161032</v>
      </c>
      <c r="Q144" s="110">
        <f t="shared" si="70"/>
        <v>0.89093396343738052</v>
      </c>
      <c r="R144" s="290"/>
      <c r="S144" s="47">
        <v>0.78472222222222221</v>
      </c>
      <c r="T144" s="48">
        <v>0.79318287037037039</v>
      </c>
      <c r="U144" s="111">
        <v>14.566666666666652</v>
      </c>
      <c r="V144" s="112">
        <v>12.183333333333373</v>
      </c>
      <c r="W144" s="113"/>
      <c r="X144" s="13"/>
      <c r="Y144" s="276"/>
      <c r="Z144" s="277"/>
      <c r="AA144" s="172">
        <f t="shared" si="71"/>
        <v>-359.91792065664413</v>
      </c>
      <c r="AB144" s="110">
        <f t="shared" si="72"/>
        <v>0.89093396343738052</v>
      </c>
      <c r="AC144" s="282"/>
    </row>
    <row r="145" spans="1:29" ht="15.75" customHeight="1">
      <c r="A145" s="285"/>
      <c r="B145" s="100" t="s">
        <v>120</v>
      </c>
      <c r="C145" s="274" t="s">
        <v>148</v>
      </c>
      <c r="D145" s="275"/>
      <c r="E145" s="101">
        <v>17.89</v>
      </c>
      <c r="F145" s="102">
        <v>1331</v>
      </c>
      <c r="G145" s="103">
        <f t="shared" si="73"/>
        <v>23811.59</v>
      </c>
      <c r="H145" s="13">
        <v>2</v>
      </c>
      <c r="I145" s="104">
        <v>4</v>
      </c>
      <c r="J145" s="105">
        <v>3600</v>
      </c>
      <c r="K145" s="106">
        <f t="shared" si="52"/>
        <v>900</v>
      </c>
      <c r="L145" s="107">
        <v>4</v>
      </c>
      <c r="M145" s="105">
        <f t="shared" si="74"/>
        <v>3175.3479125248591</v>
      </c>
      <c r="N145" s="106">
        <f t="shared" si="67"/>
        <v>793.83697813121478</v>
      </c>
      <c r="O145" s="108">
        <f t="shared" si="68"/>
        <v>0</v>
      </c>
      <c r="P145" s="109">
        <f t="shared" si="69"/>
        <v>-106.16302186878522</v>
      </c>
      <c r="Q145" s="110">
        <f t="shared" si="70"/>
        <v>0.88204108681246085</v>
      </c>
      <c r="R145" s="290"/>
      <c r="S145" s="47">
        <v>0.80347222222222225</v>
      </c>
      <c r="T145" s="48">
        <v>0.82093749999999999</v>
      </c>
      <c r="U145" s="111">
        <v>14.816666666666691</v>
      </c>
      <c r="V145" s="112">
        <v>25.149999999999935</v>
      </c>
      <c r="W145" s="113"/>
      <c r="X145" s="116"/>
      <c r="Y145" s="276"/>
      <c r="Z145" s="277"/>
      <c r="AA145" s="172">
        <f t="shared" si="71"/>
        <v>-424.65208747514089</v>
      </c>
      <c r="AB145" s="110">
        <f t="shared" si="72"/>
        <v>0.88204108681246085</v>
      </c>
      <c r="AC145" s="282"/>
    </row>
    <row r="146" spans="1:29" ht="15.75" customHeight="1">
      <c r="A146" s="285"/>
      <c r="B146" s="100" t="s">
        <v>120</v>
      </c>
      <c r="C146" s="274" t="s">
        <v>149</v>
      </c>
      <c r="D146" s="275"/>
      <c r="E146" s="101">
        <v>16.66</v>
      </c>
      <c r="F146" s="102">
        <v>2119</v>
      </c>
      <c r="G146" s="121">
        <f t="shared" si="73"/>
        <v>35302.54</v>
      </c>
      <c r="H146" s="122">
        <v>2</v>
      </c>
      <c r="I146" s="104">
        <v>5</v>
      </c>
      <c r="J146" s="105">
        <v>3600</v>
      </c>
      <c r="K146" s="106">
        <f t="shared" si="52"/>
        <v>720</v>
      </c>
      <c r="L146" s="107">
        <v>5</v>
      </c>
      <c r="M146" s="105">
        <f t="shared" si="74"/>
        <v>3171.8918918918976</v>
      </c>
      <c r="N146" s="106">
        <f t="shared" si="67"/>
        <v>634.37837837837947</v>
      </c>
      <c r="O146" s="108">
        <f t="shared" si="68"/>
        <v>0</v>
      </c>
      <c r="P146" s="109">
        <f t="shared" si="69"/>
        <v>-85.621621621620534</v>
      </c>
      <c r="Q146" s="110">
        <f t="shared" si="70"/>
        <v>0.88108108108108263</v>
      </c>
      <c r="R146" s="290"/>
      <c r="S146" s="47">
        <v>0.83125000000000004</v>
      </c>
      <c r="T146" s="48">
        <v>0.85908564814814814</v>
      </c>
      <c r="U146" s="111">
        <v>14.850000000000083</v>
      </c>
      <c r="V146" s="112">
        <v>40.083333333333258</v>
      </c>
      <c r="W146" s="113">
        <v>0.85908564814814814</v>
      </c>
      <c r="X146" s="116">
        <v>0.91111111111111109</v>
      </c>
      <c r="Y146" s="276"/>
      <c r="Z146" s="277"/>
      <c r="AA146" s="172">
        <f t="shared" si="71"/>
        <v>-428.10810810810244</v>
      </c>
      <c r="AB146" s="110">
        <f t="shared" si="72"/>
        <v>0.88108108108108263</v>
      </c>
      <c r="AC146" s="282"/>
    </row>
    <row r="147" spans="1:29" ht="15.75" customHeight="1">
      <c r="A147" s="285"/>
      <c r="B147" s="100" t="s">
        <v>120</v>
      </c>
      <c r="C147" s="274" t="s">
        <v>155</v>
      </c>
      <c r="D147" s="275"/>
      <c r="E147" s="101">
        <v>18.18</v>
      </c>
      <c r="F147" s="102">
        <v>2394</v>
      </c>
      <c r="G147" s="121">
        <f t="shared" si="73"/>
        <v>43522.92</v>
      </c>
      <c r="H147" s="62"/>
      <c r="I147" s="104">
        <v>3</v>
      </c>
      <c r="J147" s="105">
        <v>3600</v>
      </c>
      <c r="K147" s="106">
        <f t="shared" si="52"/>
        <v>1200</v>
      </c>
      <c r="L147" s="107">
        <v>3</v>
      </c>
      <c r="M147" s="105">
        <f t="shared" si="74"/>
        <v>3174.364640883975</v>
      </c>
      <c r="N147" s="106">
        <f t="shared" si="67"/>
        <v>1058.1215469613251</v>
      </c>
      <c r="O147" s="123">
        <f t="shared" si="68"/>
        <v>0</v>
      </c>
      <c r="P147" s="124">
        <f t="shared" si="69"/>
        <v>-141.87845303867493</v>
      </c>
      <c r="Q147" s="125">
        <f t="shared" si="70"/>
        <v>0.88176795580110423</v>
      </c>
      <c r="R147" s="290"/>
      <c r="S147" s="47">
        <v>0.91111111111111109</v>
      </c>
      <c r="T147" s="48">
        <v>0.94253472222222223</v>
      </c>
      <c r="U147" s="111">
        <v>74.916666666666657</v>
      </c>
      <c r="V147" s="112">
        <v>45.250000000000043</v>
      </c>
      <c r="W147" s="113"/>
      <c r="X147" s="116"/>
      <c r="Y147" s="276"/>
      <c r="Z147" s="277"/>
      <c r="AA147" s="172">
        <f t="shared" si="71"/>
        <v>-425.63535911602503</v>
      </c>
      <c r="AB147" s="110">
        <f t="shared" si="72"/>
        <v>0.88176795580110412</v>
      </c>
      <c r="AC147" s="282"/>
    </row>
    <row r="148" spans="1:29" ht="15.75" customHeight="1">
      <c r="A148" s="285"/>
      <c r="B148" s="100" t="s">
        <v>120</v>
      </c>
      <c r="C148" s="274" t="s">
        <v>157</v>
      </c>
      <c r="D148" s="275"/>
      <c r="E148" s="101">
        <v>24.82</v>
      </c>
      <c r="F148" s="102">
        <v>1775</v>
      </c>
      <c r="G148" s="121">
        <f t="shared" si="73"/>
        <v>44055.5</v>
      </c>
      <c r="H148" s="62"/>
      <c r="I148" s="104">
        <v>4</v>
      </c>
      <c r="J148" s="105">
        <v>3300</v>
      </c>
      <c r="K148" s="106">
        <f t="shared" si="52"/>
        <v>825</v>
      </c>
      <c r="L148" s="118">
        <v>4</v>
      </c>
      <c r="M148" s="105">
        <f t="shared" si="74"/>
        <v>2940.6350667280244</v>
      </c>
      <c r="N148" s="106">
        <f t="shared" si="67"/>
        <v>735.1587666820061</v>
      </c>
      <c r="O148" s="123">
        <f t="shared" si="68"/>
        <v>0</v>
      </c>
      <c r="P148" s="124">
        <f t="shared" si="69"/>
        <v>-89.841233317993897</v>
      </c>
      <c r="Q148" s="125">
        <f t="shared" si="70"/>
        <v>0.89110153537212866</v>
      </c>
      <c r="R148" s="290"/>
      <c r="S148" s="47">
        <v>0.95277777777777772</v>
      </c>
      <c r="T148" s="48">
        <v>0.9779282407407407</v>
      </c>
      <c r="U148" s="111">
        <v>14.749999999999908</v>
      </c>
      <c r="V148" s="112">
        <v>36.216666666666683</v>
      </c>
      <c r="W148" s="113"/>
      <c r="X148" s="116"/>
      <c r="Y148" s="276"/>
      <c r="Z148" s="277"/>
      <c r="AA148" s="172">
        <f t="shared" si="71"/>
        <v>-359.36493327197559</v>
      </c>
      <c r="AB148" s="110">
        <f t="shared" si="72"/>
        <v>0.89110153537212866</v>
      </c>
      <c r="AC148" s="282"/>
    </row>
    <row r="149" spans="1:29" ht="15.75" customHeight="1">
      <c r="A149" s="285"/>
      <c r="B149" s="100" t="s">
        <v>120</v>
      </c>
      <c r="C149" s="274" t="s">
        <v>148</v>
      </c>
      <c r="D149" s="275"/>
      <c r="E149" s="101">
        <v>17.89</v>
      </c>
      <c r="F149" s="102">
        <v>3632</v>
      </c>
      <c r="G149" s="121">
        <f t="shared" si="73"/>
        <v>64976.480000000003</v>
      </c>
      <c r="H149" s="62"/>
      <c r="I149" s="104">
        <v>4</v>
      </c>
      <c r="J149" s="105">
        <v>3600</v>
      </c>
      <c r="K149" s="106">
        <f t="shared" si="52"/>
        <v>900</v>
      </c>
      <c r="L149" s="118">
        <v>4</v>
      </c>
      <c r="M149" s="105">
        <f t="shared" si="74"/>
        <v>3176.6763848396427</v>
      </c>
      <c r="N149" s="106">
        <f t="shared" si="67"/>
        <v>794.16909620991066</v>
      </c>
      <c r="O149" s="123">
        <f t="shared" si="68"/>
        <v>0</v>
      </c>
      <c r="P149" s="124">
        <f t="shared" si="69"/>
        <v>-105.83090379008934</v>
      </c>
      <c r="Q149" s="125">
        <f t="shared" si="70"/>
        <v>0.88241010689990074</v>
      </c>
      <c r="R149" s="290"/>
      <c r="S149" s="47">
        <v>0.9884722222222222</v>
      </c>
      <c r="T149" s="48">
        <v>1.0361111111111112</v>
      </c>
      <c r="U149" s="111">
        <v>15.183333333333362</v>
      </c>
      <c r="V149" s="112">
        <v>68.600000000000165</v>
      </c>
      <c r="W149" s="126"/>
      <c r="X149" s="127"/>
      <c r="Y149" s="276"/>
      <c r="Z149" s="277"/>
      <c r="AA149" s="172">
        <f t="shared" si="71"/>
        <v>-423.32361516035735</v>
      </c>
      <c r="AB149" s="110">
        <f t="shared" si="72"/>
        <v>0.88241010689990074</v>
      </c>
      <c r="AC149" s="282"/>
    </row>
    <row r="150" spans="1:29" ht="15.75" customHeight="1">
      <c r="A150" s="285"/>
      <c r="B150" s="100" t="s">
        <v>120</v>
      </c>
      <c r="C150" s="274" t="s">
        <v>149</v>
      </c>
      <c r="D150" s="275"/>
      <c r="E150" s="101">
        <v>16.66</v>
      </c>
      <c r="F150" s="102">
        <v>5418</v>
      </c>
      <c r="G150" s="121">
        <f t="shared" si="73"/>
        <v>90263.88</v>
      </c>
      <c r="H150" s="62"/>
      <c r="I150" s="104">
        <v>5</v>
      </c>
      <c r="J150" s="105">
        <v>3600</v>
      </c>
      <c r="K150" s="106">
        <f t="shared" si="52"/>
        <v>720</v>
      </c>
      <c r="L150" s="118">
        <v>5</v>
      </c>
      <c r="M150" s="105">
        <f t="shared" si="74"/>
        <v>3172.5439167208806</v>
      </c>
      <c r="N150" s="106">
        <f t="shared" si="67"/>
        <v>634.50878334417609</v>
      </c>
      <c r="O150" s="123">
        <f t="shared" si="68"/>
        <v>0</v>
      </c>
      <c r="P150" s="124">
        <f t="shared" si="69"/>
        <v>-85.491216655823905</v>
      </c>
      <c r="Q150" s="125">
        <f t="shared" si="70"/>
        <v>0.8812621990891335</v>
      </c>
      <c r="R150" s="290"/>
      <c r="S150" s="47">
        <v>1.0465277777777777</v>
      </c>
      <c r="T150" s="48">
        <v>1.1176851851851852</v>
      </c>
      <c r="U150" s="111">
        <v>14.999999999999787</v>
      </c>
      <c r="V150" s="112">
        <v>102.46666666666681</v>
      </c>
      <c r="W150" s="126"/>
      <c r="X150" s="127"/>
      <c r="Y150" s="276"/>
      <c r="Z150" s="277"/>
      <c r="AA150" s="172">
        <f t="shared" si="71"/>
        <v>-427.45608327911941</v>
      </c>
      <c r="AB150" s="110">
        <f t="shared" si="72"/>
        <v>0.8812621990891335</v>
      </c>
      <c r="AC150" s="282"/>
    </row>
    <row r="151" spans="1:29" ht="15.75" customHeight="1">
      <c r="A151" s="285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72"/>
      <c r="AB151" s="110"/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72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72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13"/>
      <c r="X154" s="116"/>
      <c r="Y154" s="276"/>
      <c r="Z154" s="277"/>
      <c r="AA154" s="172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72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73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167"/>
      <c r="G157" s="135"/>
      <c r="H157" s="69"/>
      <c r="I157" s="136">
        <f t="shared" ref="I157:J157" si="75">AVERAGE(I141:I156)</f>
        <v>4.0999999999999996</v>
      </c>
      <c r="J157" s="137">
        <f t="shared" si="75"/>
        <v>3480</v>
      </c>
      <c r="K157" s="138">
        <f t="shared" ref="K157" si="76">J157/I157</f>
        <v>848.78048780487813</v>
      </c>
      <c r="L157" s="136">
        <f t="shared" ref="L157:M157" si="77">AVERAGE(L141:L156)</f>
        <v>4.0999999999999996</v>
      </c>
      <c r="M157" s="137">
        <f t="shared" si="77"/>
        <v>3080.3602821598315</v>
      </c>
      <c r="N157" s="138">
        <f>M157/L157</f>
        <v>751.30738589264195</v>
      </c>
      <c r="O157" s="139">
        <f>L157-I157</f>
        <v>0</v>
      </c>
      <c r="P157" s="140">
        <f>N157-K157</f>
        <v>-97.473101912236189</v>
      </c>
      <c r="Q157" s="141">
        <f>N157/K157</f>
        <v>0.88516100062064129</v>
      </c>
      <c r="R157" s="291"/>
      <c r="S157" s="142">
        <f>S141</f>
        <v>0.70835648148148145</v>
      </c>
      <c r="T157" s="143">
        <f>INDEX(T141:T156,COUNTA(T141:T156))</f>
        <v>1.1176851851851852</v>
      </c>
      <c r="U157" s="144"/>
      <c r="V157" s="166"/>
      <c r="W157" s="167"/>
      <c r="X157" s="138"/>
      <c r="Y157" s="279"/>
      <c r="Z157" s="280"/>
      <c r="AA157" s="174">
        <f>M157-J157</f>
        <v>-399.63971784016849</v>
      </c>
      <c r="AB157" s="141">
        <f>M157/J157</f>
        <v>0.88516100062064129</v>
      </c>
      <c r="AC157" s="283"/>
    </row>
    <row r="159" spans="1:29">
      <c r="Y159" s="273" t="s">
        <v>159</v>
      </c>
      <c r="Z159" s="273"/>
    </row>
    <row r="160" spans="1:29">
      <c r="Y160" s="273" t="s">
        <v>160</v>
      </c>
      <c r="Z160" s="273"/>
    </row>
    <row r="161" spans="25:26">
      <c r="Y161" s="273" t="s">
        <v>161</v>
      </c>
      <c r="Z161" s="273"/>
    </row>
    <row r="162" spans="25:26">
      <c r="Y162" s="273" t="s">
        <v>162</v>
      </c>
      <c r="Z162" s="273"/>
    </row>
    <row r="163" spans="25:26">
      <c r="Y163" s="273" t="s">
        <v>163</v>
      </c>
      <c r="Z163" s="273"/>
    </row>
    <row r="164" spans="25:26">
      <c r="Y164" s="273" t="s">
        <v>164</v>
      </c>
      <c r="Z164" s="273"/>
    </row>
    <row r="165" spans="25:26">
      <c r="Y165" s="273" t="s">
        <v>165</v>
      </c>
      <c r="Z165" s="273"/>
    </row>
    <row r="166" spans="25:26">
      <c r="Y166" s="273" t="s">
        <v>166</v>
      </c>
      <c r="Z166" s="273"/>
    </row>
    <row r="167" spans="25:26">
      <c r="Y167" s="273" t="s">
        <v>167</v>
      </c>
      <c r="Z167" s="273"/>
    </row>
    <row r="168" spans="25:26">
      <c r="Y168" s="273" t="s">
        <v>168</v>
      </c>
      <c r="Z168" s="273"/>
    </row>
    <row r="169" spans="25:26">
      <c r="Y169" s="273" t="s">
        <v>169</v>
      </c>
      <c r="Z169" s="273"/>
    </row>
    <row r="170" spans="25:26">
      <c r="Y170" s="273" t="s">
        <v>170</v>
      </c>
      <c r="Z170" s="273"/>
    </row>
    <row r="171" spans="25:26">
      <c r="Y171" s="273" t="s">
        <v>171</v>
      </c>
      <c r="Z171" s="273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603" priority="1" operator="greaterThan">
      <formula>0</formula>
    </cfRule>
  </conditionalFormatting>
  <conditionalFormatting sqref="P5:P157 AA5:AA157">
    <cfRule type="cellIs" dxfId="602" priority="4" operator="lessThan">
      <formula>0</formula>
    </cfRule>
  </conditionalFormatting>
  <conditionalFormatting sqref="Q5:Q157 AB5:AB157">
    <cfRule type="cellIs" dxfId="601" priority="2" operator="greaterThan">
      <formula>1</formula>
    </cfRule>
    <cfRule type="cellIs" dxfId="600" priority="3" operator="lessThan">
      <formula>0.8</formula>
    </cfRule>
  </conditionalFormatting>
  <conditionalFormatting sqref="AC5:AC6 R5:R157 AC90:AC95">
    <cfRule type="cellIs" dxfId="599" priority="5" operator="lessThan">
      <formula>0.8</formula>
    </cfRule>
  </conditionalFormatting>
  <conditionalFormatting sqref="AC12:AC20">
    <cfRule type="cellIs" dxfId="598" priority="13" operator="lessThan">
      <formula>0.8</formula>
    </cfRule>
  </conditionalFormatting>
  <conditionalFormatting sqref="AC22:AC27">
    <cfRule type="cellIs" dxfId="597" priority="12" operator="lessThan">
      <formula>0.8</formula>
    </cfRule>
  </conditionalFormatting>
  <conditionalFormatting sqref="AC39">
    <cfRule type="cellIs" dxfId="596" priority="11" operator="lessThan">
      <formula>0.8</formula>
    </cfRule>
  </conditionalFormatting>
  <conditionalFormatting sqref="AC56">
    <cfRule type="cellIs" dxfId="595" priority="7" operator="lessThan">
      <formula>0.8</formula>
    </cfRule>
  </conditionalFormatting>
  <conditionalFormatting sqref="AC73:AC78">
    <cfRule type="cellIs" dxfId="594" priority="6" operator="lessThan">
      <formula>0.8</formula>
    </cfRule>
  </conditionalFormatting>
  <conditionalFormatting sqref="AC107">
    <cfRule type="cellIs" dxfId="593" priority="10" operator="lessThan">
      <formula>0.8</formula>
    </cfRule>
  </conditionalFormatting>
  <conditionalFormatting sqref="AC124">
    <cfRule type="cellIs" dxfId="592" priority="9" operator="lessThan">
      <formula>0.8</formula>
    </cfRule>
  </conditionalFormatting>
  <conditionalFormatting sqref="AC141:AC146">
    <cfRule type="cellIs" dxfId="591" priority="8" operator="lessThan">
      <formula>0.8</formula>
    </cfRule>
  </conditionalFormatting>
  <dataValidations count="1">
    <dataValidation type="list" allowBlank="1" showInputMessage="1" showErrorMessage="1" sqref="Y5:Z157" xr:uid="{8B42732E-0ACF-4D80-BDE6-C4B633FEBBFB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5B2F2-90FB-4864-9324-2883F89D1E22}">
  <sheetPr>
    <tabColor theme="8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C22" sqref="B21:X38"/>
      <selection pane="bottomLeft" activeCell="I28" sqref="I2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44880</v>
      </c>
      <c r="E1" s="88" t="s">
        <v>3</v>
      </c>
      <c r="F1" s="89">
        <f>SUM(G5:G123)</f>
        <v>2240995.7399999998</v>
      </c>
      <c r="G1" s="90" t="s">
        <v>84</v>
      </c>
      <c r="H1" s="91">
        <f>L21+L38+L55+L72+L89+L106+L123</f>
        <v>139.58333333333334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205</v>
      </c>
      <c r="Z1" s="192" t="s">
        <v>206</v>
      </c>
      <c r="AA1" s="370" t="s">
        <v>173</v>
      </c>
      <c r="AB1" s="371"/>
      <c r="AC1" s="176" t="s">
        <v>19</v>
      </c>
      <c r="AD1" s="177" t="s">
        <v>172</v>
      </c>
      <c r="AE1" s="338" t="s">
        <v>90</v>
      </c>
      <c r="AF1" s="353"/>
      <c r="AG1" s="354"/>
    </row>
    <row r="2" spans="1:33" ht="26.25" customHeight="1" thickBot="1">
      <c r="A2" s="331">
        <v>46107</v>
      </c>
      <c r="B2" s="332"/>
      <c r="C2" s="92" t="s">
        <v>40</v>
      </c>
      <c r="D2" s="93">
        <f>AVERAGE(N21,N38,N55,N72,N89,N106,N123)</f>
        <v>117.48648294983154</v>
      </c>
      <c r="E2" s="93" t="s">
        <v>91</v>
      </c>
      <c r="F2" s="94">
        <f>F1/D1</f>
        <v>49.9330601604278</v>
      </c>
      <c r="G2" s="95" t="s">
        <v>92</v>
      </c>
      <c r="H2" s="96">
        <f>COUNT(H5:H123)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SUM(Y21,Y38,Y55,Y72,Y89,Y106,Y123)</f>
        <v>0</v>
      </c>
      <c r="Z2" s="193">
        <f>SUM(Z21,Z38,Z55,Z72,Z89,Z106,Z123)</f>
        <v>0</v>
      </c>
      <c r="AA2" s="372"/>
      <c r="AB2" s="373"/>
      <c r="AC2" s="201">
        <f>SUM(AC21,AC38,AC55,AC72,AC89,AC106,AC123)</f>
        <v>0</v>
      </c>
      <c r="AD2" s="202">
        <f>SUM(AD21,AD38,AD55,AD72,AD89,AD106,AD123)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207</v>
      </c>
      <c r="Z3" s="364"/>
      <c r="AA3" s="366" t="s">
        <v>108</v>
      </c>
      <c r="AB3" s="367"/>
      <c r="AC3" s="363" t="s">
        <v>208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8"/>
      <c r="AB4" s="369"/>
      <c r="AC4" s="194" t="s">
        <v>174</v>
      </c>
      <c r="AD4" s="195" t="s">
        <v>175</v>
      </c>
      <c r="AE4" s="312"/>
      <c r="AF4" s="299"/>
      <c r="AG4" s="301"/>
    </row>
    <row r="5" spans="1:33" ht="15.75" customHeight="1">
      <c r="A5" s="284" t="s">
        <v>180</v>
      </c>
      <c r="B5" s="114" t="s">
        <v>181</v>
      </c>
      <c r="C5" s="362" t="s">
        <v>182</v>
      </c>
      <c r="D5" s="362"/>
      <c r="E5" s="147">
        <v>56.77</v>
      </c>
      <c r="F5" s="151">
        <v>3169</v>
      </c>
      <c r="G5" s="148">
        <f t="shared" ref="G5:G7" si="0">E5*F5</f>
        <v>179904.13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1785.072758566735</v>
      </c>
      <c r="N5" s="152">
        <f>M5/L5</f>
        <v>74.378031606947289</v>
      </c>
      <c r="O5" s="154">
        <f>L5-I5</f>
        <v>0</v>
      </c>
      <c r="P5" s="155">
        <f>N5-K5</f>
        <v>-8.9553017263860397</v>
      </c>
      <c r="Q5" s="156">
        <f>N5/K5</f>
        <v>0.89253637928336749</v>
      </c>
      <c r="R5" s="289">
        <f>Q21</f>
        <v>0.89307145668743459</v>
      </c>
      <c r="S5" s="157">
        <v>0.29200231481481481</v>
      </c>
      <c r="T5" s="158">
        <v>0.3659722222222222</v>
      </c>
      <c r="U5" s="159"/>
      <c r="V5" s="160">
        <v>106.51666666666664</v>
      </c>
      <c r="W5" s="181"/>
      <c r="X5" s="152"/>
      <c r="Y5" s="12"/>
      <c r="Z5" s="198"/>
      <c r="AA5" s="292"/>
      <c r="AB5" s="293"/>
      <c r="AC5" s="12"/>
      <c r="AD5" s="198"/>
      <c r="AE5" s="178">
        <f>M5-J5</f>
        <v>-214.92724143326495</v>
      </c>
      <c r="AF5" s="132">
        <f>M5/J5</f>
        <v>0.89253637928336749</v>
      </c>
      <c r="AG5" s="365">
        <f>AF21</f>
        <v>0.89307145668743448</v>
      </c>
    </row>
    <row r="6" spans="1:33" ht="15.75" customHeight="1">
      <c r="A6" s="285"/>
      <c r="B6" s="100" t="s">
        <v>183</v>
      </c>
      <c r="C6" s="361" t="s">
        <v>186</v>
      </c>
      <c r="D6" s="361"/>
      <c r="E6" s="101">
        <v>59.52</v>
      </c>
      <c r="F6" s="102">
        <v>4089</v>
      </c>
      <c r="G6" s="103">
        <f t="shared" si="0"/>
        <v>243377.28</v>
      </c>
      <c r="H6" s="26"/>
      <c r="I6" s="104">
        <v>24</v>
      </c>
      <c r="J6" s="105">
        <v>2000</v>
      </c>
      <c r="K6" s="106">
        <f t="shared" ref="K6:K41" si="1">J6/I6</f>
        <v>83.333333333333329</v>
      </c>
      <c r="L6" s="107">
        <v>24</v>
      </c>
      <c r="M6" s="105">
        <f>F6/V6*60</f>
        <v>1786.0228099975732</v>
      </c>
      <c r="N6" s="106">
        <f>M6/L6</f>
        <v>74.417617083232216</v>
      </c>
      <c r="O6" s="108">
        <f>L6-I6</f>
        <v>0</v>
      </c>
      <c r="P6" s="109">
        <f>N6-K6</f>
        <v>-8.9157162501011129</v>
      </c>
      <c r="Q6" s="110">
        <f>N6/K6</f>
        <v>0.89301140499878662</v>
      </c>
      <c r="R6" s="290"/>
      <c r="S6" s="47">
        <v>0.36944444444444446</v>
      </c>
      <c r="T6" s="48">
        <v>0.46483796296296298</v>
      </c>
      <c r="U6" s="111">
        <v>5.0000000000000622</v>
      </c>
      <c r="V6" s="112">
        <v>137.36666666666667</v>
      </c>
      <c r="W6" s="113">
        <v>0.46483796296296298</v>
      </c>
      <c r="X6" s="116">
        <v>0.50299768518518517</v>
      </c>
      <c r="Y6" s="12"/>
      <c r="Z6" s="198"/>
      <c r="AA6" s="276"/>
      <c r="AB6" s="277"/>
      <c r="AC6" s="12"/>
      <c r="AD6" s="198"/>
      <c r="AE6" s="117">
        <f>M6-J6</f>
        <v>-213.97719000242682</v>
      </c>
      <c r="AF6" s="110">
        <f>M6/J6</f>
        <v>0.89301140499878662</v>
      </c>
      <c r="AG6" s="359"/>
    </row>
    <row r="7" spans="1:33" ht="15.75" customHeight="1">
      <c r="A7" s="285"/>
      <c r="B7" s="100" t="s">
        <v>183</v>
      </c>
      <c r="C7" s="361" t="s">
        <v>184</v>
      </c>
      <c r="D7" s="361"/>
      <c r="E7" s="101">
        <v>77.34</v>
      </c>
      <c r="F7" s="102">
        <v>2046</v>
      </c>
      <c r="G7" s="103">
        <f t="shared" si="0"/>
        <v>158237.64000000001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1787.333171560299</v>
      </c>
      <c r="N7" s="106">
        <f>M7/L7</f>
        <v>77.710137893926046</v>
      </c>
      <c r="O7" s="108">
        <f>L7-I7</f>
        <v>0</v>
      </c>
      <c r="P7" s="109">
        <f>N7-K7</f>
        <v>-9.2463838452043916</v>
      </c>
      <c r="Q7" s="110">
        <f>N7/K7</f>
        <v>0.89366658578014946</v>
      </c>
      <c r="R7" s="290"/>
      <c r="S7" s="47">
        <v>0.50299768518518517</v>
      </c>
      <c r="T7" s="48">
        <v>0.55069444444444449</v>
      </c>
      <c r="U7" s="111">
        <v>54.94999999999996</v>
      </c>
      <c r="V7" s="112">
        <v>68.683333333333408</v>
      </c>
      <c r="W7" s="113"/>
      <c r="X7" s="116"/>
      <c r="Y7" s="12"/>
      <c r="Z7" s="198"/>
      <c r="AA7" s="276"/>
      <c r="AB7" s="277"/>
      <c r="AC7" s="12"/>
      <c r="AD7" s="198"/>
      <c r="AE7" s="117">
        <f>M7-J7</f>
        <v>-212.66682843970102</v>
      </c>
      <c r="AF7" s="110">
        <f>M7/J7</f>
        <v>0.89366658578014946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1786.1429133748691</v>
      </c>
      <c r="N21" s="138">
        <f>M21/L21</f>
        <v>75.470827325698693</v>
      </c>
      <c r="O21" s="139">
        <f>L21-I21</f>
        <v>0</v>
      </c>
      <c r="P21" s="140">
        <f>N21-K21</f>
        <v>-9.036214927822428</v>
      </c>
      <c r="Q21" s="141">
        <f>N21/K21</f>
        <v>0.89307145668743459</v>
      </c>
      <c r="R21" s="291"/>
      <c r="S21" s="142">
        <f>S5</f>
        <v>0.29200231481481481</v>
      </c>
      <c r="T21" s="143">
        <f>INDEX(T5:T20,COUNTA(T5:T20))</f>
        <v>0.55069444444444449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0</v>
      </c>
      <c r="AD21" s="180">
        <f>SUM(AD5:AD20)</f>
        <v>0</v>
      </c>
      <c r="AE21" s="168">
        <f>M21-J21</f>
        <v>-213.85708662513093</v>
      </c>
      <c r="AF21" s="141">
        <f>M21/J21</f>
        <v>0.89307145668743448</v>
      </c>
      <c r="AG21" s="360"/>
    </row>
    <row r="22" spans="1:33" ht="15.75" customHeight="1">
      <c r="A22" s="294" t="s">
        <v>187</v>
      </c>
      <c r="B22" s="146" t="s">
        <v>183</v>
      </c>
      <c r="C22" s="287" t="s">
        <v>190</v>
      </c>
      <c r="D22" s="288"/>
      <c r="E22" s="147">
        <v>47.37</v>
      </c>
      <c r="F22" s="159">
        <v>1669</v>
      </c>
      <c r="G22" s="148">
        <f t="shared" ref="G22:G25" si="5">E22*F22</f>
        <v>79060.53</v>
      </c>
      <c r="H22" s="149"/>
      <c r="I22" s="153">
        <v>21</v>
      </c>
      <c r="J22" s="151">
        <v>2000</v>
      </c>
      <c r="K22" s="152">
        <f>J22/I22</f>
        <v>95.238095238095241</v>
      </c>
      <c r="L22" s="153">
        <v>22</v>
      </c>
      <c r="M22" s="151">
        <f>F22/V22*60</f>
        <v>1785.0267379679151</v>
      </c>
      <c r="N22" s="152">
        <f>M22/L22</f>
        <v>81.137578998541599</v>
      </c>
      <c r="O22" s="154">
        <f>L22-I22</f>
        <v>1</v>
      </c>
      <c r="P22" s="155">
        <f>N22-K22</f>
        <v>-14.100516239553642</v>
      </c>
      <c r="Q22" s="156">
        <f>N22/K22</f>
        <v>0.85194457948468671</v>
      </c>
      <c r="R22" s="289">
        <f>Q38</f>
        <v>0.88744083875048119</v>
      </c>
      <c r="S22" s="157">
        <v>0.29166666666666669</v>
      </c>
      <c r="T22" s="158">
        <v>0.330625</v>
      </c>
      <c r="U22" s="159"/>
      <c r="V22" s="160">
        <v>56.09999999999998</v>
      </c>
      <c r="W22" s="97"/>
      <c r="X22" s="98"/>
      <c r="Y22" s="12"/>
      <c r="Z22" s="198"/>
      <c r="AA22" s="292"/>
      <c r="AB22" s="293"/>
      <c r="AC22" s="12"/>
      <c r="AD22" s="198"/>
      <c r="AE22" s="115">
        <f>M22-J22</f>
        <v>-214.9732620320849</v>
      </c>
      <c r="AF22" s="156">
        <f>M22/J22</f>
        <v>0.8925133689839575</v>
      </c>
      <c r="AG22" s="358">
        <f>AF38</f>
        <v>0.90857038253025446</v>
      </c>
    </row>
    <row r="23" spans="1:33" ht="15.75" customHeight="1">
      <c r="A23" s="295"/>
      <c r="B23" s="163" t="s">
        <v>183</v>
      </c>
      <c r="C23" s="274" t="s">
        <v>192</v>
      </c>
      <c r="D23" s="275"/>
      <c r="E23" s="101">
        <v>53.76</v>
      </c>
      <c r="F23" s="111">
        <v>3069</v>
      </c>
      <c r="G23" s="103">
        <f t="shared" si="5"/>
        <v>164989.44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1786.6106080206987</v>
      </c>
      <c r="N23" s="106">
        <f>M23/L23</f>
        <v>89.330530401034935</v>
      </c>
      <c r="O23" s="108">
        <f>L23-I23</f>
        <v>0</v>
      </c>
      <c r="P23" s="109">
        <f>N23-K23</f>
        <v>-10.669469598965065</v>
      </c>
      <c r="Q23" s="110">
        <f>N23/K23</f>
        <v>0.89330530401034935</v>
      </c>
      <c r="R23" s="290"/>
      <c r="S23" s="47">
        <v>0.33402777777777776</v>
      </c>
      <c r="T23" s="48">
        <v>0.40560185185185182</v>
      </c>
      <c r="U23" s="111">
        <v>4.8999999999999666</v>
      </c>
      <c r="V23" s="112">
        <v>103.06666666666666</v>
      </c>
      <c r="W23" s="113"/>
      <c r="X23" s="116"/>
      <c r="Y23" s="12"/>
      <c r="Z23" s="198"/>
      <c r="AA23" s="276"/>
      <c r="AB23" s="277"/>
      <c r="AC23" s="12"/>
      <c r="AD23" s="198"/>
      <c r="AE23" s="117">
        <f>M23-J23</f>
        <v>-213.38939197930131</v>
      </c>
      <c r="AF23" s="110">
        <f>M23/J23</f>
        <v>0.89330530401034935</v>
      </c>
      <c r="AG23" s="359"/>
    </row>
    <row r="24" spans="1:33" ht="15.75" customHeight="1">
      <c r="A24" s="295"/>
      <c r="B24" s="163" t="s">
        <v>183</v>
      </c>
      <c r="C24" s="274" t="s">
        <v>193</v>
      </c>
      <c r="D24" s="275"/>
      <c r="E24" s="101">
        <v>71.55</v>
      </c>
      <c r="F24" s="111">
        <v>2245</v>
      </c>
      <c r="G24" s="103">
        <f t="shared" si="5"/>
        <v>160629.75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1786.0773480662986</v>
      </c>
      <c r="N24" s="106">
        <f>M24/L24</f>
        <v>81.185334003013566</v>
      </c>
      <c r="O24" s="108">
        <f>L24-I24</f>
        <v>0</v>
      </c>
      <c r="P24" s="109">
        <f>N24-K24</f>
        <v>-9.723756906077341</v>
      </c>
      <c r="Q24" s="110">
        <f>N24/K24</f>
        <v>0.89303867403314929</v>
      </c>
      <c r="R24" s="290"/>
      <c r="S24" s="47">
        <v>0.40972222222222221</v>
      </c>
      <c r="T24" s="48">
        <v>0.46209490740740738</v>
      </c>
      <c r="U24" s="111">
        <v>5.9333333333333549</v>
      </c>
      <c r="V24" s="112">
        <v>75.416666666666657</v>
      </c>
      <c r="W24" s="113">
        <v>0.46209490740740738</v>
      </c>
      <c r="X24" s="116">
        <v>0.50069444444444444</v>
      </c>
      <c r="Y24" s="12"/>
      <c r="Z24" s="198"/>
      <c r="AA24" s="276"/>
      <c r="AB24" s="277"/>
      <c r="AC24" s="12"/>
      <c r="AD24" s="198"/>
      <c r="AE24" s="117">
        <f>M24-J24</f>
        <v>-213.92265193370145</v>
      </c>
      <c r="AF24" s="110">
        <f>M24/J24</f>
        <v>0.89303867403314929</v>
      </c>
      <c r="AG24" s="359"/>
    </row>
    <row r="25" spans="1:33" ht="15.75" customHeight="1">
      <c r="A25" s="295"/>
      <c r="B25" s="163" t="s">
        <v>178</v>
      </c>
      <c r="C25" s="274" t="s">
        <v>179</v>
      </c>
      <c r="D25" s="275"/>
      <c r="E25" s="101">
        <v>29.97</v>
      </c>
      <c r="F25" s="111">
        <v>2633</v>
      </c>
      <c r="G25" s="103">
        <f t="shared" si="5"/>
        <v>78911.009999999995</v>
      </c>
      <c r="H25" s="26"/>
      <c r="I25" s="107">
        <v>21</v>
      </c>
      <c r="J25" s="105">
        <v>2790</v>
      </c>
      <c r="K25" s="106">
        <f t="shared" si="1"/>
        <v>132.85714285714286</v>
      </c>
      <c r="L25" s="107">
        <v>22</v>
      </c>
      <c r="M25" s="105">
        <f>F25/V25*60</f>
        <v>2628.6189683860248</v>
      </c>
      <c r="N25" s="106">
        <f>M25/L25</f>
        <v>119.48268038118294</v>
      </c>
      <c r="O25" s="108">
        <f>L25-I25</f>
        <v>1</v>
      </c>
      <c r="P25" s="109">
        <f>N25-K25</f>
        <v>-13.374462475959916</v>
      </c>
      <c r="Q25" s="110">
        <f>N25/K25</f>
        <v>0.89933200286911896</v>
      </c>
      <c r="R25" s="290"/>
      <c r="S25" s="47">
        <v>0.50069444444444444</v>
      </c>
      <c r="T25" s="48">
        <v>0.54243055555555553</v>
      </c>
      <c r="U25" s="111">
        <v>55.583333333333364</v>
      </c>
      <c r="V25" s="112">
        <v>60.099999999999966</v>
      </c>
      <c r="W25" s="113"/>
      <c r="X25" s="116"/>
      <c r="Y25" s="12"/>
      <c r="Z25" s="198"/>
      <c r="AA25" s="276"/>
      <c r="AB25" s="277"/>
      <c r="AC25" s="12"/>
      <c r="AD25" s="198"/>
      <c r="AE25" s="117">
        <f>M25-J25</f>
        <v>-161.38103161397521</v>
      </c>
      <c r="AF25" s="110">
        <f>M25/J25</f>
        <v>0.94215733633907695</v>
      </c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21</v>
      </c>
      <c r="J38" s="137">
        <f t="shared" si="6"/>
        <v>2197.5</v>
      </c>
      <c r="K38" s="138">
        <f t="shared" ref="K38" si="7">J38/I38</f>
        <v>104.64285714285714</v>
      </c>
      <c r="L38" s="136">
        <f t="shared" ref="L38:M38" si="8">AVERAGE(L22:L37)</f>
        <v>21.5</v>
      </c>
      <c r="M38" s="137">
        <f t="shared" si="8"/>
        <v>1996.5834156102342</v>
      </c>
      <c r="N38" s="138">
        <f>M38/L38</f>
        <v>92.864344912103917</v>
      </c>
      <c r="O38" s="139">
        <f>L38-I38</f>
        <v>0.5</v>
      </c>
      <c r="P38" s="140">
        <f>N38-K38</f>
        <v>-11.778512230753222</v>
      </c>
      <c r="Q38" s="141">
        <f>N38/K38</f>
        <v>0.88744083875048119</v>
      </c>
      <c r="R38" s="291"/>
      <c r="S38" s="142">
        <f>S22</f>
        <v>0.29166666666666669</v>
      </c>
      <c r="T38" s="143">
        <f>INDEX(T22:T37,COUNTA(T22:T37))</f>
        <v>0.54243055555555553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0</v>
      </c>
      <c r="AD38" s="180">
        <f>SUM(AD22:AD37)</f>
        <v>0</v>
      </c>
      <c r="AE38" s="168">
        <f>M38-J38</f>
        <v>-200.91658438976583</v>
      </c>
      <c r="AF38" s="141">
        <f>M38/J38</f>
        <v>0.90857038253025446</v>
      </c>
      <c r="AG38" s="360"/>
    </row>
    <row r="39" spans="1:33" ht="15.75" customHeight="1">
      <c r="A39" s="284" t="s">
        <v>189</v>
      </c>
      <c r="B39" s="146" t="s">
        <v>183</v>
      </c>
      <c r="C39" s="287" t="s">
        <v>188</v>
      </c>
      <c r="D39" s="288"/>
      <c r="E39" s="147">
        <v>59.34</v>
      </c>
      <c r="F39" s="97">
        <v>2033</v>
      </c>
      <c r="G39" s="148">
        <f t="shared" ref="G39:G41" si="9">E39*F39</f>
        <v>120638.22</v>
      </c>
      <c r="H39" s="149"/>
      <c r="I39" s="150">
        <v>24</v>
      </c>
      <c r="J39" s="151">
        <v>2000</v>
      </c>
      <c r="K39" s="152">
        <f>J39/I39</f>
        <v>83.333333333333329</v>
      </c>
      <c r="L39" s="107">
        <v>24</v>
      </c>
      <c r="M39" s="151">
        <f>F39/V39*60</f>
        <v>1786.8164062500005</v>
      </c>
      <c r="N39" s="152">
        <f>M39/L39</f>
        <v>74.450683593750014</v>
      </c>
      <c r="O39" s="154">
        <f>L39-I39</f>
        <v>0</v>
      </c>
      <c r="P39" s="155">
        <f>N39-K39</f>
        <v>-8.8826497395833144</v>
      </c>
      <c r="Q39" s="156">
        <f>N39/K39</f>
        <v>0.89340820312500024</v>
      </c>
      <c r="R39" s="289">
        <f>Q55</f>
        <v>0.88041853024561834</v>
      </c>
      <c r="S39" s="157">
        <v>0.29166666666666669</v>
      </c>
      <c r="T39" s="158">
        <v>0.33907407407407408</v>
      </c>
      <c r="U39" s="159"/>
      <c r="V39" s="160">
        <v>68.266666666666652</v>
      </c>
      <c r="W39" s="158"/>
      <c r="X39" s="169"/>
      <c r="Y39" s="12"/>
      <c r="Z39" s="198"/>
      <c r="AA39" s="292"/>
      <c r="AB39" s="293"/>
      <c r="AC39" s="12"/>
      <c r="AD39" s="198"/>
      <c r="AE39" s="115">
        <f>M39-J39</f>
        <v>-213.18359374999955</v>
      </c>
      <c r="AF39" s="156">
        <f>M39/J39</f>
        <v>0.89340820312500024</v>
      </c>
      <c r="AG39" s="281">
        <f>AF55</f>
        <v>0.89299593782055597</v>
      </c>
    </row>
    <row r="40" spans="1:33" ht="15.75" customHeight="1">
      <c r="A40" s="285"/>
      <c r="B40" s="163" t="s">
        <v>183</v>
      </c>
      <c r="C40" s="274" t="s">
        <v>185</v>
      </c>
      <c r="D40" s="275"/>
      <c r="E40" s="101">
        <v>58.67</v>
      </c>
      <c r="F40" s="102">
        <v>3087</v>
      </c>
      <c r="G40" s="103">
        <f t="shared" si="9"/>
        <v>181114.29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1786.6881028938906</v>
      </c>
      <c r="N40" s="106">
        <f>M40/L40</f>
        <v>77.682091430169152</v>
      </c>
      <c r="O40" s="108">
        <f>L40-I40</f>
        <v>0</v>
      </c>
      <c r="P40" s="109">
        <f>N40-K40</f>
        <v>-9.2744303089612856</v>
      </c>
      <c r="Q40" s="110">
        <f>N40/K40</f>
        <v>0.89334405144694518</v>
      </c>
      <c r="R40" s="290"/>
      <c r="S40" s="47">
        <v>0.34259259259259262</v>
      </c>
      <c r="T40" s="48">
        <v>0.41458333333333336</v>
      </c>
      <c r="U40" s="111">
        <v>5.066666666666686</v>
      </c>
      <c r="V40" s="112">
        <v>103.66666666666667</v>
      </c>
      <c r="W40" s="113"/>
      <c r="X40" s="116"/>
      <c r="Y40" s="12"/>
      <c r="Z40" s="198"/>
      <c r="AA40" s="276"/>
      <c r="AB40" s="277"/>
      <c r="AC40" s="12"/>
      <c r="AD40" s="198"/>
      <c r="AE40" s="117">
        <f>M40-J40</f>
        <v>-213.31189710610943</v>
      </c>
      <c r="AF40" s="110">
        <f>M40/J40</f>
        <v>0.89334405144694529</v>
      </c>
      <c r="AG40" s="282"/>
    </row>
    <row r="41" spans="1:33" ht="15.75" customHeight="1">
      <c r="A41" s="285"/>
      <c r="B41" s="163" t="s">
        <v>183</v>
      </c>
      <c r="C41" s="274" t="s">
        <v>191</v>
      </c>
      <c r="D41" s="275"/>
      <c r="E41" s="101">
        <v>59.54</v>
      </c>
      <c r="F41" s="102">
        <v>2643</v>
      </c>
      <c r="G41" s="103">
        <f t="shared" si="9"/>
        <v>157364.22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24</v>
      </c>
      <c r="M41" s="105">
        <f>F41/V41*60</f>
        <v>1784.4711177794447</v>
      </c>
      <c r="N41" s="106">
        <f>M41/L41</f>
        <v>74.352963240810197</v>
      </c>
      <c r="O41" s="108">
        <f>L41-I41</f>
        <v>1</v>
      </c>
      <c r="P41" s="109">
        <f>N41-K41</f>
        <v>-12.60355849832024</v>
      </c>
      <c r="Q41" s="110">
        <f>N41/K41</f>
        <v>0.85505907726931729</v>
      </c>
      <c r="R41" s="290"/>
      <c r="S41" s="47">
        <v>0.4188425925925926</v>
      </c>
      <c r="T41" s="48">
        <v>0.48055555555555557</v>
      </c>
      <c r="U41" s="111">
        <v>6.1333333333333062</v>
      </c>
      <c r="V41" s="112">
        <v>88.866666666666674</v>
      </c>
      <c r="W41" s="113"/>
      <c r="X41" s="116"/>
      <c r="Y41" s="12"/>
      <c r="Z41" s="198"/>
      <c r="AA41" s="276"/>
      <c r="AB41" s="277"/>
      <c r="AC41" s="12"/>
      <c r="AD41" s="198"/>
      <c r="AE41" s="117">
        <f>M41-J41</f>
        <v>-215.52888222055526</v>
      </c>
      <c r="AF41" s="110">
        <f>M41/J41</f>
        <v>0.89223555888972239</v>
      </c>
      <c r="AG41" s="282"/>
    </row>
    <row r="42" spans="1:33" ht="15.75" customHeight="1">
      <c r="A42" s="285"/>
      <c r="B42" s="163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12"/>
      <c r="Z42" s="198"/>
      <c r="AA42" s="276"/>
      <c r="AB42" s="277"/>
      <c r="AC42" s="12"/>
      <c r="AD42" s="198"/>
      <c r="AE42" s="117"/>
      <c r="AF42" s="110"/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23.333333333333332</v>
      </c>
      <c r="J55" s="137">
        <f t="shared" si="10"/>
        <v>2000</v>
      </c>
      <c r="K55" s="138">
        <f t="shared" ref="K55" si="11">J55/I55</f>
        <v>85.714285714285722</v>
      </c>
      <c r="L55" s="136">
        <f t="shared" ref="L55:M55" si="12">AVERAGE(L39:L54)</f>
        <v>23.666666666666668</v>
      </c>
      <c r="M55" s="137">
        <f t="shared" si="12"/>
        <v>1785.9918756411118</v>
      </c>
      <c r="N55" s="138">
        <f>M55/L55</f>
        <v>75.464445449624435</v>
      </c>
      <c r="O55" s="139">
        <f>L55-I55</f>
        <v>0.3333333333333357</v>
      </c>
      <c r="P55" s="140">
        <f>N55-K55</f>
        <v>-10.249840264661287</v>
      </c>
      <c r="Q55" s="141">
        <f>N55/K55</f>
        <v>0.88041853024561834</v>
      </c>
      <c r="R55" s="291"/>
      <c r="S55" s="142">
        <f>S39</f>
        <v>0.29166666666666669</v>
      </c>
      <c r="T55" s="143">
        <f>INDEX(T39:T54,COUNTA(T39:T54))</f>
        <v>0.48055555555555557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0</v>
      </c>
      <c r="AD55" s="191">
        <f>SUM(AD39:AD54)</f>
        <v>0</v>
      </c>
      <c r="AE55" s="168">
        <f>M55-J55</f>
        <v>-214.00812435888815</v>
      </c>
      <c r="AF55" s="141">
        <f>M55/J55</f>
        <v>0.89299593782055597</v>
      </c>
      <c r="AG55" s="283"/>
    </row>
    <row r="56" spans="1:33" ht="15.75" customHeight="1">
      <c r="A56" s="294" t="s">
        <v>210</v>
      </c>
      <c r="B56" s="114" t="s">
        <v>176</v>
      </c>
      <c r="C56" s="362" t="s">
        <v>177</v>
      </c>
      <c r="D56" s="362"/>
      <c r="E56" s="147">
        <v>19.7</v>
      </c>
      <c r="F56" s="97">
        <v>4011</v>
      </c>
      <c r="G56" s="148">
        <f t="shared" ref="G56:G59" si="13">E56*F56</f>
        <v>79016.7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1079.5962616822428</v>
      </c>
      <c r="N56" s="152">
        <f>M56/L56</f>
        <v>83.045866283249453</v>
      </c>
      <c r="O56" s="154">
        <f>L56-I56</f>
        <v>0</v>
      </c>
      <c r="P56" s="155">
        <f>N56-K56</f>
        <v>-9.2618260244428541</v>
      </c>
      <c r="Q56" s="156">
        <f>N56/K56</f>
        <v>0.89966355140186904</v>
      </c>
      <c r="R56" s="289">
        <f>Q72</f>
        <v>0.90512481319248106</v>
      </c>
      <c r="S56" s="157">
        <v>0.29172453703703705</v>
      </c>
      <c r="T56" s="158">
        <v>0.4465277777777778</v>
      </c>
      <c r="U56" s="159"/>
      <c r="V56" s="160">
        <v>222.91666666666669</v>
      </c>
      <c r="W56" s="158"/>
      <c r="X56" s="169"/>
      <c r="Y56" s="12"/>
      <c r="Z56" s="198"/>
      <c r="AA56" s="292"/>
      <c r="AB56" s="293"/>
      <c r="AC56" s="12"/>
      <c r="AD56" s="198"/>
      <c r="AE56" s="115">
        <f>M56-J56</f>
        <v>-120.40373831775719</v>
      </c>
      <c r="AF56" s="156">
        <f>M56/J56</f>
        <v>0.89966355140186904</v>
      </c>
      <c r="AG56" s="281">
        <f>AF72</f>
        <v>0.90512481319248117</v>
      </c>
    </row>
    <row r="57" spans="1:33" ht="15.75" customHeight="1">
      <c r="A57" s="295"/>
      <c r="B57" s="100" t="s">
        <v>211</v>
      </c>
      <c r="C57" s="361" t="s">
        <v>212</v>
      </c>
      <c r="D57" s="361"/>
      <c r="E57" s="101">
        <v>27.05</v>
      </c>
      <c r="F57" s="102">
        <v>583</v>
      </c>
      <c r="G57" s="103">
        <f t="shared" si="13"/>
        <v>15770.15</v>
      </c>
      <c r="H57" s="26"/>
      <c r="I57" s="104">
        <v>6</v>
      </c>
      <c r="J57" s="105">
        <v>3273</v>
      </c>
      <c r="K57" s="106">
        <f t="shared" ref="K57:K59" si="14">J57/I57</f>
        <v>545.5</v>
      </c>
      <c r="L57" s="107">
        <v>6</v>
      </c>
      <c r="M57" s="105">
        <f>F57/V57*60</f>
        <v>2964.4067796610157</v>
      </c>
      <c r="N57" s="106">
        <f>M57/L57</f>
        <v>494.0677966101693</v>
      </c>
      <c r="O57" s="108">
        <f>L57-I57</f>
        <v>0</v>
      </c>
      <c r="P57" s="109">
        <f>N57-K57</f>
        <v>-51.432203389830704</v>
      </c>
      <c r="Q57" s="110">
        <f>N57/K57</f>
        <v>0.90571548416163028</v>
      </c>
      <c r="R57" s="290"/>
      <c r="S57" s="47">
        <v>0.45013888888888887</v>
      </c>
      <c r="T57" s="48">
        <v>0.45833333333333331</v>
      </c>
      <c r="U57" s="111">
        <v>5.1999999999999336</v>
      </c>
      <c r="V57" s="112">
        <v>11.800000000000006</v>
      </c>
      <c r="W57" s="113"/>
      <c r="X57" s="116"/>
      <c r="Y57" s="12"/>
      <c r="Z57" s="198"/>
      <c r="AA57" s="276"/>
      <c r="AB57" s="277"/>
      <c r="AC57" s="12"/>
      <c r="AD57" s="198"/>
      <c r="AE57" s="117">
        <f>M57-J57</f>
        <v>-308.59322033898434</v>
      </c>
      <c r="AF57" s="110">
        <f>M57/J57</f>
        <v>0.90571548416163017</v>
      </c>
      <c r="AG57" s="282"/>
    </row>
    <row r="58" spans="1:33" ht="15.75" customHeight="1">
      <c r="A58" s="295"/>
      <c r="B58" s="100" t="s">
        <v>211</v>
      </c>
      <c r="C58" s="361" t="s">
        <v>215</v>
      </c>
      <c r="D58" s="361"/>
      <c r="E58" s="101">
        <v>26.21</v>
      </c>
      <c r="F58" s="102">
        <v>1647</v>
      </c>
      <c r="G58" s="103">
        <f t="shared" si="13"/>
        <v>43167.87</v>
      </c>
      <c r="H58" s="26"/>
      <c r="I58" s="104">
        <v>6</v>
      </c>
      <c r="J58" s="105">
        <v>3273</v>
      </c>
      <c r="K58" s="106">
        <f t="shared" si="14"/>
        <v>545.5</v>
      </c>
      <c r="L58" s="107">
        <v>6</v>
      </c>
      <c r="M58" s="105">
        <f>F58/V58*60</f>
        <v>2963.1184407796159</v>
      </c>
      <c r="N58" s="106">
        <f>M58/L58</f>
        <v>493.85307346326931</v>
      </c>
      <c r="O58" s="108">
        <f>L58-I58</f>
        <v>0</v>
      </c>
      <c r="P58" s="109">
        <f>N58-K58</f>
        <v>-51.646926536730689</v>
      </c>
      <c r="Q58" s="110">
        <f>N58/K58</f>
        <v>0.90532185786117192</v>
      </c>
      <c r="R58" s="290"/>
      <c r="S58" s="47">
        <v>0.46250000000000002</v>
      </c>
      <c r="T58" s="48">
        <v>0.4856597222222222</v>
      </c>
      <c r="U58" s="111">
        <v>6.0000000000000586</v>
      </c>
      <c r="V58" s="112">
        <v>33.349999999999937</v>
      </c>
      <c r="W58" s="113"/>
      <c r="X58" s="116"/>
      <c r="Y58" s="12"/>
      <c r="Z58" s="198"/>
      <c r="AA58" s="276"/>
      <c r="AB58" s="277"/>
      <c r="AC58" s="12"/>
      <c r="AD58" s="198"/>
      <c r="AE58" s="117">
        <f>M58-J58</f>
        <v>-309.88155922038413</v>
      </c>
      <c r="AF58" s="110">
        <f>M58/J58</f>
        <v>0.90532185786117192</v>
      </c>
      <c r="AG58" s="282"/>
    </row>
    <row r="59" spans="1:33" ht="15.75" customHeight="1">
      <c r="A59" s="295"/>
      <c r="B59" s="100" t="s">
        <v>178</v>
      </c>
      <c r="C59" s="361" t="s">
        <v>216</v>
      </c>
      <c r="D59" s="361"/>
      <c r="E59" s="101">
        <v>21.92</v>
      </c>
      <c r="F59" s="102">
        <v>1353</v>
      </c>
      <c r="G59" s="103">
        <f t="shared" si="13"/>
        <v>29657.760000000002</v>
      </c>
      <c r="H59" s="26"/>
      <c r="I59" s="104">
        <v>6</v>
      </c>
      <c r="J59" s="105">
        <v>3600</v>
      </c>
      <c r="K59" s="106">
        <f t="shared" si="14"/>
        <v>600</v>
      </c>
      <c r="L59" s="107">
        <v>6</v>
      </c>
      <c r="M59" s="105">
        <f>F59/V59*60</f>
        <v>3262.4246483590155</v>
      </c>
      <c r="N59" s="106">
        <f>M59/L59</f>
        <v>543.73744139316921</v>
      </c>
      <c r="O59" s="108">
        <f>L59-I59</f>
        <v>0</v>
      </c>
      <c r="P59" s="109">
        <f>N59-K59</f>
        <v>-56.262558606830794</v>
      </c>
      <c r="Q59" s="110">
        <f>N59/K59</f>
        <v>0.90622906898861533</v>
      </c>
      <c r="R59" s="290"/>
      <c r="S59" s="47">
        <v>0.48896990740740742</v>
      </c>
      <c r="T59" s="48">
        <v>0.50624999999999998</v>
      </c>
      <c r="U59" s="111">
        <v>4.766666666666719</v>
      </c>
      <c r="V59" s="112">
        <v>24.88333333333328</v>
      </c>
      <c r="W59" s="113"/>
      <c r="X59" s="116"/>
      <c r="Y59" s="12"/>
      <c r="Z59" s="198"/>
      <c r="AA59" s="276"/>
      <c r="AB59" s="277"/>
      <c r="AC59" s="12"/>
      <c r="AD59" s="198"/>
      <c r="AE59" s="199">
        <f>M59-J59</f>
        <v>-337.57535164098454</v>
      </c>
      <c r="AF59" s="200">
        <f>M59/J59</f>
        <v>0.90622906898861544</v>
      </c>
      <c r="AG59" s="282"/>
    </row>
    <row r="60" spans="1:33" ht="15.75" customHeight="1">
      <c r="A60" s="296"/>
      <c r="B60" s="100"/>
      <c r="C60" s="361"/>
      <c r="D60" s="361"/>
      <c r="E60" s="101"/>
      <c r="F60" s="105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99"/>
      <c r="AF60" s="200"/>
      <c r="AG60" s="282"/>
    </row>
    <row r="61" spans="1:33" ht="15.75" customHeight="1">
      <c r="A61" s="296"/>
      <c r="B61" s="100"/>
      <c r="C61" s="361"/>
      <c r="D61" s="361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99"/>
      <c r="AF61" s="200"/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15">AVERAGE(I56:I71)</f>
        <v>7.75</v>
      </c>
      <c r="J72" s="137">
        <f t="shared" si="15"/>
        <v>2836.5</v>
      </c>
      <c r="K72" s="138">
        <f t="shared" ref="K72" si="16">J72/I72</f>
        <v>366</v>
      </c>
      <c r="L72" s="136">
        <f t="shared" ref="L72:M72" si="17">AVERAGE(L56:L71)</f>
        <v>7.75</v>
      </c>
      <c r="M72" s="137">
        <f t="shared" si="17"/>
        <v>2567.3865326204727</v>
      </c>
      <c r="N72" s="138">
        <f>M72/L72</f>
        <v>331.27568162844807</v>
      </c>
      <c r="O72" s="139">
        <f>L72-I72</f>
        <v>0</v>
      </c>
      <c r="P72" s="140">
        <f>N72-K72</f>
        <v>-34.724318371551931</v>
      </c>
      <c r="Q72" s="141">
        <f>N72/K72</f>
        <v>0.90512481319248106</v>
      </c>
      <c r="R72" s="291"/>
      <c r="S72" s="142">
        <f>S56</f>
        <v>0.29172453703703705</v>
      </c>
      <c r="T72" s="143">
        <f>INDEX(T56:T71,COUNTA(T56:T71))</f>
        <v>0.50624999999999998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0</v>
      </c>
      <c r="AD72" s="191">
        <f>SUM(AD56:AD71)</f>
        <v>0</v>
      </c>
      <c r="AE72" s="168">
        <f>M72-J72</f>
        <v>-269.11346737952726</v>
      </c>
      <c r="AF72" s="141">
        <f>M72/J72</f>
        <v>0.90512481319248117</v>
      </c>
      <c r="AG72" s="283"/>
    </row>
    <row r="73" spans="1:33" ht="15.75" customHeight="1">
      <c r="A73" s="284" t="s">
        <v>220</v>
      </c>
      <c r="B73" s="146" t="s">
        <v>181</v>
      </c>
      <c r="C73" s="287" t="s">
        <v>203</v>
      </c>
      <c r="D73" s="288"/>
      <c r="E73" s="147">
        <v>58.17</v>
      </c>
      <c r="F73" s="97">
        <v>1092</v>
      </c>
      <c r="G73" s="148">
        <f t="shared" ref="G73:G74" si="18">E73*F73</f>
        <v>63521.64</v>
      </c>
      <c r="H73" s="149"/>
      <c r="I73" s="150">
        <v>19</v>
      </c>
      <c r="J73" s="151">
        <v>1800</v>
      </c>
      <c r="K73" s="152">
        <f>J73/I73</f>
        <v>94.736842105263165</v>
      </c>
      <c r="L73" s="153">
        <v>19</v>
      </c>
      <c r="M73" s="151">
        <f>F73/V73*60</f>
        <v>1605.8823529411709</v>
      </c>
      <c r="N73" s="152">
        <f>M73/L73</f>
        <v>84.520123839008988</v>
      </c>
      <c r="O73" s="154">
        <f>L73-I73</f>
        <v>0</v>
      </c>
      <c r="P73" s="155">
        <f>N73-K73</f>
        <v>-10.216718266254176</v>
      </c>
      <c r="Q73" s="156">
        <f>N73/K73</f>
        <v>0.89215686274509487</v>
      </c>
      <c r="R73" s="289">
        <f>Q89</f>
        <v>0.89220573198604414</v>
      </c>
      <c r="S73" s="157">
        <v>0.70847222222222217</v>
      </c>
      <c r="T73" s="158">
        <v>0.7368055555555556</v>
      </c>
      <c r="U73" s="159"/>
      <c r="V73" s="160">
        <v>40.800000000000139</v>
      </c>
      <c r="W73" s="158"/>
      <c r="X73" s="169"/>
      <c r="Y73" s="196"/>
      <c r="Z73" s="197"/>
      <c r="AA73" s="292"/>
      <c r="AB73" s="293"/>
      <c r="AC73" s="196"/>
      <c r="AD73" s="197"/>
      <c r="AE73" s="115">
        <f>M73-J73</f>
        <v>-194.11764705882911</v>
      </c>
      <c r="AF73" s="156">
        <f>M73/J73</f>
        <v>0.89215686274509498</v>
      </c>
      <c r="AG73" s="281">
        <f>AF89</f>
        <v>0.89220573198604403</v>
      </c>
    </row>
    <row r="74" spans="1:33" ht="15.75" customHeight="1">
      <c r="A74" s="285"/>
      <c r="B74" s="163" t="s">
        <v>181</v>
      </c>
      <c r="C74" s="274" t="s">
        <v>221</v>
      </c>
      <c r="D74" s="275"/>
      <c r="E74" s="101">
        <v>44.98</v>
      </c>
      <c r="F74" s="102">
        <v>2327</v>
      </c>
      <c r="G74" s="103">
        <f t="shared" si="18"/>
        <v>104668.45999999999</v>
      </c>
      <c r="H74" s="26"/>
      <c r="I74" s="104">
        <v>21</v>
      </c>
      <c r="J74" s="105">
        <v>1800</v>
      </c>
      <c r="K74" s="106">
        <f t="shared" ref="K74" si="19">J74/I74</f>
        <v>85.714285714285708</v>
      </c>
      <c r="L74" s="107">
        <v>21</v>
      </c>
      <c r="M74" s="105">
        <f>F74/V74*60</f>
        <v>1606.0582822085878</v>
      </c>
      <c r="N74" s="106">
        <f>M74/L74</f>
        <v>76.478965819456562</v>
      </c>
      <c r="O74" s="108">
        <f>L74-I74</f>
        <v>0</v>
      </c>
      <c r="P74" s="109">
        <f>N74-K74</f>
        <v>-9.2353198948291464</v>
      </c>
      <c r="Q74" s="110">
        <f>N74/K74</f>
        <v>0.89225460122699329</v>
      </c>
      <c r="R74" s="290"/>
      <c r="S74" s="47">
        <v>0.74032407407407408</v>
      </c>
      <c r="T74" s="48">
        <v>0.80069444444444449</v>
      </c>
      <c r="U74" s="111">
        <v>5.066666666666606</v>
      </c>
      <c r="V74" s="112">
        <v>86.933333333333394</v>
      </c>
      <c r="W74" s="113"/>
      <c r="X74" s="116"/>
      <c r="Y74" s="12"/>
      <c r="Z74" s="198"/>
      <c r="AA74" s="276"/>
      <c r="AB74" s="277"/>
      <c r="AC74" s="12"/>
      <c r="AD74" s="198"/>
      <c r="AE74" s="117">
        <f>M74-J74</f>
        <v>-193.9417177914122</v>
      </c>
      <c r="AF74" s="110">
        <f>M74/J74</f>
        <v>0.89225460122699318</v>
      </c>
      <c r="AG74" s="282"/>
    </row>
    <row r="75" spans="1:33" ht="15.75" customHeight="1">
      <c r="A75" s="285"/>
      <c r="B75" s="163"/>
      <c r="C75" s="274"/>
      <c r="D75" s="275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76"/>
      <c r="AB75" s="277"/>
      <c r="AC75" s="12"/>
      <c r="AD75" s="198"/>
      <c r="AE75" s="117"/>
      <c r="AF75" s="110"/>
      <c r="AG75" s="282"/>
    </row>
    <row r="76" spans="1:33" ht="15.75" customHeight="1">
      <c r="A76" s="285"/>
      <c r="B76" s="163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63"/>
      <c r="C77" s="274"/>
      <c r="D77" s="275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63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63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119"/>
      <c r="T79" s="120"/>
      <c r="U79" s="111"/>
      <c r="V79" s="112"/>
      <c r="W79" s="120"/>
      <c r="X79" s="189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63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119"/>
      <c r="T80" s="120"/>
      <c r="U80" s="111"/>
      <c r="V80" s="112"/>
      <c r="W80" s="120"/>
      <c r="X80" s="189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63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119"/>
      <c r="T81" s="120"/>
      <c r="U81" s="111"/>
      <c r="V81" s="112"/>
      <c r="W81" s="120"/>
      <c r="X81" s="189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63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119"/>
      <c r="T82" s="120"/>
      <c r="U82" s="111"/>
      <c r="V82" s="112"/>
      <c r="W82" s="120"/>
      <c r="X82" s="189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63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119"/>
      <c r="T83" s="120"/>
      <c r="U83" s="111"/>
      <c r="V83" s="112"/>
      <c r="W83" s="120"/>
      <c r="X83" s="189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63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119"/>
      <c r="T84" s="120"/>
      <c r="U84" s="111"/>
      <c r="V84" s="112"/>
      <c r="W84" s="120"/>
      <c r="X84" s="189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63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119"/>
      <c r="T85" s="120"/>
      <c r="U85" s="111"/>
      <c r="V85" s="112"/>
      <c r="W85" s="120"/>
      <c r="X85" s="189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63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119"/>
      <c r="T86" s="120"/>
      <c r="U86" s="111"/>
      <c r="V86" s="112"/>
      <c r="W86" s="120"/>
      <c r="X86" s="189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63"/>
      <c r="C87" s="274"/>
      <c r="D87" s="275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119"/>
      <c r="T87" s="120"/>
      <c r="U87" s="111"/>
      <c r="V87" s="112"/>
      <c r="W87" s="120"/>
      <c r="X87" s="189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0">AVERAGE(I73:I88)</f>
        <v>20</v>
      </c>
      <c r="J89" s="137">
        <f t="shared" si="20"/>
        <v>1800</v>
      </c>
      <c r="K89" s="138">
        <f t="shared" ref="K89" si="21">J89/I89</f>
        <v>90</v>
      </c>
      <c r="L89" s="136">
        <f t="shared" ref="L89:M89" si="22">AVERAGE(L73:L88)</f>
        <v>20</v>
      </c>
      <c r="M89" s="137">
        <f t="shared" si="22"/>
        <v>1605.9703175748793</v>
      </c>
      <c r="N89" s="138">
        <f>M89/L89</f>
        <v>80.29851587874397</v>
      </c>
      <c r="O89" s="139">
        <f>L89-I89</f>
        <v>0</v>
      </c>
      <c r="P89" s="140">
        <f>N89-K89</f>
        <v>-9.7014841212560299</v>
      </c>
      <c r="Q89" s="141">
        <f>N89/K89</f>
        <v>0.89220573198604414</v>
      </c>
      <c r="R89" s="291"/>
      <c r="S89" s="142">
        <f>S73</f>
        <v>0.70847222222222217</v>
      </c>
      <c r="T89" s="143">
        <f>INDEX(T73:T88,COUNTA(T73:T88))</f>
        <v>0.80069444444444449</v>
      </c>
      <c r="U89" s="144"/>
      <c r="V89" s="166"/>
      <c r="W89" s="167"/>
      <c r="X89" s="138"/>
      <c r="Y89" s="179">
        <f t="shared" ref="Y89:Z89" si="23">SUM(Y73:Y88)</f>
        <v>0</v>
      </c>
      <c r="Z89" s="180">
        <f t="shared" si="23"/>
        <v>0</v>
      </c>
      <c r="AA89" s="279"/>
      <c r="AB89" s="280"/>
      <c r="AC89" s="179">
        <f t="shared" ref="AC89:AD89" si="24">SUM(AC73:AC88)</f>
        <v>0</v>
      </c>
      <c r="AD89" s="180">
        <f t="shared" si="24"/>
        <v>0</v>
      </c>
      <c r="AE89" s="168">
        <f>M89-J89</f>
        <v>-194.02968242512065</v>
      </c>
      <c r="AF89" s="141">
        <f>M89/J89</f>
        <v>0.89220573198604403</v>
      </c>
      <c r="AG89" s="283"/>
    </row>
    <row r="90" spans="1:33" ht="15.75" customHeight="1">
      <c r="A90" s="294" t="s">
        <v>196</v>
      </c>
      <c r="B90" s="146" t="s">
        <v>181</v>
      </c>
      <c r="C90" s="287" t="s">
        <v>201</v>
      </c>
      <c r="D90" s="288"/>
      <c r="E90" s="147">
        <v>54.09</v>
      </c>
      <c r="F90" s="159">
        <v>950</v>
      </c>
      <c r="G90" s="148">
        <f t="shared" ref="G90:G91" si="25">E90*F90</f>
        <v>51385.5</v>
      </c>
      <c r="H90" s="149"/>
      <c r="I90" s="150">
        <v>19</v>
      </c>
      <c r="J90" s="151">
        <v>2000</v>
      </c>
      <c r="K90" s="152">
        <f>J90/I90</f>
        <v>105.26315789473684</v>
      </c>
      <c r="L90" s="153">
        <v>20</v>
      </c>
      <c r="M90" s="151">
        <f>F90/V90*60</f>
        <v>1786.8338557993802</v>
      </c>
      <c r="N90" s="152">
        <f>M90/L90</f>
        <v>89.341692789969017</v>
      </c>
      <c r="O90" s="154">
        <f>L90-I90</f>
        <v>1</v>
      </c>
      <c r="P90" s="155">
        <f>N90-K90</f>
        <v>-15.921465104767819</v>
      </c>
      <c r="Q90" s="156">
        <f>N90/K90</f>
        <v>0.84874608150470576</v>
      </c>
      <c r="R90" s="289">
        <f>Q106</f>
        <v>0.87085765375954904</v>
      </c>
      <c r="S90" s="157">
        <v>0.70840277777777783</v>
      </c>
      <c r="T90" s="158">
        <v>0.73055555555555551</v>
      </c>
      <c r="U90" s="159"/>
      <c r="V90" s="160">
        <v>31.899999999999871</v>
      </c>
      <c r="W90" s="97"/>
      <c r="X90" s="98"/>
      <c r="Y90" s="196"/>
      <c r="Z90" s="197"/>
      <c r="AA90" s="292"/>
      <c r="AB90" s="293"/>
      <c r="AC90" s="196"/>
      <c r="AD90" s="197"/>
      <c r="AE90" s="115">
        <f>M90-J90</f>
        <v>-213.16614420061978</v>
      </c>
      <c r="AF90" s="156">
        <f>M90/J90</f>
        <v>0.89341692789969007</v>
      </c>
      <c r="AG90" s="358">
        <f>AF106</f>
        <v>0.89318733718928112</v>
      </c>
    </row>
    <row r="91" spans="1:33" ht="15.75" customHeight="1">
      <c r="A91" s="295"/>
      <c r="B91" s="163" t="s">
        <v>181</v>
      </c>
      <c r="C91" s="274" t="s">
        <v>222</v>
      </c>
      <c r="D91" s="275"/>
      <c r="E91" s="101">
        <v>50.67</v>
      </c>
      <c r="F91" s="111">
        <v>1902</v>
      </c>
      <c r="G91" s="103">
        <f t="shared" si="25"/>
        <v>96374.34</v>
      </c>
      <c r="H91" s="26"/>
      <c r="I91" s="104">
        <v>20</v>
      </c>
      <c r="J91" s="105">
        <v>2000</v>
      </c>
      <c r="K91" s="106">
        <f t="shared" ref="K91" si="26">J91/I91</f>
        <v>100</v>
      </c>
      <c r="L91" s="107">
        <v>20</v>
      </c>
      <c r="M91" s="105">
        <f>F91/V91*60</f>
        <v>1785.9154929577444</v>
      </c>
      <c r="N91" s="106">
        <f>M91/L91</f>
        <v>89.295774647887214</v>
      </c>
      <c r="O91" s="108">
        <f>L91-I91</f>
        <v>0</v>
      </c>
      <c r="P91" s="109">
        <f>N91-K91</f>
        <v>-10.704225352112786</v>
      </c>
      <c r="Q91" s="110">
        <f>N91/K91</f>
        <v>0.89295774647887216</v>
      </c>
      <c r="R91" s="290"/>
      <c r="S91" s="47">
        <v>0.73479166666666662</v>
      </c>
      <c r="T91" s="48">
        <v>0.77916666666666667</v>
      </c>
      <c r="U91" s="111">
        <v>6.0999999999999943</v>
      </c>
      <c r="V91" s="112">
        <v>63.900000000000077</v>
      </c>
      <c r="W91" s="113"/>
      <c r="X91" s="116"/>
      <c r="Y91" s="12"/>
      <c r="Z91" s="198"/>
      <c r="AA91" s="276"/>
      <c r="AB91" s="277"/>
      <c r="AC91" s="12"/>
      <c r="AD91" s="198"/>
      <c r="AE91" s="117">
        <f>M91-J91</f>
        <v>-214.08450704225561</v>
      </c>
      <c r="AF91" s="110">
        <f>M91/J91</f>
        <v>0.89295774647887216</v>
      </c>
      <c r="AG91" s="359"/>
    </row>
    <row r="92" spans="1:33" ht="15.75" customHeight="1">
      <c r="A92" s="295"/>
      <c r="B92" s="163"/>
      <c r="C92" s="274"/>
      <c r="D92" s="275"/>
      <c r="E92" s="101"/>
      <c r="F92" s="111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16"/>
      <c r="Y92" s="12"/>
      <c r="Z92" s="198"/>
      <c r="AA92" s="276"/>
      <c r="AB92" s="277"/>
      <c r="AC92" s="12"/>
      <c r="AD92" s="198"/>
      <c r="AE92" s="117"/>
      <c r="AF92" s="110"/>
      <c r="AG92" s="359"/>
    </row>
    <row r="93" spans="1:33" ht="15.75" customHeight="1">
      <c r="A93" s="295"/>
      <c r="B93" s="163"/>
      <c r="C93" s="274"/>
      <c r="D93" s="275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359"/>
    </row>
    <row r="94" spans="1:33" ht="15.75" customHeight="1">
      <c r="A94" s="296"/>
      <c r="B94" s="163"/>
      <c r="C94" s="274"/>
      <c r="D94" s="275"/>
      <c r="E94" s="101"/>
      <c r="F94" s="111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359"/>
    </row>
    <row r="95" spans="1:33" ht="15.75" customHeight="1">
      <c r="A95" s="296"/>
      <c r="B95" s="163"/>
      <c r="C95" s="274"/>
      <c r="D95" s="275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359"/>
    </row>
    <row r="96" spans="1:33" ht="15.75" customHeight="1">
      <c r="A96" s="296"/>
      <c r="B96" s="163"/>
      <c r="C96" s="274"/>
      <c r="D96" s="275"/>
      <c r="E96" s="101"/>
      <c r="F96" s="111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12"/>
      <c r="Z96" s="198"/>
      <c r="AA96" s="276"/>
      <c r="AB96" s="277"/>
      <c r="AC96" s="12"/>
      <c r="AD96" s="198"/>
      <c r="AE96" s="117"/>
      <c r="AF96" s="110"/>
      <c r="AG96" s="359"/>
    </row>
    <row r="97" spans="1:33" ht="15.75" customHeight="1">
      <c r="A97" s="296"/>
      <c r="B97" s="163"/>
      <c r="C97" s="274"/>
      <c r="D97" s="275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12"/>
      <c r="Z97" s="198"/>
      <c r="AA97" s="276"/>
      <c r="AB97" s="277"/>
      <c r="AC97" s="12"/>
      <c r="AD97" s="198"/>
      <c r="AE97" s="117"/>
      <c r="AF97" s="110"/>
      <c r="AG97" s="359"/>
    </row>
    <row r="98" spans="1:33" ht="15.75" customHeight="1">
      <c r="A98" s="296"/>
      <c r="B98" s="163"/>
      <c r="C98" s="274"/>
      <c r="D98" s="275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13"/>
      <c r="X98" s="116"/>
      <c r="Y98" s="12"/>
      <c r="Z98" s="198"/>
      <c r="AA98" s="276"/>
      <c r="AB98" s="277"/>
      <c r="AC98" s="12"/>
      <c r="AD98" s="198"/>
      <c r="AE98" s="117"/>
      <c r="AF98" s="110"/>
      <c r="AG98" s="359"/>
    </row>
    <row r="99" spans="1:33" ht="15.75" customHeight="1">
      <c r="A99" s="296"/>
      <c r="B99" s="163"/>
      <c r="C99" s="274"/>
      <c r="D99" s="275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13"/>
      <c r="X99" s="116"/>
      <c r="Y99" s="12"/>
      <c r="Z99" s="198"/>
      <c r="AA99" s="276"/>
      <c r="AB99" s="277"/>
      <c r="AC99" s="12"/>
      <c r="AD99" s="198"/>
      <c r="AE99" s="117"/>
      <c r="AF99" s="110"/>
      <c r="AG99" s="359"/>
    </row>
    <row r="100" spans="1:33" ht="15.75" customHeight="1">
      <c r="A100" s="296"/>
      <c r="B100" s="163"/>
      <c r="C100" s="274"/>
      <c r="D100" s="275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13"/>
      <c r="X100" s="116"/>
      <c r="Y100" s="12"/>
      <c r="Z100" s="198"/>
      <c r="AA100" s="276"/>
      <c r="AB100" s="277"/>
      <c r="AC100" s="12"/>
      <c r="AD100" s="198"/>
      <c r="AE100" s="117"/>
      <c r="AF100" s="110"/>
      <c r="AG100" s="359"/>
    </row>
    <row r="101" spans="1:33" ht="15.75" customHeight="1">
      <c r="A101" s="296"/>
      <c r="B101" s="163"/>
      <c r="C101" s="274"/>
      <c r="D101" s="275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13"/>
      <c r="X101" s="116"/>
      <c r="Y101" s="12"/>
      <c r="Z101" s="198"/>
      <c r="AA101" s="276"/>
      <c r="AB101" s="277"/>
      <c r="AC101" s="12"/>
      <c r="AD101" s="198"/>
      <c r="AE101" s="117"/>
      <c r="AF101" s="110"/>
      <c r="AG101" s="359"/>
    </row>
    <row r="102" spans="1:33" ht="15.75" customHeight="1">
      <c r="A102" s="296"/>
      <c r="B102" s="163"/>
      <c r="C102" s="274"/>
      <c r="D102" s="275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13"/>
      <c r="X102" s="116"/>
      <c r="Y102" s="12"/>
      <c r="Z102" s="198"/>
      <c r="AA102" s="276"/>
      <c r="AB102" s="277"/>
      <c r="AC102" s="12"/>
      <c r="AD102" s="198"/>
      <c r="AE102" s="117"/>
      <c r="AF102" s="110"/>
      <c r="AG102" s="359"/>
    </row>
    <row r="103" spans="1:33" ht="15.75" customHeight="1">
      <c r="A103" s="296"/>
      <c r="B103" s="163"/>
      <c r="C103" s="274"/>
      <c r="D103" s="275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83"/>
      <c r="X103" s="184"/>
      <c r="Y103" s="12"/>
      <c r="Z103" s="198"/>
      <c r="AA103" s="276"/>
      <c r="AB103" s="277"/>
      <c r="AC103" s="12"/>
      <c r="AD103" s="198"/>
      <c r="AE103" s="117"/>
      <c r="AF103" s="110"/>
      <c r="AG103" s="359"/>
    </row>
    <row r="104" spans="1:33" ht="15.75" customHeight="1">
      <c r="A104" s="296"/>
      <c r="B104" s="163"/>
      <c r="C104" s="274"/>
      <c r="D104" s="275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85"/>
      <c r="X104" s="186"/>
      <c r="Y104" s="12"/>
      <c r="Z104" s="198"/>
      <c r="AA104" s="276"/>
      <c r="AB104" s="277"/>
      <c r="AC104" s="12"/>
      <c r="AD104" s="198"/>
      <c r="AE104" s="117"/>
      <c r="AF104" s="110"/>
      <c r="AG104" s="359"/>
    </row>
    <row r="105" spans="1:33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47"/>
      <c r="T105" s="48"/>
      <c r="U105" s="130"/>
      <c r="V105" s="112"/>
      <c r="W105" s="185"/>
      <c r="X105" s="186"/>
      <c r="Y105" s="12"/>
      <c r="Z105" s="198"/>
      <c r="AA105" s="276"/>
      <c r="AB105" s="277"/>
      <c r="AC105" s="12"/>
      <c r="AD105" s="198"/>
      <c r="AE105" s="117"/>
      <c r="AF105" s="110"/>
      <c r="AG105" s="359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7">AVERAGE(I90:I105)</f>
        <v>19.5</v>
      </c>
      <c r="J106" s="137">
        <f t="shared" si="27"/>
        <v>2000</v>
      </c>
      <c r="K106" s="138">
        <f t="shared" ref="K106" si="28">J106/I106</f>
        <v>102.56410256410257</v>
      </c>
      <c r="L106" s="136">
        <f t="shared" ref="L106:M106" si="29">AVERAGE(L90:L105)</f>
        <v>20</v>
      </c>
      <c r="M106" s="137">
        <f t="shared" si="29"/>
        <v>1786.3746743785623</v>
      </c>
      <c r="N106" s="138">
        <f>M106/L106</f>
        <v>89.318733718928115</v>
      </c>
      <c r="O106" s="139">
        <f>L106-I106</f>
        <v>0.5</v>
      </c>
      <c r="P106" s="140">
        <f>N106-K106</f>
        <v>-13.245368845174454</v>
      </c>
      <c r="Q106" s="141">
        <f>N106/K106</f>
        <v>0.87085765375954904</v>
      </c>
      <c r="R106" s="291"/>
      <c r="S106" s="142">
        <f>S90</f>
        <v>0.70840277777777783</v>
      </c>
      <c r="T106" s="143">
        <f>INDEX(T90:T105,COUNTA(T90:T105))</f>
        <v>0.77916666666666667</v>
      </c>
      <c r="U106" s="144"/>
      <c r="V106" s="166"/>
      <c r="W106" s="187"/>
      <c r="X106" s="188"/>
      <c r="Y106" s="179">
        <f t="shared" ref="Y106:Z106" si="30">SUM(Y90:Y105)</f>
        <v>0</v>
      </c>
      <c r="Z106" s="180">
        <f t="shared" si="30"/>
        <v>0</v>
      </c>
      <c r="AA106" s="279"/>
      <c r="AB106" s="280"/>
      <c r="AC106" s="179">
        <f t="shared" ref="AC106:AD106" si="31">SUM(AC90:AC105)</f>
        <v>0</v>
      </c>
      <c r="AD106" s="180">
        <f t="shared" si="31"/>
        <v>0</v>
      </c>
      <c r="AE106" s="168">
        <f>M106-J106</f>
        <v>-213.6253256214377</v>
      </c>
      <c r="AF106" s="141">
        <f>M106/J106</f>
        <v>0.89318733718928112</v>
      </c>
      <c r="AG106" s="360"/>
    </row>
    <row r="107" spans="1:33" ht="15.75" customHeight="1">
      <c r="A107" s="284" t="s">
        <v>209</v>
      </c>
      <c r="B107" s="146" t="s">
        <v>181</v>
      </c>
      <c r="C107" s="287" t="s">
        <v>200</v>
      </c>
      <c r="D107" s="288"/>
      <c r="E107" s="147">
        <v>47.6</v>
      </c>
      <c r="F107" s="97">
        <v>1405</v>
      </c>
      <c r="G107" s="148">
        <f t="shared" ref="G107:G109" si="32">E107*F107</f>
        <v>66878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23</v>
      </c>
      <c r="M107" s="151">
        <f>F107/V107*60</f>
        <v>1788.5431400282921</v>
      </c>
      <c r="N107" s="152">
        <f>M107/L107</f>
        <v>77.76274521862139</v>
      </c>
      <c r="O107" s="154">
        <f>L107-I107</f>
        <v>0</v>
      </c>
      <c r="P107" s="155">
        <f>N107-K107</f>
        <v>-9.1937765205090471</v>
      </c>
      <c r="Q107" s="156">
        <f>N107/K107</f>
        <v>0.89427157001414592</v>
      </c>
      <c r="R107" s="289">
        <f>Q123</f>
        <v>0.89369756495564667</v>
      </c>
      <c r="S107" s="157">
        <v>0.70833333333333337</v>
      </c>
      <c r="T107" s="158">
        <v>0.74106481481481479</v>
      </c>
      <c r="U107" s="159"/>
      <c r="V107" s="160">
        <v>47.13333333333324</v>
      </c>
      <c r="W107" s="158"/>
      <c r="X107" s="169"/>
      <c r="Y107" s="196"/>
      <c r="Z107" s="197"/>
      <c r="AA107" s="292"/>
      <c r="AB107" s="293"/>
      <c r="AC107" s="196"/>
      <c r="AD107" s="197"/>
      <c r="AE107" s="115">
        <f>M107-J107</f>
        <v>-211.4568599717079</v>
      </c>
      <c r="AF107" s="156">
        <f>M107/J107</f>
        <v>0.89427157001414603</v>
      </c>
      <c r="AG107" s="281">
        <f>AF123</f>
        <v>0.89369756495564667</v>
      </c>
    </row>
    <row r="108" spans="1:33" ht="15.75" customHeight="1">
      <c r="A108" s="285"/>
      <c r="B108" s="163" t="s">
        <v>181</v>
      </c>
      <c r="C108" s="274" t="s">
        <v>199</v>
      </c>
      <c r="D108" s="275"/>
      <c r="E108" s="101">
        <v>56.87</v>
      </c>
      <c r="F108" s="102">
        <v>1306</v>
      </c>
      <c r="G108" s="103">
        <f t="shared" si="32"/>
        <v>74272.22</v>
      </c>
      <c r="H108" s="26"/>
      <c r="I108" s="104">
        <v>23</v>
      </c>
      <c r="J108" s="105">
        <v>2000</v>
      </c>
      <c r="K108" s="106">
        <f t="shared" ref="K108:K109" si="33">J108/I108</f>
        <v>86.956521739130437</v>
      </c>
      <c r="L108" s="107">
        <v>23</v>
      </c>
      <c r="M108" s="105">
        <f>F108/V108*60</f>
        <v>1786.3221884498444</v>
      </c>
      <c r="N108" s="106">
        <f>M108/L108</f>
        <v>77.666182106514967</v>
      </c>
      <c r="O108" s="108">
        <f>L108-I108</f>
        <v>0</v>
      </c>
      <c r="P108" s="109">
        <f>N108-K108</f>
        <v>-9.2903396326154706</v>
      </c>
      <c r="Q108" s="110">
        <f>N108/K108</f>
        <v>0.89316109422492207</v>
      </c>
      <c r="R108" s="290"/>
      <c r="S108" s="47">
        <v>0.744537037037037</v>
      </c>
      <c r="T108" s="48">
        <v>0.77500000000000002</v>
      </c>
      <c r="U108" s="111">
        <v>4.9999999999999822</v>
      </c>
      <c r="V108" s="112">
        <v>43.86666666666676</v>
      </c>
      <c r="W108" s="113"/>
      <c r="X108" s="116"/>
      <c r="Y108" s="12"/>
      <c r="Z108" s="198"/>
      <c r="AA108" s="276"/>
      <c r="AB108" s="277"/>
      <c r="AC108" s="12"/>
      <c r="AD108" s="198"/>
      <c r="AE108" s="117">
        <f>M108-J108</f>
        <v>-213.67781155015564</v>
      </c>
      <c r="AF108" s="110">
        <f>M108/J108</f>
        <v>0.89316109422492218</v>
      </c>
      <c r="AG108" s="282"/>
    </row>
    <row r="109" spans="1:33" ht="15.75" customHeight="1">
      <c r="A109" s="285"/>
      <c r="B109" s="163" t="s">
        <v>181</v>
      </c>
      <c r="C109" s="274" t="s">
        <v>198</v>
      </c>
      <c r="D109" s="275"/>
      <c r="E109" s="101">
        <v>56.79</v>
      </c>
      <c r="F109" s="102">
        <v>1621</v>
      </c>
      <c r="G109" s="103">
        <f t="shared" si="32"/>
        <v>92056.59</v>
      </c>
      <c r="H109" s="26"/>
      <c r="I109" s="104">
        <v>23</v>
      </c>
      <c r="J109" s="105">
        <v>2000</v>
      </c>
      <c r="K109" s="106">
        <f t="shared" si="33"/>
        <v>86.956521739130437</v>
      </c>
      <c r="L109" s="107">
        <v>23</v>
      </c>
      <c r="M109" s="105">
        <f>F109/V109*60</f>
        <v>1787.3200612557437</v>
      </c>
      <c r="N109" s="106">
        <f>M109/L109</f>
        <v>77.709567880684503</v>
      </c>
      <c r="O109" s="108">
        <f>L109-I109</f>
        <v>0</v>
      </c>
      <c r="P109" s="109">
        <f>N109-K109</f>
        <v>-9.2469538584459343</v>
      </c>
      <c r="Q109" s="110">
        <f>N109/K109</f>
        <v>0.8936600306278718</v>
      </c>
      <c r="R109" s="290"/>
      <c r="S109" s="47">
        <v>0.77916666666666667</v>
      </c>
      <c r="T109" s="48">
        <v>0.81695601851851851</v>
      </c>
      <c r="U109" s="111">
        <v>5.9999999999999787</v>
      </c>
      <c r="V109" s="112">
        <v>54.416666666666643</v>
      </c>
      <c r="W109" s="113"/>
      <c r="X109" s="116"/>
      <c r="Y109" s="12"/>
      <c r="Z109" s="198"/>
      <c r="AA109" s="276"/>
      <c r="AB109" s="277"/>
      <c r="AC109" s="12"/>
      <c r="AD109" s="198"/>
      <c r="AE109" s="117">
        <f>M109-J109</f>
        <v>-212.67993874425633</v>
      </c>
      <c r="AF109" s="110">
        <f>M109/J109</f>
        <v>0.8936600306278718</v>
      </c>
      <c r="AG109" s="282"/>
    </row>
    <row r="110" spans="1:33" ht="15.75" customHeight="1">
      <c r="A110" s="285"/>
      <c r="B110" s="163"/>
      <c r="C110" s="274"/>
      <c r="D110" s="275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76"/>
      <c r="AB110" s="277"/>
      <c r="AC110" s="12"/>
      <c r="AD110" s="198"/>
      <c r="AE110" s="117"/>
      <c r="AF110" s="110"/>
      <c r="AG110" s="282"/>
    </row>
    <row r="111" spans="1:33" ht="15.75" customHeight="1">
      <c r="A111" s="285"/>
      <c r="B111" s="163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282"/>
    </row>
    <row r="112" spans="1:33" ht="15.75" customHeight="1">
      <c r="A112" s="285"/>
      <c r="B112" s="163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282"/>
    </row>
    <row r="113" spans="1:33" ht="15.75" customHeight="1">
      <c r="A113" s="285"/>
      <c r="B113" s="163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76"/>
      <c r="AB113" s="277"/>
      <c r="AC113" s="12"/>
      <c r="AD113" s="198"/>
      <c r="AE113" s="117"/>
      <c r="AF113" s="110"/>
      <c r="AG113" s="282"/>
    </row>
    <row r="114" spans="1:33" ht="15.75" customHeight="1">
      <c r="A114" s="285"/>
      <c r="B114" s="163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76"/>
      <c r="AB114" s="277"/>
      <c r="AC114" s="12"/>
      <c r="AD114" s="198"/>
      <c r="AE114" s="117"/>
      <c r="AF114" s="110"/>
      <c r="AG114" s="282"/>
    </row>
    <row r="115" spans="1:33" ht="15.75" customHeight="1">
      <c r="A115" s="285"/>
      <c r="B115" s="163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76"/>
      <c r="AB115" s="277"/>
      <c r="AC115" s="12"/>
      <c r="AD115" s="198"/>
      <c r="AE115" s="117"/>
      <c r="AF115" s="110"/>
      <c r="AG115" s="282"/>
    </row>
    <row r="116" spans="1:33" ht="15.75" customHeight="1">
      <c r="A116" s="285"/>
      <c r="B116" s="163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76"/>
      <c r="AB116" s="277"/>
      <c r="AC116" s="12"/>
      <c r="AD116" s="198"/>
      <c r="AE116" s="117"/>
      <c r="AF116" s="110"/>
      <c r="AG116" s="282"/>
    </row>
    <row r="117" spans="1:33" ht="15.75" customHeight="1">
      <c r="A117" s="285"/>
      <c r="B117" s="163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76"/>
      <c r="AB117" s="277"/>
      <c r="AC117" s="12"/>
      <c r="AD117" s="198"/>
      <c r="AE117" s="117"/>
      <c r="AF117" s="110"/>
      <c r="AG117" s="282"/>
    </row>
    <row r="118" spans="1:33" ht="15.75" customHeight="1">
      <c r="A118" s="285"/>
      <c r="B118" s="163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76"/>
      <c r="AB118" s="277"/>
      <c r="AC118" s="12"/>
      <c r="AD118" s="198"/>
      <c r="AE118" s="117"/>
      <c r="AF118" s="110"/>
      <c r="AG118" s="282"/>
    </row>
    <row r="119" spans="1:33" ht="15.75" customHeight="1">
      <c r="A119" s="285"/>
      <c r="B119" s="163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76"/>
      <c r="AB119" s="277"/>
      <c r="AC119" s="12"/>
      <c r="AD119" s="198"/>
      <c r="AE119" s="117"/>
      <c r="AF119" s="110"/>
      <c r="AG119" s="282"/>
    </row>
    <row r="120" spans="1:33" ht="15.75" customHeight="1">
      <c r="A120" s="285"/>
      <c r="B120" s="163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76"/>
      <c r="AB120" s="277"/>
      <c r="AC120" s="12"/>
      <c r="AD120" s="198"/>
      <c r="AE120" s="117"/>
      <c r="AF120" s="110"/>
      <c r="AG120" s="282"/>
    </row>
    <row r="121" spans="1:33" ht="15.75" customHeight="1">
      <c r="A121" s="285"/>
      <c r="B121" s="163"/>
      <c r="C121" s="274"/>
      <c r="D121" s="275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76"/>
      <c r="AB121" s="277"/>
      <c r="AC121" s="12"/>
      <c r="AD121" s="198"/>
      <c r="AE121" s="117"/>
      <c r="AF121" s="110"/>
      <c r="AG121" s="282"/>
    </row>
    <row r="122" spans="1:33" ht="15.75" customHeight="1">
      <c r="A122" s="285"/>
      <c r="B122" s="163"/>
      <c r="C122" s="274"/>
      <c r="D122" s="275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76"/>
      <c r="AB122" s="277"/>
      <c r="AC122" s="12"/>
      <c r="AD122" s="198"/>
      <c r="AE122" s="165"/>
      <c r="AF122" s="125"/>
      <c r="AG122" s="282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4">AVERAGE(I107:I122)</f>
        <v>23</v>
      </c>
      <c r="J123" s="137">
        <f t="shared" si="34"/>
        <v>2000</v>
      </c>
      <c r="K123" s="138">
        <f t="shared" ref="K123" si="35">J123/I123</f>
        <v>86.956521739130437</v>
      </c>
      <c r="L123" s="136">
        <f t="shared" ref="L123:M123" si="36">AVERAGE(L107:L122)</f>
        <v>23</v>
      </c>
      <c r="M123" s="137">
        <f t="shared" si="36"/>
        <v>1787.3951299112935</v>
      </c>
      <c r="N123" s="138">
        <f>M123/L123</f>
        <v>77.712831735273625</v>
      </c>
      <c r="O123" s="139">
        <f>L123-I123</f>
        <v>0</v>
      </c>
      <c r="P123" s="140">
        <f>N123-K123</f>
        <v>-9.2436900038568126</v>
      </c>
      <c r="Q123" s="141">
        <f>N123/K123</f>
        <v>0.89369756495564667</v>
      </c>
      <c r="R123" s="291"/>
      <c r="S123" s="142">
        <f>S107</f>
        <v>0.70833333333333337</v>
      </c>
      <c r="T123" s="143">
        <f>INDEX(T107:T122,COUNTA(T107:T122))</f>
        <v>0.81695601851851851</v>
      </c>
      <c r="U123" s="144"/>
      <c r="V123" s="166"/>
      <c r="W123" s="167"/>
      <c r="X123" s="138"/>
      <c r="Y123" s="179">
        <f t="shared" ref="Y123:Z123" si="37">SUM(Y107:Y122)</f>
        <v>0</v>
      </c>
      <c r="Z123" s="180">
        <f t="shared" si="37"/>
        <v>0</v>
      </c>
      <c r="AA123" s="279"/>
      <c r="AB123" s="280"/>
      <c r="AC123" s="179">
        <f t="shared" ref="AC123:AD123" si="38">SUM(AC107:AC122)</f>
        <v>0</v>
      </c>
      <c r="AD123" s="180">
        <f t="shared" si="38"/>
        <v>0</v>
      </c>
      <c r="AE123" s="168">
        <f>M123-J123</f>
        <v>-212.60487008870655</v>
      </c>
      <c r="AF123" s="141">
        <f>M123/J123</f>
        <v>0.89369756495564667</v>
      </c>
      <c r="AG123" s="283"/>
    </row>
    <row r="125" spans="1:33">
      <c r="AA125" s="273" t="s">
        <v>159</v>
      </c>
      <c r="AB125" s="273"/>
    </row>
    <row r="126" spans="1:33">
      <c r="AA126" s="273" t="s">
        <v>160</v>
      </c>
      <c r="AB126" s="273"/>
    </row>
    <row r="127" spans="1:33">
      <c r="AA127" s="273" t="s">
        <v>161</v>
      </c>
      <c r="AB127" s="273"/>
    </row>
    <row r="128" spans="1:33">
      <c r="AA128" s="273" t="s">
        <v>162</v>
      </c>
      <c r="AB128" s="273"/>
    </row>
    <row r="129" spans="27:28">
      <c r="AA129" s="273" t="s">
        <v>163</v>
      </c>
      <c r="AB129" s="273"/>
    </row>
    <row r="130" spans="27:28">
      <c r="AA130" s="273" t="s">
        <v>164</v>
      </c>
      <c r="AB130" s="273"/>
    </row>
    <row r="131" spans="27:28">
      <c r="AA131" s="273" t="s">
        <v>165</v>
      </c>
      <c r="AB131" s="273"/>
    </row>
    <row r="132" spans="27:28">
      <c r="AA132" s="273" t="s">
        <v>166</v>
      </c>
      <c r="AB132" s="273"/>
    </row>
    <row r="133" spans="27:28">
      <c r="AA133" s="273" t="s">
        <v>167</v>
      </c>
      <c r="AB133" s="273"/>
    </row>
    <row r="134" spans="27:28">
      <c r="AA134" s="273" t="s">
        <v>168</v>
      </c>
      <c r="AB134" s="273"/>
    </row>
    <row r="135" spans="27:28">
      <c r="AA135" s="273" t="s">
        <v>169</v>
      </c>
      <c r="AB135" s="273"/>
    </row>
    <row r="136" spans="27:28">
      <c r="AA136" s="273" t="s">
        <v>170</v>
      </c>
      <c r="AB136" s="273"/>
    </row>
    <row r="137" spans="27:28">
      <c r="AA137" s="273" t="s">
        <v>171</v>
      </c>
      <c r="AB137" s="273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590" priority="3" operator="greaterThan">
      <formula>0</formula>
    </cfRule>
  </conditionalFormatting>
  <conditionalFormatting sqref="P5:P123 AE5:AE123">
    <cfRule type="cellIs" dxfId="589" priority="6" operator="lessThan">
      <formula>0</formula>
    </cfRule>
  </conditionalFormatting>
  <conditionalFormatting sqref="Q5:Q123 AF5:AF123">
    <cfRule type="cellIs" dxfId="588" priority="4" operator="greaterThan">
      <formula>1</formula>
    </cfRule>
    <cfRule type="cellIs" dxfId="587" priority="5" operator="lessThan">
      <formula>0.8</formula>
    </cfRule>
  </conditionalFormatting>
  <conditionalFormatting sqref="AG5 R5:R123 AG39:AG90">
    <cfRule type="cellIs" dxfId="586" priority="7" operator="lessThan">
      <formula>0.8</formula>
    </cfRule>
  </conditionalFormatting>
  <conditionalFormatting sqref="AG22">
    <cfRule type="cellIs" dxfId="585" priority="10" operator="lessThan">
      <formula>0.8</formula>
    </cfRule>
  </conditionalFormatting>
  <conditionalFormatting sqref="AG37">
    <cfRule type="cellIs" dxfId="584" priority="9" operator="lessThan">
      <formula>0.8</formula>
    </cfRule>
  </conditionalFormatting>
  <conditionalFormatting sqref="AG105">
    <cfRule type="cellIs" dxfId="583" priority="2" operator="lessThan">
      <formula>0.8</formula>
    </cfRule>
  </conditionalFormatting>
  <conditionalFormatting sqref="AG107:AG123">
    <cfRule type="cellIs" dxfId="582" priority="1" operator="lessThan">
      <formula>0.8</formula>
    </cfRule>
  </conditionalFormatting>
  <dataValidations count="1">
    <dataValidation type="list" allowBlank="1" showInputMessage="1" showErrorMessage="1" sqref="AA5:AB123" xr:uid="{0F27DA6E-A83F-4712-87EE-021EDC761348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A0FEE-5DA0-4975-ADEC-97AF551AD27E}">
  <sheetPr>
    <tabColor theme="9" tint="0.59999389629810485"/>
  </sheetPr>
  <dimension ref="B1:AR42"/>
  <sheetViews>
    <sheetView zoomScale="70" zoomScaleNormal="70" workbookViewId="0">
      <selection activeCell="L46" sqref="L46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248</v>
      </c>
      <c r="D3" s="263"/>
      <c r="E3" s="3" t="s">
        <v>2</v>
      </c>
      <c r="F3" s="264">
        <f>'0325(18度C)'!D1+'0325(4度C)'!D1</f>
        <v>162126</v>
      </c>
      <c r="G3" s="265"/>
      <c r="H3" s="3" t="s">
        <v>3</v>
      </c>
      <c r="I3" s="266">
        <f>'0325(18度C)'!F1+'0325(4度C)'!F1</f>
        <v>4675847.41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467.69416524440049</v>
      </c>
      <c r="F6" s="239" t="e">
        <f>AVERAGE(#REF!,D14:K14)</f>
        <v>#REF!</v>
      </c>
      <c r="G6" s="240">
        <f>AVERAGE(D14:K14)</f>
        <v>160.21604627766601</v>
      </c>
      <c r="H6" s="241"/>
      <c r="I6" s="240">
        <f>AVERAGE(L14:O14)</f>
        <v>93.173541434411007</v>
      </c>
      <c r="J6" s="241"/>
      <c r="K6" s="240">
        <f>AVERAGE(D32:O32)</f>
        <v>741.60584911930869</v>
      </c>
      <c r="L6" s="241"/>
      <c r="M6" s="240">
        <f>AVERAGE(P32:X32)</f>
        <v>713.67314722499168</v>
      </c>
      <c r="N6" s="241"/>
      <c r="O6" s="229">
        <f>'0325(4度C)'!Y2</f>
        <v>0</v>
      </c>
      <c r="P6" s="229">
        <f>'0325(4度C)'!Z2</f>
        <v>0</v>
      </c>
      <c r="Q6" s="229">
        <f>'0325(4度C)'!AC2</f>
        <v>0</v>
      </c>
      <c r="R6" s="229">
        <f>'0325(4度C)'!AD2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416.76588883618302</v>
      </c>
      <c r="F7" s="235" t="e">
        <f>AVERAGE(#REF!,D15:K15)</f>
        <v>#REF!</v>
      </c>
      <c r="G7" s="236">
        <f>AVERAGE(D15:K15)</f>
        <v>143.75046369894494</v>
      </c>
      <c r="H7" s="237"/>
      <c r="I7" s="236">
        <f>AVERAGE(L15:O15)</f>
        <v>82.438993689060226</v>
      </c>
      <c r="J7" s="237"/>
      <c r="K7" s="236">
        <f>AVERAGE(D33:O33)</f>
        <v>661.69652445360737</v>
      </c>
      <c r="L7" s="237"/>
      <c r="M7" s="236">
        <f>AVERAGE(P33:X33)</f>
        <v>634.36319081198269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0.88946235447992528</v>
      </c>
      <c r="F8" s="243" t="e">
        <f>AVERAGE(D16:K16,#REF!)</f>
        <v>#REF!</v>
      </c>
      <c r="G8" s="222">
        <f>AVERAGE(D16:K16)</f>
        <v>0.89143077327719045</v>
      </c>
      <c r="H8" s="223"/>
      <c r="I8" s="222">
        <f>AVERAGE(L16:O16)</f>
        <v>0.88553864483773792</v>
      </c>
      <c r="J8" s="223"/>
      <c r="K8" s="222">
        <f>AVERAGE(D34:O34)</f>
        <v>0.89151951581321476</v>
      </c>
      <c r="L8" s="223"/>
      <c r="M8" s="222">
        <f>AVERAGE(P34:X34)</f>
        <v>0.88786526624768869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84.507042253521121</v>
      </c>
      <c r="F14" s="28">
        <v>104.64285714285714</v>
      </c>
      <c r="G14" s="28">
        <v>85.714285714285722</v>
      </c>
      <c r="H14" s="28">
        <v>366</v>
      </c>
      <c r="I14" s="28" t="s">
        <v>42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102.56410256410257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75.466475795369746</v>
      </c>
      <c r="F15" s="35">
        <v>92.857180984789395</v>
      </c>
      <c r="G15" s="35">
        <v>75.459589308923526</v>
      </c>
      <c r="H15" s="35">
        <v>331.21860870669713</v>
      </c>
      <c r="I15" s="35" t="s">
        <v>42</v>
      </c>
      <c r="J15" s="35" t="s">
        <v>42</v>
      </c>
      <c r="K15" s="36" t="s">
        <v>42</v>
      </c>
      <c r="L15" s="34" t="s">
        <v>42</v>
      </c>
      <c r="M15" s="37">
        <v>80.299445344708531</v>
      </c>
      <c r="N15" s="35">
        <v>89.315306103351944</v>
      </c>
      <c r="O15" s="38">
        <v>77.702229619120203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H16" si="0">E15/E14</f>
        <v>0.89301996357854208</v>
      </c>
      <c r="F16" s="43">
        <f t="shared" si="0"/>
        <v>0.88737237801163926</v>
      </c>
      <c r="G16" s="43">
        <f t="shared" si="0"/>
        <v>0.88036187527077436</v>
      </c>
      <c r="H16" s="43">
        <f t="shared" si="0"/>
        <v>0.90496887624780631</v>
      </c>
      <c r="I16" s="43" t="s">
        <v>42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0.8922160593856503</v>
      </c>
      <c r="N16" s="43">
        <f t="shared" si="1"/>
        <v>0.87082423450768143</v>
      </c>
      <c r="O16" s="46">
        <f t="shared" si="1"/>
        <v>0.89357564061988226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0.25</v>
      </c>
      <c r="F17" s="48">
        <v>0.25005787037037036</v>
      </c>
      <c r="G17" s="48">
        <v>0.25020833333333331</v>
      </c>
      <c r="H17" s="48">
        <v>0.25</v>
      </c>
      <c r="I17" s="48" t="s">
        <v>42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>
        <v>0.70864583333333331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0.53622685185185182</v>
      </c>
      <c r="F18" s="48">
        <v>0.50416666666666665</v>
      </c>
      <c r="G18" s="48">
        <v>0.45978009259259262</v>
      </c>
      <c r="H18" s="48">
        <v>0.46736111111111112</v>
      </c>
      <c r="I18" s="48" t="s">
        <v>42</v>
      </c>
      <c r="J18" s="48" t="s">
        <v>42</v>
      </c>
      <c r="K18" s="48" t="s">
        <v>42</v>
      </c>
      <c r="L18" s="47" t="s">
        <v>42</v>
      </c>
      <c r="M18" s="49">
        <v>0.81527777777777777</v>
      </c>
      <c r="N18" s="48">
        <v>0.79173611111111108</v>
      </c>
      <c r="O18" s="50">
        <v>0.83354166666666663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23.666666666666668</v>
      </c>
      <c r="F23" s="58">
        <v>21.5</v>
      </c>
      <c r="G23" s="58">
        <v>23.666666666666668</v>
      </c>
      <c r="H23" s="58">
        <v>7.75</v>
      </c>
      <c r="I23" s="58" t="s">
        <v>42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328.81355932203388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1005.8823529411765</v>
      </c>
      <c r="O32" s="28">
        <v>840</v>
      </c>
      <c r="P32" s="27">
        <v>305.08474576271186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723.52941176470586</v>
      </c>
      <c r="W32" s="28">
        <v>979.41176470588243</v>
      </c>
      <c r="X32" s="31">
        <v>846.66666666666663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290.11093038368176</v>
      </c>
      <c r="H33" s="35">
        <v>390.04076086956502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990.25164361822715</v>
      </c>
      <c r="N33" s="35">
        <v>891.97266497812711</v>
      </c>
      <c r="O33" s="35">
        <v>746.10662241843625</v>
      </c>
      <c r="P33" s="34">
        <v>268.78366970279234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648.08578437850929</v>
      </c>
      <c r="W33" s="35">
        <v>870.52724595612187</v>
      </c>
      <c r="X33" s="38">
        <v>750.0560632105072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0.88229612848645489</v>
      </c>
      <c r="H34" s="43">
        <f>H33/H32</f>
        <v>0.90009406354515009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0.90022876692566101</v>
      </c>
      <c r="N34" s="43">
        <f>N33/N32</f>
        <v>0.8867564505630503</v>
      </c>
      <c r="O34" s="43">
        <f>O33/O32</f>
        <v>0.88822216954575739</v>
      </c>
      <c r="P34" s="42">
        <f>P33/P32</f>
        <v>0.88101313958137495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0.89572831987273649</v>
      </c>
      <c r="W34" s="43">
        <f>W33/W32</f>
        <v>0.88882661749273695</v>
      </c>
      <c r="X34" s="46">
        <f>X33/X32</f>
        <v>0.88589298804390615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0.2502199074074074</v>
      </c>
      <c r="H35" s="48">
        <v>0.29199074074074072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0.35450231481481481</v>
      </c>
      <c r="N35" s="48">
        <v>0.25010416666666668</v>
      </c>
      <c r="O35" s="48">
        <v>0.2503009259259259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0.70853009259259259</v>
      </c>
      <c r="W35" s="48">
        <v>0.70855324074074078</v>
      </c>
      <c r="X35" s="50">
        <v>0.70855324074074078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0.46127314814814813</v>
      </c>
      <c r="H36" s="48">
        <v>0.33333333333333331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0.40555555555555556</v>
      </c>
      <c r="N36" s="48">
        <v>0.52847222222222223</v>
      </c>
      <c r="O36" s="48">
        <v>0.51736111111111116</v>
      </c>
      <c r="P36" s="47">
        <v>0.83194444444444449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0.81527777777777777</v>
      </c>
      <c r="W36" s="48">
        <v>1.1835648148148148</v>
      </c>
      <c r="X36" s="50">
        <v>1.1614004629629631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9.8333333333333339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3.4</v>
      </c>
      <c r="O37" s="58">
        <v>4</v>
      </c>
      <c r="P37" s="57">
        <v>11.8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4.25</v>
      </c>
      <c r="W37" s="58">
        <v>3.4</v>
      </c>
      <c r="X37" s="61">
        <v>4.0909090909090908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4B3DD-32CC-4A1D-8E99-0B41BC2243A9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L46" sqref="L46"/>
      <selection pane="bottomLeft" activeCell="L46" sqref="L4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113049</v>
      </c>
      <c r="E1" s="88" t="s">
        <v>3</v>
      </c>
      <c r="F1" s="89">
        <f>SUM(G5:G157)</f>
        <v>2200760.46</v>
      </c>
      <c r="G1" s="90" t="s">
        <v>84</v>
      </c>
      <c r="H1" s="91">
        <f>L21+L38+L55+L72+L89+L106+L123+L140+L157</f>
        <v>49.774242424242424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46106</v>
      </c>
      <c r="B2" s="332"/>
      <c r="C2" s="92" t="s">
        <v>40</v>
      </c>
      <c r="D2" s="93">
        <f>AVERAGE(N21,N38,N55,N72,N89,N106,N123,N140,N157)</f>
        <v>649.54837616844077</v>
      </c>
      <c r="E2" s="93" t="s">
        <v>91</v>
      </c>
      <c r="F2" s="94">
        <f>F1/D1</f>
        <v>19.467314704243293</v>
      </c>
      <c r="G2" s="95" t="s">
        <v>92</v>
      </c>
      <c r="H2" s="96">
        <f>COUNT(H5:H157)</f>
        <v>4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224</v>
      </c>
      <c r="D5" s="288"/>
      <c r="E5" s="147">
        <v>17.87</v>
      </c>
      <c r="F5" s="97">
        <v>1757</v>
      </c>
      <c r="G5" s="148">
        <f t="shared" ref="G5:G10" si="0">E5*F5</f>
        <v>31397.59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2258.1935023206001</v>
      </c>
      <c r="N5" s="152">
        <f t="shared" ref="N5:N10" si="2">M5/L5</f>
        <v>376.36558372010001</v>
      </c>
      <c r="O5" s="154">
        <f t="shared" ref="O5:O10" si="3">L5-I5</f>
        <v>0</v>
      </c>
      <c r="P5" s="155">
        <f t="shared" ref="P5:P10" si="4">N5-K5</f>
        <v>-40.30108294656668</v>
      </c>
      <c r="Q5" s="156">
        <f t="shared" ref="Q5:Q10" si="5">N5/K5</f>
        <v>0.90327740092823994</v>
      </c>
      <c r="R5" s="289">
        <f>Q21</f>
        <v>0.88229612848645489</v>
      </c>
      <c r="S5" s="157">
        <v>0.2502199074074074</v>
      </c>
      <c r="T5" s="158">
        <v>0.28263888888888888</v>
      </c>
      <c r="U5" s="159"/>
      <c r="V5" s="160">
        <v>46.68333333333333</v>
      </c>
      <c r="W5" s="161"/>
      <c r="X5" s="162"/>
      <c r="Y5" s="292"/>
      <c r="Z5" s="293"/>
      <c r="AA5" s="115">
        <f t="shared" ref="AA5:AA10" si="6">M5-J5</f>
        <v>-241.80649767939985</v>
      </c>
      <c r="AB5" s="156">
        <f t="shared" ref="AB5:AB10" si="7">M5/J5</f>
        <v>0.90327740092824005</v>
      </c>
      <c r="AC5" s="281">
        <f>AB21</f>
        <v>0.88229612848645489</v>
      </c>
    </row>
    <row r="6" spans="1:29" ht="15.75" customHeight="1">
      <c r="A6" s="285"/>
      <c r="B6" s="100" t="s">
        <v>114</v>
      </c>
      <c r="C6" s="274" t="s">
        <v>240</v>
      </c>
      <c r="D6" s="275"/>
      <c r="E6" s="101">
        <v>19.7</v>
      </c>
      <c r="F6" s="102">
        <v>3055</v>
      </c>
      <c r="G6" s="103">
        <f t="shared" si="0"/>
        <v>60183.5</v>
      </c>
      <c r="H6" s="26"/>
      <c r="I6" s="104">
        <v>6</v>
      </c>
      <c r="J6" s="105">
        <v>2500</v>
      </c>
      <c r="K6" s="106">
        <f t="shared" ref="K6:K23" si="8">J6/I6</f>
        <v>416.66666666666669</v>
      </c>
      <c r="L6" s="107">
        <v>6</v>
      </c>
      <c r="M6" s="105">
        <f t="shared" si="1"/>
        <v>2256.4628641772656</v>
      </c>
      <c r="N6" s="106">
        <f t="shared" si="2"/>
        <v>376.07714402954429</v>
      </c>
      <c r="O6" s="108">
        <f t="shared" si="3"/>
        <v>0</v>
      </c>
      <c r="P6" s="109">
        <f t="shared" si="4"/>
        <v>-40.5895226371224</v>
      </c>
      <c r="Q6" s="110">
        <f t="shared" si="5"/>
        <v>0.9025851456709062</v>
      </c>
      <c r="R6" s="290"/>
      <c r="S6" s="47">
        <v>0.28611111111111109</v>
      </c>
      <c r="T6" s="48">
        <v>0.34252314814814816</v>
      </c>
      <c r="U6" s="111">
        <v>4.9999999999999822</v>
      </c>
      <c r="V6" s="112">
        <v>81.233333333333377</v>
      </c>
      <c r="W6" s="113"/>
      <c r="X6" s="116"/>
      <c r="Y6" s="276"/>
      <c r="Z6" s="277"/>
      <c r="AA6" s="117">
        <f t="shared" si="6"/>
        <v>-243.5371358227344</v>
      </c>
      <c r="AB6" s="110">
        <f t="shared" si="7"/>
        <v>0.9025851456709062</v>
      </c>
      <c r="AC6" s="282"/>
    </row>
    <row r="7" spans="1:29" ht="15.75" customHeight="1">
      <c r="A7" s="285"/>
      <c r="B7" s="100" t="s">
        <v>114</v>
      </c>
      <c r="C7" s="274" t="s">
        <v>115</v>
      </c>
      <c r="D7" s="275"/>
      <c r="E7" s="101">
        <v>29.85</v>
      </c>
      <c r="F7" s="102">
        <v>2223</v>
      </c>
      <c r="G7" s="103">
        <f t="shared" si="0"/>
        <v>66356.55</v>
      </c>
      <c r="H7" s="26"/>
      <c r="I7" s="104">
        <v>12</v>
      </c>
      <c r="J7" s="105">
        <v>3600</v>
      </c>
      <c r="K7" s="106">
        <f t="shared" si="8"/>
        <v>300</v>
      </c>
      <c r="L7" s="107">
        <v>12</v>
      </c>
      <c r="M7" s="105">
        <f t="shared" si="1"/>
        <v>3146.9917420369611</v>
      </c>
      <c r="N7" s="106">
        <f t="shared" si="2"/>
        <v>262.24931183641343</v>
      </c>
      <c r="O7" s="108">
        <f t="shared" si="3"/>
        <v>0</v>
      </c>
      <c r="P7" s="109">
        <f t="shared" si="4"/>
        <v>-37.750688163586574</v>
      </c>
      <c r="Q7" s="110">
        <f t="shared" si="5"/>
        <v>0.87416437278804471</v>
      </c>
      <c r="R7" s="290"/>
      <c r="S7" s="47">
        <v>0.34652777777777777</v>
      </c>
      <c r="T7" s="48">
        <v>0.37596064814814817</v>
      </c>
      <c r="U7" s="111">
        <v>5.7666666666666355</v>
      </c>
      <c r="V7" s="112">
        <v>42.383333333333375</v>
      </c>
      <c r="W7" s="113"/>
      <c r="X7" s="116"/>
      <c r="Y7" s="276"/>
      <c r="Z7" s="277"/>
      <c r="AA7" s="117">
        <f t="shared" si="6"/>
        <v>-453.00825796303889</v>
      </c>
      <c r="AB7" s="110">
        <f t="shared" si="7"/>
        <v>0.87416437278804471</v>
      </c>
      <c r="AC7" s="282"/>
    </row>
    <row r="8" spans="1:29" ht="15.75" customHeight="1">
      <c r="A8" s="285"/>
      <c r="B8" s="100" t="s">
        <v>114</v>
      </c>
      <c r="C8" s="274" t="s">
        <v>116</v>
      </c>
      <c r="D8" s="275"/>
      <c r="E8" s="101">
        <v>29.52</v>
      </c>
      <c r="F8" s="102">
        <v>1971</v>
      </c>
      <c r="G8" s="103">
        <f t="shared" si="0"/>
        <v>58183.92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3146.6075388026602</v>
      </c>
      <c r="N8" s="106">
        <f t="shared" si="2"/>
        <v>262.2172949002217</v>
      </c>
      <c r="O8" s="108">
        <f t="shared" si="3"/>
        <v>0</v>
      </c>
      <c r="P8" s="109">
        <f t="shared" si="4"/>
        <v>-37.782705099778298</v>
      </c>
      <c r="Q8" s="110">
        <f t="shared" si="5"/>
        <v>0.87405764966740562</v>
      </c>
      <c r="R8" s="290"/>
      <c r="S8" s="47">
        <v>0.37945601851851851</v>
      </c>
      <c r="T8" s="48">
        <v>0.40555555555555556</v>
      </c>
      <c r="U8" s="111">
        <v>5.0333333333332941</v>
      </c>
      <c r="V8" s="112">
        <v>37.583333333333343</v>
      </c>
      <c r="W8" s="113"/>
      <c r="X8" s="116"/>
      <c r="Y8" s="276"/>
      <c r="Z8" s="277"/>
      <c r="AA8" s="117">
        <f t="shared" si="6"/>
        <v>-453.3924611973398</v>
      </c>
      <c r="AB8" s="110">
        <f t="shared" si="7"/>
        <v>0.87405764966740562</v>
      </c>
      <c r="AC8" s="282"/>
    </row>
    <row r="9" spans="1:29" ht="15.75" customHeight="1">
      <c r="A9" s="285"/>
      <c r="B9" s="100" t="s">
        <v>114</v>
      </c>
      <c r="C9" s="274" t="s">
        <v>119</v>
      </c>
      <c r="D9" s="275"/>
      <c r="E9" s="101">
        <v>25.64</v>
      </c>
      <c r="F9" s="102">
        <v>1585</v>
      </c>
      <c r="G9" s="103">
        <f t="shared" si="0"/>
        <v>40639.4</v>
      </c>
      <c r="H9" s="13"/>
      <c r="I9" s="104">
        <v>11</v>
      </c>
      <c r="J9" s="105">
        <v>3600</v>
      </c>
      <c r="K9" s="106">
        <f t="shared" si="8"/>
        <v>327.27272727272725</v>
      </c>
      <c r="L9" s="107">
        <v>11</v>
      </c>
      <c r="M9" s="105">
        <f t="shared" si="1"/>
        <v>3182.3759063022862</v>
      </c>
      <c r="N9" s="106">
        <f t="shared" si="2"/>
        <v>289.30690057293509</v>
      </c>
      <c r="O9" s="108">
        <f t="shared" si="3"/>
        <v>0</v>
      </c>
      <c r="P9" s="109">
        <f t="shared" si="4"/>
        <v>-37.96582669979216</v>
      </c>
      <c r="Q9" s="110">
        <f t="shared" si="5"/>
        <v>0.88399330730619063</v>
      </c>
      <c r="R9" s="290"/>
      <c r="S9" s="47">
        <v>0.40910879629629632</v>
      </c>
      <c r="T9" s="48">
        <v>0.42986111111111114</v>
      </c>
      <c r="U9" s="111">
        <v>5.1166666666666938</v>
      </c>
      <c r="V9" s="112">
        <v>29.88333333333334</v>
      </c>
      <c r="W9" s="113"/>
      <c r="X9" s="116"/>
      <c r="Y9" s="276"/>
      <c r="Z9" s="277"/>
      <c r="AA9" s="117">
        <f t="shared" si="6"/>
        <v>-417.62409369771376</v>
      </c>
      <c r="AB9" s="110">
        <f t="shared" si="7"/>
        <v>0.88399330730619063</v>
      </c>
      <c r="AC9" s="282"/>
    </row>
    <row r="10" spans="1:29" ht="15.75" customHeight="1">
      <c r="A10" s="285"/>
      <c r="B10" s="100" t="s">
        <v>120</v>
      </c>
      <c r="C10" s="274" t="s">
        <v>121</v>
      </c>
      <c r="D10" s="275"/>
      <c r="E10" s="101">
        <v>28.57</v>
      </c>
      <c r="F10" s="102">
        <v>2044</v>
      </c>
      <c r="G10" s="121">
        <f t="shared" si="0"/>
        <v>58397.08</v>
      </c>
      <c r="H10" s="122"/>
      <c r="I10" s="104">
        <v>12</v>
      </c>
      <c r="J10" s="105">
        <v>3600</v>
      </c>
      <c r="K10" s="106">
        <f t="shared" si="8"/>
        <v>300</v>
      </c>
      <c r="L10" s="107">
        <v>12</v>
      </c>
      <c r="M10" s="105">
        <f t="shared" si="1"/>
        <v>3125.913338997455</v>
      </c>
      <c r="N10" s="106">
        <f t="shared" si="2"/>
        <v>260.49277824978793</v>
      </c>
      <c r="O10" s="108">
        <f t="shared" si="3"/>
        <v>0</v>
      </c>
      <c r="P10" s="109">
        <f t="shared" si="4"/>
        <v>-39.507221750212068</v>
      </c>
      <c r="Q10" s="110">
        <f t="shared" si="5"/>
        <v>0.86830926083262649</v>
      </c>
      <c r="R10" s="290"/>
      <c r="S10" s="47">
        <v>0.43402777777777779</v>
      </c>
      <c r="T10" s="48">
        <v>0.46127314814814813</v>
      </c>
      <c r="U10" s="111">
        <v>5.9999999999999787</v>
      </c>
      <c r="V10" s="112">
        <v>39.233333333333285</v>
      </c>
      <c r="W10" s="113"/>
      <c r="X10" s="116"/>
      <c r="Y10" s="276"/>
      <c r="Z10" s="277"/>
      <c r="AA10" s="117">
        <f t="shared" si="6"/>
        <v>-474.08666100254504</v>
      </c>
      <c r="AB10" s="110">
        <f t="shared" si="7"/>
        <v>0.86830926083262638</v>
      </c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9">AVERAGE(I5:I20)</f>
        <v>9.8333333333333339</v>
      </c>
      <c r="J21" s="137">
        <f t="shared" si="9"/>
        <v>3233.3333333333335</v>
      </c>
      <c r="K21" s="138">
        <f t="shared" ref="K21" si="10">J21/I21</f>
        <v>328.81355932203388</v>
      </c>
      <c r="L21" s="136">
        <f t="shared" ref="L21:M21" si="11">AVERAGE(L5:L20)</f>
        <v>9.8333333333333339</v>
      </c>
      <c r="M21" s="137">
        <f t="shared" si="11"/>
        <v>2852.7574821062044</v>
      </c>
      <c r="N21" s="138">
        <f>M21/L21</f>
        <v>290.11093038368176</v>
      </c>
      <c r="O21" s="139">
        <f>L21-I21</f>
        <v>0</v>
      </c>
      <c r="P21" s="140">
        <f>N21-K21</f>
        <v>-38.70262893835212</v>
      </c>
      <c r="Q21" s="141">
        <f>N21/K21</f>
        <v>0.88229612848645489</v>
      </c>
      <c r="R21" s="291"/>
      <c r="S21" s="142">
        <f>S5</f>
        <v>0.2502199074074074</v>
      </c>
      <c r="T21" s="143">
        <f>INDEX(T5:T20,COUNTA(T5:T20))</f>
        <v>0.46127314814814813</v>
      </c>
      <c r="U21" s="144"/>
      <c r="V21" s="166"/>
      <c r="W21" s="167"/>
      <c r="X21" s="138"/>
      <c r="Y21" s="279"/>
      <c r="Z21" s="280"/>
      <c r="AA21" s="168">
        <f>M21-J21</f>
        <v>-380.57585122712908</v>
      </c>
      <c r="AB21" s="141">
        <f>M21/J21</f>
        <v>0.88229612848645489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957</v>
      </c>
      <c r="G22" s="148">
        <f t="shared" ref="G22:G23" si="12">E22*F22</f>
        <v>13426.71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2340.4891304347775</v>
      </c>
      <c r="N22" s="152">
        <f>M22/L22</f>
        <v>390.08152173912958</v>
      </c>
      <c r="O22" s="154">
        <f>L22-I22</f>
        <v>0</v>
      </c>
      <c r="P22" s="155">
        <f>N22-K22</f>
        <v>-43.25181159420373</v>
      </c>
      <c r="Q22" s="156">
        <f>N22/K22</f>
        <v>0.90018812709029905</v>
      </c>
      <c r="R22" s="289">
        <f>Q38</f>
        <v>0.90009406354515009</v>
      </c>
      <c r="S22" s="157">
        <v>0.29199074074074072</v>
      </c>
      <c r="T22" s="158">
        <v>0.30902777777777779</v>
      </c>
      <c r="U22" s="159"/>
      <c r="V22" s="160">
        <v>24.533333333333385</v>
      </c>
      <c r="W22" s="158"/>
      <c r="X22" s="169"/>
      <c r="Y22" s="292"/>
      <c r="Z22" s="293"/>
      <c r="AA22" s="115">
        <f>M22-J22</f>
        <v>-259.51086956522249</v>
      </c>
      <c r="AB22" s="156">
        <f>M22/J22</f>
        <v>0.90018812709029905</v>
      </c>
      <c r="AC22" s="281">
        <f>AB38</f>
        <v>0.90009406354515009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1170</v>
      </c>
      <c r="G23" s="103">
        <f t="shared" si="12"/>
        <v>16953.3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2340.0000000000023</v>
      </c>
      <c r="N23" s="106">
        <f>M23/L23</f>
        <v>390.0000000000004</v>
      </c>
      <c r="O23" s="108">
        <f>L23-I23</f>
        <v>0</v>
      </c>
      <c r="P23" s="109">
        <f>N23-K23</f>
        <v>-43.333333333332916</v>
      </c>
      <c r="Q23" s="110">
        <f>N23/K23</f>
        <v>0.90000000000000091</v>
      </c>
      <c r="R23" s="290"/>
      <c r="S23" s="47">
        <v>0.3125</v>
      </c>
      <c r="T23" s="48">
        <v>0.33333333333333331</v>
      </c>
      <c r="U23" s="111">
        <v>4.9999999999999822</v>
      </c>
      <c r="V23" s="112">
        <v>29.999999999999972</v>
      </c>
      <c r="W23" s="113"/>
      <c r="X23" s="13"/>
      <c r="Y23" s="276"/>
      <c r="Z23" s="277"/>
      <c r="AA23" s="117">
        <f>M23-J23</f>
        <v>-259.99999999999773</v>
      </c>
      <c r="AB23" s="110">
        <f>M23/J23</f>
        <v>0.90000000000000091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2340.2445652173901</v>
      </c>
      <c r="N38" s="138">
        <f>M38/L38</f>
        <v>390.04076086956502</v>
      </c>
      <c r="O38" s="139">
        <f>L38-I38</f>
        <v>0</v>
      </c>
      <c r="P38" s="140">
        <f>N38-K38</f>
        <v>-43.292572463768295</v>
      </c>
      <c r="Q38" s="141">
        <f>N38/K38</f>
        <v>0.90009406354515009</v>
      </c>
      <c r="R38" s="291"/>
      <c r="S38" s="142">
        <f>S22</f>
        <v>0.29199074074074072</v>
      </c>
      <c r="T38" s="143">
        <f>INDEX(T22:T37,COUNTA(T22:T37))</f>
        <v>0.33333333333333331</v>
      </c>
      <c r="U38" s="144"/>
      <c r="V38" s="166"/>
      <c r="W38" s="167"/>
      <c r="X38" s="138"/>
      <c r="Y38" s="279"/>
      <c r="Z38" s="280"/>
      <c r="AA38" s="168">
        <f>M38-J38</f>
        <v>-259.75543478260988</v>
      </c>
      <c r="AB38" s="141">
        <f>M38/J38</f>
        <v>0.90009406354515009</v>
      </c>
      <c r="AC38" s="283"/>
    </row>
    <row r="39" spans="1:29" ht="15.75" customHeight="1">
      <c r="A39" s="284" t="s">
        <v>125</v>
      </c>
      <c r="B39" s="114" t="s">
        <v>120</v>
      </c>
      <c r="C39" s="287" t="s">
        <v>204</v>
      </c>
      <c r="D39" s="288"/>
      <c r="E39" s="147">
        <v>18.53</v>
      </c>
      <c r="F39" s="97">
        <v>3640</v>
      </c>
      <c r="G39" s="148">
        <f t="shared" ref="G39" si="16">E39*F39</f>
        <v>67449.2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2970.7549308546813</v>
      </c>
      <c r="N39" s="152">
        <f>M39/L39</f>
        <v>990.25164361822715</v>
      </c>
      <c r="O39" s="154">
        <f>L39-I39</f>
        <v>0</v>
      </c>
      <c r="P39" s="155">
        <f>N39-K39</f>
        <v>-109.74835638177285</v>
      </c>
      <c r="Q39" s="156">
        <f>N39/K39</f>
        <v>0.90022876692566101</v>
      </c>
      <c r="R39" s="289">
        <f>Q55</f>
        <v>0.90022876692566101</v>
      </c>
      <c r="S39" s="157">
        <v>0.35450231481481481</v>
      </c>
      <c r="T39" s="158">
        <v>0.40555555555555556</v>
      </c>
      <c r="U39" s="159"/>
      <c r="V39" s="160">
        <v>73.51666666666668</v>
      </c>
      <c r="W39" s="161"/>
      <c r="X39" s="162"/>
      <c r="Y39" s="292"/>
      <c r="Z39" s="293"/>
      <c r="AA39" s="115">
        <f>M39-J39</f>
        <v>-329.24506914531867</v>
      </c>
      <c r="AB39" s="156">
        <f>M39/J39</f>
        <v>0.90022876692566101</v>
      </c>
      <c r="AC39" s="281">
        <f>AB55</f>
        <v>0.90022876692566101</v>
      </c>
    </row>
    <row r="40" spans="1:29" ht="15.75" customHeight="1">
      <c r="A40" s="285"/>
      <c r="B40" s="100"/>
      <c r="C40" s="274"/>
      <c r="D40" s="275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0"/>
      <c r="S40" s="47"/>
      <c r="T40" s="48"/>
      <c r="U40" s="111"/>
      <c r="V40" s="112"/>
      <c r="W40" s="113"/>
      <c r="X40" s="116"/>
      <c r="Y40" s="276"/>
      <c r="Z40" s="277"/>
      <c r="AA40" s="117"/>
      <c r="AB40" s="110"/>
      <c r="AC40" s="282"/>
    </row>
    <row r="41" spans="1:29" ht="15.75" customHeight="1">
      <c r="A41" s="285"/>
      <c r="B41" s="100"/>
      <c r="C41" s="274"/>
      <c r="D41" s="275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0"/>
      <c r="S41" s="47"/>
      <c r="T41" s="48"/>
      <c r="U41" s="111"/>
      <c r="V41" s="112"/>
      <c r="W41" s="113"/>
      <c r="X41" s="116"/>
      <c r="Y41" s="276"/>
      <c r="Z41" s="277"/>
      <c r="AA41" s="117"/>
      <c r="AB41" s="110"/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99"/>
      <c r="G55" s="135"/>
      <c r="H55" s="69"/>
      <c r="I55" s="136">
        <f t="shared" ref="I55:J55" si="17">AVERAGE(I39:I54)</f>
        <v>3</v>
      </c>
      <c r="J55" s="137">
        <f t="shared" si="17"/>
        <v>3300</v>
      </c>
      <c r="K55" s="138">
        <f t="shared" ref="K55" si="18">J55/I55</f>
        <v>1100</v>
      </c>
      <c r="L55" s="136">
        <f t="shared" ref="L55:M55" si="19">AVERAGE(L39:L54)</f>
        <v>3</v>
      </c>
      <c r="M55" s="137">
        <f t="shared" si="19"/>
        <v>2970.7549308546813</v>
      </c>
      <c r="N55" s="138">
        <f t="shared" ref="N55:N60" si="20">M55/L55</f>
        <v>990.25164361822715</v>
      </c>
      <c r="O55" s="139">
        <f t="shared" ref="O55:O60" si="21">L55-I55</f>
        <v>0</v>
      </c>
      <c r="P55" s="140">
        <f t="shared" ref="P55:P60" si="22">N55-K55</f>
        <v>-109.74835638177285</v>
      </c>
      <c r="Q55" s="141">
        <f t="shared" ref="Q55:Q60" si="23">N55/K55</f>
        <v>0.90022876692566101</v>
      </c>
      <c r="R55" s="291"/>
      <c r="S55" s="142">
        <f>S39</f>
        <v>0.35450231481481481</v>
      </c>
      <c r="T55" s="143">
        <f>INDEX(T39:T54,COUNTA(T39:T54))</f>
        <v>0.40555555555555556</v>
      </c>
      <c r="U55" s="144"/>
      <c r="V55" s="166"/>
      <c r="W55" s="99"/>
      <c r="X55" s="69"/>
      <c r="Y55" s="279"/>
      <c r="Z55" s="280"/>
      <c r="AA55" s="168">
        <f t="shared" ref="AA55:AA60" si="24">M55-J55</f>
        <v>-329.24506914531867</v>
      </c>
      <c r="AB55" s="141">
        <f t="shared" ref="AB55:AB60" si="25">M55/J55</f>
        <v>0.90022876692566101</v>
      </c>
      <c r="AC55" s="283"/>
    </row>
    <row r="56" spans="1:29" ht="15.75" customHeight="1">
      <c r="A56" s="294" t="s">
        <v>71</v>
      </c>
      <c r="B56" s="114" t="s">
        <v>120</v>
      </c>
      <c r="C56" s="287" t="s">
        <v>130</v>
      </c>
      <c r="D56" s="288"/>
      <c r="E56" s="147">
        <v>18.18</v>
      </c>
      <c r="F56" s="97">
        <v>1316</v>
      </c>
      <c r="G56" s="148">
        <f t="shared" ref="G56:G60" si="26">E56*F56</f>
        <v>23924.880000000001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3177.4647887323986</v>
      </c>
      <c r="N56" s="152">
        <f t="shared" si="20"/>
        <v>1059.1549295774662</v>
      </c>
      <c r="O56" s="154">
        <f t="shared" si="21"/>
        <v>0</v>
      </c>
      <c r="P56" s="155">
        <f t="shared" si="22"/>
        <v>-140.84507042253381</v>
      </c>
      <c r="Q56" s="156">
        <f t="shared" si="23"/>
        <v>0.88262910798122185</v>
      </c>
      <c r="R56" s="289">
        <f>Q72</f>
        <v>0.8867564505630503</v>
      </c>
      <c r="S56" s="157">
        <v>0.25010416666666668</v>
      </c>
      <c r="T56" s="158">
        <v>0.2673611111111111</v>
      </c>
      <c r="U56" s="159"/>
      <c r="V56" s="160">
        <v>24.849999999999966</v>
      </c>
      <c r="W56" s="161"/>
      <c r="X56" s="162"/>
      <c r="Y56" s="292"/>
      <c r="Z56" s="293"/>
      <c r="AA56" s="115">
        <f t="shared" si="24"/>
        <v>-422.53521126760143</v>
      </c>
      <c r="AB56" s="156">
        <f t="shared" si="25"/>
        <v>0.88262910798122185</v>
      </c>
      <c r="AC56" s="281">
        <f>AB72</f>
        <v>0.8867564505630503</v>
      </c>
    </row>
    <row r="57" spans="1:29" ht="15.75" customHeight="1">
      <c r="A57" s="295"/>
      <c r="B57" s="100" t="s">
        <v>120</v>
      </c>
      <c r="C57" s="274" t="s">
        <v>132</v>
      </c>
      <c r="D57" s="275"/>
      <c r="E57" s="101">
        <v>18.18</v>
      </c>
      <c r="F57" s="102">
        <v>2531</v>
      </c>
      <c r="G57" s="103">
        <f t="shared" si="26"/>
        <v>46013.58</v>
      </c>
      <c r="H57" s="26"/>
      <c r="I57" s="104">
        <v>3</v>
      </c>
      <c r="J57" s="105">
        <v>3600</v>
      </c>
      <c r="K57" s="106">
        <f t="shared" ref="K57:K94" si="27">J57/I57</f>
        <v>1200</v>
      </c>
      <c r="L57" s="107">
        <v>3</v>
      </c>
      <c r="M57" s="105">
        <f>F57/V57*60</f>
        <v>3173.6677115987432</v>
      </c>
      <c r="N57" s="106">
        <f t="shared" si="20"/>
        <v>1057.889237199581</v>
      </c>
      <c r="O57" s="108">
        <f t="shared" si="21"/>
        <v>0</v>
      </c>
      <c r="P57" s="109">
        <f t="shared" si="22"/>
        <v>-142.11076280041902</v>
      </c>
      <c r="Q57" s="110">
        <f t="shared" si="23"/>
        <v>0.88157436433298419</v>
      </c>
      <c r="R57" s="290"/>
      <c r="S57" s="47">
        <v>0.27788194444444442</v>
      </c>
      <c r="T57" s="48">
        <v>0.31111111111111112</v>
      </c>
      <c r="U57" s="111">
        <v>15.14999999999997</v>
      </c>
      <c r="V57" s="112">
        <v>47.850000000000044</v>
      </c>
      <c r="W57" s="113"/>
      <c r="X57" s="116"/>
      <c r="Y57" s="276"/>
      <c r="Z57" s="277"/>
      <c r="AA57" s="117">
        <f t="shared" si="24"/>
        <v>-426.33228840125685</v>
      </c>
      <c r="AB57" s="110">
        <f t="shared" si="25"/>
        <v>0.88157436433298419</v>
      </c>
      <c r="AC57" s="282"/>
    </row>
    <row r="58" spans="1:29" ht="15.75" customHeight="1">
      <c r="A58" s="295"/>
      <c r="B58" s="100" t="s">
        <v>120</v>
      </c>
      <c r="C58" s="274" t="s">
        <v>127</v>
      </c>
      <c r="D58" s="275"/>
      <c r="E58" s="101">
        <v>22.28</v>
      </c>
      <c r="F58" s="102">
        <v>1284</v>
      </c>
      <c r="G58" s="103">
        <f t="shared" si="26"/>
        <v>28607.52</v>
      </c>
      <c r="H58" s="26"/>
      <c r="I58" s="104">
        <v>5</v>
      </c>
      <c r="J58" s="105">
        <v>3300</v>
      </c>
      <c r="K58" s="106">
        <f t="shared" si="27"/>
        <v>660</v>
      </c>
      <c r="L58" s="107">
        <v>5</v>
      </c>
      <c r="M58" s="105">
        <f>F58/V58*60</f>
        <v>2944.2038216560554</v>
      </c>
      <c r="N58" s="106">
        <f t="shared" si="20"/>
        <v>588.84076433121106</v>
      </c>
      <c r="O58" s="108">
        <f t="shared" si="21"/>
        <v>0</v>
      </c>
      <c r="P58" s="109">
        <f t="shared" si="22"/>
        <v>-71.159235668788938</v>
      </c>
      <c r="Q58" s="110">
        <f t="shared" si="23"/>
        <v>0.89218297625941068</v>
      </c>
      <c r="R58" s="290"/>
      <c r="S58" s="47">
        <v>0.32222222222222224</v>
      </c>
      <c r="T58" s="48">
        <v>0.34039351851851851</v>
      </c>
      <c r="U58" s="111">
        <v>16.000000000000021</v>
      </c>
      <c r="V58" s="112">
        <v>26.166666666666629</v>
      </c>
      <c r="W58" s="113"/>
      <c r="X58" s="116"/>
      <c r="Y58" s="276"/>
      <c r="Z58" s="277"/>
      <c r="AA58" s="117">
        <f t="shared" si="24"/>
        <v>-355.79617834394458</v>
      </c>
      <c r="AB58" s="110">
        <f t="shared" si="25"/>
        <v>0.89218297625941079</v>
      </c>
      <c r="AC58" s="282"/>
    </row>
    <row r="59" spans="1:29" ht="15.75" customHeight="1">
      <c r="A59" s="295"/>
      <c r="B59" s="100" t="s">
        <v>120</v>
      </c>
      <c r="C59" s="274" t="s">
        <v>131</v>
      </c>
      <c r="D59" s="275"/>
      <c r="E59" s="101">
        <v>14.03</v>
      </c>
      <c r="F59" s="102">
        <v>4900</v>
      </c>
      <c r="G59" s="103">
        <f t="shared" si="26"/>
        <v>68747</v>
      </c>
      <c r="H59" s="26"/>
      <c r="I59" s="104">
        <v>3</v>
      </c>
      <c r="J59" s="105">
        <v>3000</v>
      </c>
      <c r="K59" s="106">
        <f t="shared" si="27"/>
        <v>1000</v>
      </c>
      <c r="L59" s="107">
        <v>3</v>
      </c>
      <c r="M59" s="105">
        <f>F59/V59*60</f>
        <v>2696.8353462773266</v>
      </c>
      <c r="N59" s="106">
        <f t="shared" si="20"/>
        <v>898.9451154257755</v>
      </c>
      <c r="O59" s="108">
        <f t="shared" si="21"/>
        <v>0</v>
      </c>
      <c r="P59" s="109">
        <f t="shared" si="22"/>
        <v>-101.0548845742245</v>
      </c>
      <c r="Q59" s="110">
        <f t="shared" si="23"/>
        <v>0.89894511542577549</v>
      </c>
      <c r="R59" s="290"/>
      <c r="S59" s="47">
        <v>0.35069444444444442</v>
      </c>
      <c r="T59" s="48">
        <v>0.42640046296296297</v>
      </c>
      <c r="U59" s="111">
        <v>14.833333333333307</v>
      </c>
      <c r="V59" s="112">
        <v>109.01666666666671</v>
      </c>
      <c r="W59" s="113"/>
      <c r="X59" s="116"/>
      <c r="Y59" s="276"/>
      <c r="Z59" s="277"/>
      <c r="AA59" s="117">
        <f t="shared" si="24"/>
        <v>-303.16465372267339</v>
      </c>
      <c r="AB59" s="110">
        <f t="shared" si="25"/>
        <v>0.89894511542577549</v>
      </c>
      <c r="AC59" s="282"/>
    </row>
    <row r="60" spans="1:29" ht="15.75" customHeight="1">
      <c r="A60" s="296"/>
      <c r="B60" s="100" t="s">
        <v>120</v>
      </c>
      <c r="C60" s="274" t="s">
        <v>133</v>
      </c>
      <c r="D60" s="275"/>
      <c r="E60" s="101">
        <v>14.28</v>
      </c>
      <c r="F60" s="102">
        <v>6977</v>
      </c>
      <c r="G60" s="103">
        <f t="shared" si="26"/>
        <v>99631.56</v>
      </c>
      <c r="H60" s="13"/>
      <c r="I60" s="104">
        <v>3</v>
      </c>
      <c r="J60" s="105">
        <v>3600</v>
      </c>
      <c r="K60" s="106">
        <f t="shared" si="27"/>
        <v>1200</v>
      </c>
      <c r="L60" s="107">
        <v>3</v>
      </c>
      <c r="M60" s="105">
        <f>F60/V60*60</f>
        <v>3171.3636363636365</v>
      </c>
      <c r="N60" s="106">
        <f t="shared" si="20"/>
        <v>1057.1212121212122</v>
      </c>
      <c r="O60" s="108">
        <f t="shared" si="21"/>
        <v>0</v>
      </c>
      <c r="P60" s="109">
        <f t="shared" si="22"/>
        <v>-142.87878787878776</v>
      </c>
      <c r="Q60" s="110">
        <f t="shared" si="23"/>
        <v>0.88093434343434351</v>
      </c>
      <c r="R60" s="290"/>
      <c r="S60" s="47">
        <v>0.43680555555555556</v>
      </c>
      <c r="T60" s="48">
        <v>0.52847222222222223</v>
      </c>
      <c r="U60" s="111">
        <v>14.983333333333331</v>
      </c>
      <c r="V60" s="112">
        <v>132</v>
      </c>
      <c r="W60" s="113"/>
      <c r="X60" s="116"/>
      <c r="Y60" s="276"/>
      <c r="Z60" s="277"/>
      <c r="AA60" s="117">
        <f t="shared" si="24"/>
        <v>-428.63636363636351</v>
      </c>
      <c r="AB60" s="110">
        <f t="shared" si="25"/>
        <v>0.88093434343434351</v>
      </c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26"/>
      <c r="X66" s="127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26"/>
      <c r="X67" s="127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26"/>
      <c r="X68" s="127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26"/>
      <c r="X69" s="127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26"/>
      <c r="X70" s="127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28">AVERAGE(I56:I71)</f>
        <v>3.4</v>
      </c>
      <c r="J72" s="137">
        <f t="shared" si="28"/>
        <v>3420</v>
      </c>
      <c r="K72" s="138">
        <f t="shared" ref="K72" si="29">J72/I72</f>
        <v>1005.8823529411765</v>
      </c>
      <c r="L72" s="136">
        <f t="shared" ref="L72:M72" si="30">AVERAGE(L56:L71)</f>
        <v>3.4</v>
      </c>
      <c r="M72" s="137">
        <f t="shared" si="30"/>
        <v>3032.707060925632</v>
      </c>
      <c r="N72" s="138">
        <f t="shared" ref="N72:N77" si="31">M72/L72</f>
        <v>891.97266497812711</v>
      </c>
      <c r="O72" s="139">
        <f t="shared" ref="O72:O77" si="32">L72-I72</f>
        <v>0</v>
      </c>
      <c r="P72" s="140">
        <f t="shared" ref="P72:P77" si="33">N72-K72</f>
        <v>-113.90968796304935</v>
      </c>
      <c r="Q72" s="141">
        <f t="shared" ref="Q72:Q77" si="34">N72/K72</f>
        <v>0.8867564505630503</v>
      </c>
      <c r="R72" s="291"/>
      <c r="S72" s="142">
        <f>S56</f>
        <v>0.25010416666666668</v>
      </c>
      <c r="T72" s="143">
        <f>INDEX(T56:T71,COUNTA(T56:T71))</f>
        <v>0.52847222222222223</v>
      </c>
      <c r="U72" s="144"/>
      <c r="V72" s="166"/>
      <c r="W72" s="99"/>
      <c r="X72" s="69"/>
      <c r="Y72" s="279"/>
      <c r="Z72" s="280"/>
      <c r="AA72" s="168">
        <f t="shared" ref="AA72:AA77" si="35">M72-J72</f>
        <v>-387.29293907436795</v>
      </c>
      <c r="AB72" s="141">
        <f t="shared" ref="AB72:AB77" si="36">M72/J72</f>
        <v>0.8867564505630503</v>
      </c>
      <c r="AC72" s="283"/>
    </row>
    <row r="73" spans="1:29" ht="15.75" customHeight="1">
      <c r="A73" s="284" t="s">
        <v>78</v>
      </c>
      <c r="B73" s="114" t="s">
        <v>120</v>
      </c>
      <c r="C73" s="287" t="s">
        <v>134</v>
      </c>
      <c r="D73" s="288"/>
      <c r="E73" s="147">
        <v>25.03</v>
      </c>
      <c r="F73" s="97">
        <v>1694</v>
      </c>
      <c r="G73" s="148">
        <f t="shared" ref="G73:G77" si="37">E73*F73</f>
        <v>42400.82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2940.4050144647963</v>
      </c>
      <c r="N73" s="152">
        <f t="shared" si="31"/>
        <v>735.10125361619907</v>
      </c>
      <c r="O73" s="154">
        <f t="shared" si="32"/>
        <v>0</v>
      </c>
      <c r="P73" s="155">
        <f t="shared" si="33"/>
        <v>-89.898746383800926</v>
      </c>
      <c r="Q73" s="156">
        <f t="shared" si="34"/>
        <v>0.89103182256508984</v>
      </c>
      <c r="R73" s="289">
        <f>Q89</f>
        <v>0.88822216954575739</v>
      </c>
      <c r="S73" s="157">
        <v>0.2503009259259259</v>
      </c>
      <c r="T73" s="158">
        <v>0.27430555555555558</v>
      </c>
      <c r="U73" s="159"/>
      <c r="V73" s="160">
        <v>34.566666666666741</v>
      </c>
      <c r="W73" s="158"/>
      <c r="X73" s="169"/>
      <c r="Y73" s="292"/>
      <c r="Z73" s="293"/>
      <c r="AA73" s="115">
        <f t="shared" si="35"/>
        <v>-359.5949855352037</v>
      </c>
      <c r="AB73" s="156">
        <f t="shared" si="36"/>
        <v>0.89103182256508984</v>
      </c>
      <c r="AC73" s="281">
        <f>AB89</f>
        <v>0.88822216954575739</v>
      </c>
    </row>
    <row r="74" spans="1:29" ht="15.75" customHeight="1">
      <c r="A74" s="285"/>
      <c r="B74" s="100" t="s">
        <v>120</v>
      </c>
      <c r="C74" s="274" t="s">
        <v>135</v>
      </c>
      <c r="D74" s="275"/>
      <c r="E74" s="101">
        <v>24.82</v>
      </c>
      <c r="F74" s="102">
        <v>2059</v>
      </c>
      <c r="G74" s="103">
        <f t="shared" si="37"/>
        <v>51104.38</v>
      </c>
      <c r="H74" s="26"/>
      <c r="I74" s="104">
        <v>4</v>
      </c>
      <c r="J74" s="105">
        <v>3300</v>
      </c>
      <c r="K74" s="106">
        <f t="shared" si="27"/>
        <v>825</v>
      </c>
      <c r="L74" s="107">
        <v>4</v>
      </c>
      <c r="M74" s="105">
        <f>F74/V74*60</f>
        <v>2940.2618008726668</v>
      </c>
      <c r="N74" s="106">
        <f t="shared" si="31"/>
        <v>735.06545021816669</v>
      </c>
      <c r="O74" s="108">
        <f t="shared" si="32"/>
        <v>0</v>
      </c>
      <c r="P74" s="109">
        <f t="shared" si="33"/>
        <v>-89.934549781833311</v>
      </c>
      <c r="Q74" s="110">
        <f t="shared" si="34"/>
        <v>0.89098842450686866</v>
      </c>
      <c r="R74" s="290"/>
      <c r="S74" s="47">
        <v>0.28472222222222221</v>
      </c>
      <c r="T74" s="48">
        <v>0.31390046296296298</v>
      </c>
      <c r="U74" s="111">
        <v>14.999999999999947</v>
      </c>
      <c r="V74" s="112">
        <v>42.016666666666708</v>
      </c>
      <c r="W74" s="113"/>
      <c r="X74" s="13"/>
      <c r="Y74" s="276"/>
      <c r="Z74" s="277"/>
      <c r="AA74" s="117">
        <f t="shared" si="35"/>
        <v>-359.73819912733325</v>
      </c>
      <c r="AB74" s="110">
        <f t="shared" si="36"/>
        <v>0.89098842450686866</v>
      </c>
      <c r="AC74" s="282"/>
    </row>
    <row r="75" spans="1:29" ht="15.75" customHeight="1">
      <c r="A75" s="285"/>
      <c r="B75" s="100" t="s">
        <v>120</v>
      </c>
      <c r="C75" s="274" t="s">
        <v>128</v>
      </c>
      <c r="D75" s="275"/>
      <c r="E75" s="101">
        <v>17.89</v>
      </c>
      <c r="F75" s="102">
        <v>3403</v>
      </c>
      <c r="G75" s="103">
        <f t="shared" si="37"/>
        <v>60879.670000000006</v>
      </c>
      <c r="H75" s="26"/>
      <c r="I75" s="104">
        <v>4</v>
      </c>
      <c r="J75" s="105">
        <v>3600</v>
      </c>
      <c r="K75" s="106">
        <f t="shared" si="27"/>
        <v>900</v>
      </c>
      <c r="L75" s="107">
        <v>4</v>
      </c>
      <c r="M75" s="105">
        <f>F75/V75*60</f>
        <v>3172.1387881926453</v>
      </c>
      <c r="N75" s="106">
        <f t="shared" si="31"/>
        <v>793.03469704816132</v>
      </c>
      <c r="O75" s="108">
        <f t="shared" si="32"/>
        <v>0</v>
      </c>
      <c r="P75" s="109">
        <f t="shared" si="33"/>
        <v>-106.96530295183868</v>
      </c>
      <c r="Q75" s="110">
        <f t="shared" si="34"/>
        <v>0.88114966338684586</v>
      </c>
      <c r="R75" s="290"/>
      <c r="S75" s="47">
        <v>0.32430555555555557</v>
      </c>
      <c r="T75" s="48">
        <v>0.36900462962962965</v>
      </c>
      <c r="U75" s="111">
        <v>14.983333333333331</v>
      </c>
      <c r="V75" s="112">
        <v>64.366666666666688</v>
      </c>
      <c r="W75" s="113"/>
      <c r="X75" s="13"/>
      <c r="Y75" s="276"/>
      <c r="Z75" s="277"/>
      <c r="AA75" s="117">
        <f t="shared" si="35"/>
        <v>-427.86121180735472</v>
      </c>
      <c r="AB75" s="110">
        <f t="shared" si="36"/>
        <v>0.88114966338684586</v>
      </c>
      <c r="AC75" s="282"/>
    </row>
    <row r="76" spans="1:29" ht="15.75" customHeight="1">
      <c r="A76" s="285"/>
      <c r="B76" s="100" t="s">
        <v>120</v>
      </c>
      <c r="C76" s="274" t="s">
        <v>136</v>
      </c>
      <c r="D76" s="275"/>
      <c r="E76" s="101">
        <v>30</v>
      </c>
      <c r="F76" s="102">
        <v>3400</v>
      </c>
      <c r="G76" s="103">
        <f t="shared" si="37"/>
        <v>102000</v>
      </c>
      <c r="H76" s="26"/>
      <c r="I76" s="104">
        <v>3</v>
      </c>
      <c r="J76" s="105">
        <v>3000</v>
      </c>
      <c r="K76" s="106">
        <f t="shared" si="27"/>
        <v>1000</v>
      </c>
      <c r="L76" s="107">
        <v>3</v>
      </c>
      <c r="M76" s="105">
        <f>F76/V76*60</f>
        <v>2697.817941370949</v>
      </c>
      <c r="N76" s="106">
        <f t="shared" si="31"/>
        <v>899.27264712364968</v>
      </c>
      <c r="O76" s="108">
        <f t="shared" si="32"/>
        <v>0</v>
      </c>
      <c r="P76" s="109">
        <f t="shared" si="33"/>
        <v>-100.72735287635032</v>
      </c>
      <c r="Q76" s="110">
        <f t="shared" si="34"/>
        <v>0.89927264712364963</v>
      </c>
      <c r="R76" s="290"/>
      <c r="S76" s="47">
        <v>0.38012731481481482</v>
      </c>
      <c r="T76" s="48">
        <v>0.43263888888888891</v>
      </c>
      <c r="U76" s="111">
        <v>16.016666666666637</v>
      </c>
      <c r="V76" s="112">
        <v>75.616666666666688</v>
      </c>
      <c r="W76" s="113"/>
      <c r="X76" s="116"/>
      <c r="Y76" s="276"/>
      <c r="Z76" s="277"/>
      <c r="AA76" s="117">
        <f t="shared" si="35"/>
        <v>-302.18205862905097</v>
      </c>
      <c r="AB76" s="110">
        <f t="shared" si="36"/>
        <v>0.89927264712364963</v>
      </c>
      <c r="AC76" s="282"/>
    </row>
    <row r="77" spans="1:29" ht="15.75" customHeight="1">
      <c r="A77" s="285"/>
      <c r="B77" s="100" t="s">
        <v>120</v>
      </c>
      <c r="C77" s="274" t="s">
        <v>129</v>
      </c>
      <c r="D77" s="275"/>
      <c r="E77" s="101">
        <v>16.66</v>
      </c>
      <c r="F77" s="102">
        <v>5640</v>
      </c>
      <c r="G77" s="103">
        <f t="shared" si="37"/>
        <v>93962.4</v>
      </c>
      <c r="H77" s="13"/>
      <c r="I77" s="104">
        <v>5</v>
      </c>
      <c r="J77" s="105">
        <v>3600</v>
      </c>
      <c r="K77" s="106">
        <f t="shared" si="27"/>
        <v>720</v>
      </c>
      <c r="L77" s="107">
        <v>5</v>
      </c>
      <c r="M77" s="105">
        <f>F77/V77*60</f>
        <v>3171.5089034676653</v>
      </c>
      <c r="N77" s="106">
        <f t="shared" si="31"/>
        <v>634.30178069353303</v>
      </c>
      <c r="O77" s="108">
        <f t="shared" si="32"/>
        <v>0</v>
      </c>
      <c r="P77" s="109">
        <f t="shared" si="33"/>
        <v>-85.698219306466967</v>
      </c>
      <c r="Q77" s="110">
        <f t="shared" si="34"/>
        <v>0.8809746954076848</v>
      </c>
      <c r="R77" s="290"/>
      <c r="S77" s="47">
        <v>0.4432638888888889</v>
      </c>
      <c r="T77" s="48">
        <v>0.51736111111111116</v>
      </c>
      <c r="U77" s="111">
        <v>15.299999999999994</v>
      </c>
      <c r="V77" s="112">
        <v>106.70000000000005</v>
      </c>
      <c r="W77" s="113"/>
      <c r="X77" s="116"/>
      <c r="Y77" s="276"/>
      <c r="Z77" s="277"/>
      <c r="AA77" s="117">
        <f t="shared" si="35"/>
        <v>-428.49109653233472</v>
      </c>
      <c r="AB77" s="110">
        <f t="shared" si="36"/>
        <v>0.8809746954076848</v>
      </c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50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26"/>
      <c r="X81" s="127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26"/>
      <c r="X82" s="127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38">AVERAGE(I73:I88)</f>
        <v>4</v>
      </c>
      <c r="J89" s="137">
        <f t="shared" si="38"/>
        <v>3360</v>
      </c>
      <c r="K89" s="138">
        <f t="shared" ref="K89" si="39">J89/I89</f>
        <v>840</v>
      </c>
      <c r="L89" s="136">
        <f t="shared" ref="L89:M89" si="40">AVERAGE(L73:L88)</f>
        <v>4</v>
      </c>
      <c r="M89" s="137">
        <f t="shared" si="40"/>
        <v>2984.426489673745</v>
      </c>
      <c r="N89" s="138">
        <f t="shared" ref="N89:N94" si="41">M89/L89</f>
        <v>746.10662241843625</v>
      </c>
      <c r="O89" s="139">
        <f t="shared" ref="O89:O94" si="42">L89-I89</f>
        <v>0</v>
      </c>
      <c r="P89" s="140">
        <f t="shared" ref="P89:P94" si="43">N89-K89</f>
        <v>-93.893377581563755</v>
      </c>
      <c r="Q89" s="141">
        <f t="shared" ref="Q89:Q94" si="44">N89/K89</f>
        <v>0.88822216954575739</v>
      </c>
      <c r="R89" s="291"/>
      <c r="S89" s="142">
        <f>S73</f>
        <v>0.2503009259259259</v>
      </c>
      <c r="T89" s="143">
        <f>INDEX(T73:T88,COUNTA(T73:T88))</f>
        <v>0.51736111111111116</v>
      </c>
      <c r="U89" s="144"/>
      <c r="V89" s="166"/>
      <c r="W89" s="167"/>
      <c r="X89" s="138"/>
      <c r="Y89" s="279"/>
      <c r="Z89" s="280"/>
      <c r="AA89" s="168">
        <f t="shared" ref="AA89:AA94" si="45">M89-J89</f>
        <v>-375.57351032625502</v>
      </c>
      <c r="AB89" s="141">
        <f t="shared" ref="AB89:AB94" si="46">M89/J89</f>
        <v>0.88822216954575739</v>
      </c>
      <c r="AC89" s="283"/>
    </row>
    <row r="90" spans="1:29" ht="15.75" customHeight="1">
      <c r="A90" s="294" t="s">
        <v>137</v>
      </c>
      <c r="B90" s="114" t="s">
        <v>114</v>
      </c>
      <c r="C90" s="287" t="s">
        <v>138</v>
      </c>
      <c r="D90" s="288"/>
      <c r="E90" s="147">
        <v>25.64</v>
      </c>
      <c r="F90" s="97">
        <v>1551</v>
      </c>
      <c r="G90" s="148">
        <f t="shared" ref="G90:G94" si="47">E90*F90</f>
        <v>39767.64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3181.5384615384687</v>
      </c>
      <c r="N90" s="152">
        <f t="shared" si="41"/>
        <v>289.23076923076991</v>
      </c>
      <c r="O90" s="154">
        <f t="shared" si="42"/>
        <v>0</v>
      </c>
      <c r="P90" s="155">
        <f t="shared" si="43"/>
        <v>-38.041958041957344</v>
      </c>
      <c r="Q90" s="156">
        <f t="shared" si="44"/>
        <v>0.88376068376068584</v>
      </c>
      <c r="R90" s="289">
        <f>Q106</f>
        <v>0.88101313958137495</v>
      </c>
      <c r="S90" s="157">
        <v>0.70833333333333337</v>
      </c>
      <c r="T90" s="158">
        <v>0.72864583333333333</v>
      </c>
      <c r="U90" s="159"/>
      <c r="V90" s="160">
        <v>29.249999999999936</v>
      </c>
      <c r="W90" s="158"/>
      <c r="X90" s="169"/>
      <c r="Y90" s="292"/>
      <c r="Z90" s="293"/>
      <c r="AA90" s="115">
        <f t="shared" si="45"/>
        <v>-418.46153846153129</v>
      </c>
      <c r="AB90" s="156">
        <f t="shared" si="46"/>
        <v>0.88376068376068573</v>
      </c>
      <c r="AC90" s="281">
        <f>AB106</f>
        <v>0.88101313958137506</v>
      </c>
    </row>
    <row r="91" spans="1:29" ht="15.75" customHeight="1">
      <c r="A91" s="295"/>
      <c r="B91" s="100" t="s">
        <v>114</v>
      </c>
      <c r="C91" s="274" t="s">
        <v>139</v>
      </c>
      <c r="D91" s="275"/>
      <c r="E91" s="101">
        <v>29.52</v>
      </c>
      <c r="F91" s="102">
        <v>1936</v>
      </c>
      <c r="G91" s="103">
        <f t="shared" si="47"/>
        <v>57150.720000000001</v>
      </c>
      <c r="H91" s="26"/>
      <c r="I91" s="104">
        <v>12</v>
      </c>
      <c r="J91" s="105">
        <v>3600</v>
      </c>
      <c r="K91" s="106">
        <f t="shared" si="27"/>
        <v>300</v>
      </c>
      <c r="L91" s="107">
        <v>12</v>
      </c>
      <c r="M91" s="105">
        <f>F91/V91*60</f>
        <v>3147.9674796747959</v>
      </c>
      <c r="N91" s="106">
        <f t="shared" si="41"/>
        <v>262.33062330623301</v>
      </c>
      <c r="O91" s="108">
        <f t="shared" si="42"/>
        <v>0</v>
      </c>
      <c r="P91" s="109">
        <f t="shared" si="43"/>
        <v>-37.669376693766992</v>
      </c>
      <c r="Q91" s="110">
        <f t="shared" si="44"/>
        <v>0.87443541102077671</v>
      </c>
      <c r="R91" s="290"/>
      <c r="S91" s="47">
        <v>0.73201388888888885</v>
      </c>
      <c r="T91" s="48">
        <v>0.75763888888888886</v>
      </c>
      <c r="U91" s="111">
        <v>4.8499999999999588</v>
      </c>
      <c r="V91" s="112">
        <v>36.900000000000013</v>
      </c>
      <c r="W91" s="113"/>
      <c r="X91" s="13"/>
      <c r="Y91" s="276"/>
      <c r="Z91" s="277"/>
      <c r="AA91" s="117">
        <f t="shared" si="45"/>
        <v>-452.03252032520413</v>
      </c>
      <c r="AB91" s="110">
        <f t="shared" si="46"/>
        <v>0.8744354110207766</v>
      </c>
      <c r="AC91" s="282"/>
    </row>
    <row r="92" spans="1:29" ht="15.75" customHeight="1">
      <c r="A92" s="295"/>
      <c r="B92" s="100" t="s">
        <v>114</v>
      </c>
      <c r="C92" s="274" t="s">
        <v>140</v>
      </c>
      <c r="D92" s="275"/>
      <c r="E92" s="101">
        <v>29.85</v>
      </c>
      <c r="F92" s="102">
        <v>2014</v>
      </c>
      <c r="G92" s="103">
        <f t="shared" si="47"/>
        <v>60117.9</v>
      </c>
      <c r="H92" s="26"/>
      <c r="I92" s="104">
        <v>12</v>
      </c>
      <c r="J92" s="105">
        <v>3600</v>
      </c>
      <c r="K92" s="106">
        <f t="shared" si="27"/>
        <v>300</v>
      </c>
      <c r="L92" s="107">
        <v>12</v>
      </c>
      <c r="M92" s="105">
        <f>F92/V92*60</f>
        <v>3146.8749999999927</v>
      </c>
      <c r="N92" s="106">
        <f t="shared" si="41"/>
        <v>262.23958333333275</v>
      </c>
      <c r="O92" s="108">
        <f t="shared" si="42"/>
        <v>0</v>
      </c>
      <c r="P92" s="109">
        <f t="shared" si="43"/>
        <v>-37.760416666667254</v>
      </c>
      <c r="Q92" s="110">
        <f t="shared" si="44"/>
        <v>0.87413194444444253</v>
      </c>
      <c r="R92" s="290"/>
      <c r="S92" s="47">
        <v>0.76111111111111107</v>
      </c>
      <c r="T92" s="48">
        <v>0.7877777777777778</v>
      </c>
      <c r="U92" s="111">
        <v>4.9999999999999822</v>
      </c>
      <c r="V92" s="112">
        <v>38.400000000000091</v>
      </c>
      <c r="W92" s="113"/>
      <c r="X92" s="13"/>
      <c r="Y92" s="276"/>
      <c r="Z92" s="277"/>
      <c r="AA92" s="117">
        <f t="shared" si="45"/>
        <v>-453.12500000000728</v>
      </c>
      <c r="AB92" s="110">
        <f t="shared" si="46"/>
        <v>0.87413194444444242</v>
      </c>
      <c r="AC92" s="282"/>
    </row>
    <row r="93" spans="1:29" ht="15.75" customHeight="1">
      <c r="A93" s="295"/>
      <c r="B93" s="100" t="s">
        <v>120</v>
      </c>
      <c r="C93" s="274" t="s">
        <v>238</v>
      </c>
      <c r="D93" s="275"/>
      <c r="E93" s="101">
        <v>20.170000000000002</v>
      </c>
      <c r="F93" s="102">
        <v>1307</v>
      </c>
      <c r="G93" s="103">
        <f t="shared" si="47"/>
        <v>26362.190000000002</v>
      </c>
      <c r="H93" s="26"/>
      <c r="I93" s="104">
        <v>12</v>
      </c>
      <c r="J93" s="105">
        <v>3600</v>
      </c>
      <c r="K93" s="106">
        <f t="shared" si="27"/>
        <v>300</v>
      </c>
      <c r="L93" s="107">
        <v>12</v>
      </c>
      <c r="M93" s="105">
        <f>F93/V93*60</f>
        <v>3251.6931582584602</v>
      </c>
      <c r="N93" s="106">
        <f t="shared" si="41"/>
        <v>270.97442985487169</v>
      </c>
      <c r="O93" s="108">
        <f t="shared" si="42"/>
        <v>0</v>
      </c>
      <c r="P93" s="109">
        <f t="shared" si="43"/>
        <v>-29.025570145128313</v>
      </c>
      <c r="Q93" s="110">
        <f t="shared" si="44"/>
        <v>0.90324809951623897</v>
      </c>
      <c r="R93" s="290"/>
      <c r="S93" s="47">
        <v>0.79166666666666663</v>
      </c>
      <c r="T93" s="48">
        <v>0.80841435185185184</v>
      </c>
      <c r="U93" s="111">
        <v>5.5999999999999162</v>
      </c>
      <c r="V93" s="112">
        <v>24.116666666666706</v>
      </c>
      <c r="W93" s="113"/>
      <c r="X93" s="116"/>
      <c r="Y93" s="276"/>
      <c r="Z93" s="277"/>
      <c r="AA93" s="117">
        <f t="shared" si="45"/>
        <v>-348.30684174153976</v>
      </c>
      <c r="AB93" s="110">
        <f t="shared" si="46"/>
        <v>0.90324809951623897</v>
      </c>
      <c r="AC93" s="282"/>
    </row>
    <row r="94" spans="1:29" ht="15.75" customHeight="1">
      <c r="A94" s="296"/>
      <c r="B94" s="100" t="s">
        <v>120</v>
      </c>
      <c r="C94" s="274" t="s">
        <v>141</v>
      </c>
      <c r="D94" s="275"/>
      <c r="E94" s="101">
        <v>28.57</v>
      </c>
      <c r="F94" s="102">
        <v>1499</v>
      </c>
      <c r="G94" s="103">
        <f t="shared" si="47"/>
        <v>42826.43</v>
      </c>
      <c r="H94" s="13"/>
      <c r="I94" s="104">
        <v>12</v>
      </c>
      <c r="J94" s="105">
        <v>3600</v>
      </c>
      <c r="K94" s="106">
        <f t="shared" si="27"/>
        <v>300</v>
      </c>
      <c r="L94" s="107">
        <v>12</v>
      </c>
      <c r="M94" s="105">
        <f>F94/V94*60</f>
        <v>3130.1624129930319</v>
      </c>
      <c r="N94" s="106">
        <f t="shared" si="41"/>
        <v>260.84686774941935</v>
      </c>
      <c r="O94" s="108">
        <f t="shared" si="42"/>
        <v>0</v>
      </c>
      <c r="P94" s="109">
        <f t="shared" si="43"/>
        <v>-39.153132250580654</v>
      </c>
      <c r="Q94" s="110">
        <f t="shared" si="44"/>
        <v>0.86948955916473114</v>
      </c>
      <c r="R94" s="290"/>
      <c r="S94" s="47">
        <v>0.81199074074074074</v>
      </c>
      <c r="T94" s="48">
        <v>0.83194444444444449</v>
      </c>
      <c r="U94" s="111">
        <v>5.1500000000000057</v>
      </c>
      <c r="V94" s="112">
        <v>28.733333333333402</v>
      </c>
      <c r="W94" s="113"/>
      <c r="X94" s="116"/>
      <c r="Y94" s="276"/>
      <c r="Z94" s="277"/>
      <c r="AA94" s="117">
        <f t="shared" si="45"/>
        <v>-469.83758700696808</v>
      </c>
      <c r="AB94" s="110">
        <f t="shared" si="46"/>
        <v>0.86948955916473114</v>
      </c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48">AVERAGE(I90:I105)</f>
        <v>11.8</v>
      </c>
      <c r="J106" s="137">
        <f t="shared" si="48"/>
        <v>3600</v>
      </c>
      <c r="K106" s="138">
        <f t="shared" ref="K106" si="49">J106/I106</f>
        <v>305.08474576271186</v>
      </c>
      <c r="L106" s="136">
        <f t="shared" ref="L106:M106" si="50">AVERAGE(L90:L105)</f>
        <v>11.8</v>
      </c>
      <c r="M106" s="137">
        <f t="shared" si="50"/>
        <v>3171.6473024929501</v>
      </c>
      <c r="N106" s="138">
        <f>M106/L106</f>
        <v>268.78366970279234</v>
      </c>
      <c r="O106" s="139">
        <f>L106-I106</f>
        <v>0</v>
      </c>
      <c r="P106" s="140">
        <f>N106-K106</f>
        <v>-36.301076059919524</v>
      </c>
      <c r="Q106" s="141">
        <f>N106/K106</f>
        <v>0.88101313958137495</v>
      </c>
      <c r="R106" s="291"/>
      <c r="S106" s="142">
        <f>S90</f>
        <v>0.70833333333333337</v>
      </c>
      <c r="T106" s="143">
        <f>INDEX(T90:T105,COUNTA(T90:T105))</f>
        <v>0.83194444444444449</v>
      </c>
      <c r="U106" s="144"/>
      <c r="V106" s="166"/>
      <c r="W106" s="167"/>
      <c r="X106" s="138"/>
      <c r="Y106" s="279"/>
      <c r="Z106" s="280"/>
      <c r="AA106" s="168">
        <f>M106-J106</f>
        <v>-428.35269750704992</v>
      </c>
      <c r="AB106" s="141">
        <f>M106/J106</f>
        <v>0.88101313958137506</v>
      </c>
      <c r="AC106" s="283"/>
    </row>
    <row r="107" spans="1:29" ht="15.75" customHeight="1">
      <c r="A107" s="284" t="s">
        <v>147</v>
      </c>
      <c r="B107" s="114" t="s">
        <v>120</v>
      </c>
      <c r="C107" s="287" t="s">
        <v>144</v>
      </c>
      <c r="D107" s="288"/>
      <c r="E107" s="147">
        <v>18.18</v>
      </c>
      <c r="F107" s="97">
        <v>778</v>
      </c>
      <c r="G107" s="148">
        <f t="shared" ref="G107:G110" si="51">E107*F107</f>
        <v>14144.039999999999</v>
      </c>
      <c r="H107" s="149"/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>F107/V107*60</f>
        <v>2970.0954400848345</v>
      </c>
      <c r="N107" s="152">
        <f>M107/L107</f>
        <v>742.52386002120863</v>
      </c>
      <c r="O107" s="154">
        <f>L107-I107</f>
        <v>0</v>
      </c>
      <c r="P107" s="155">
        <f>N107-K107</f>
        <v>-82.476139978791366</v>
      </c>
      <c r="Q107" s="156">
        <f>N107/K107</f>
        <v>0.90002892123782863</v>
      </c>
      <c r="R107" s="289">
        <f>Q123</f>
        <v>0.89572831987273649</v>
      </c>
      <c r="S107" s="157">
        <v>0.70853009259259259</v>
      </c>
      <c r="T107" s="158">
        <v>0.71944444444444444</v>
      </c>
      <c r="U107" s="159"/>
      <c r="V107" s="160">
        <v>15.716666666666672</v>
      </c>
      <c r="W107" s="161"/>
      <c r="X107" s="162"/>
      <c r="Y107" s="292"/>
      <c r="Z107" s="293"/>
      <c r="AA107" s="115">
        <f>M107-J107</f>
        <v>-329.90455991516546</v>
      </c>
      <c r="AB107" s="156">
        <f>M107/J107</f>
        <v>0.90002892123782863</v>
      </c>
      <c r="AC107" s="281">
        <f>AB123</f>
        <v>0.89572831987273638</v>
      </c>
    </row>
    <row r="108" spans="1:29" ht="15.75" customHeight="1">
      <c r="A108" s="285"/>
      <c r="B108" s="100" t="s">
        <v>120</v>
      </c>
      <c r="C108" s="274" t="s">
        <v>219</v>
      </c>
      <c r="D108" s="275"/>
      <c r="E108" s="101">
        <v>22.21</v>
      </c>
      <c r="F108" s="102">
        <v>2227</v>
      </c>
      <c r="G108" s="103">
        <f t="shared" si="51"/>
        <v>49461.670000000006</v>
      </c>
      <c r="H108" s="26"/>
      <c r="I108" s="104">
        <v>4</v>
      </c>
      <c r="J108" s="105">
        <v>3000</v>
      </c>
      <c r="K108" s="106">
        <f t="shared" ref="K108:K151" si="52">J108/I108</f>
        <v>750</v>
      </c>
      <c r="L108" s="107">
        <v>4</v>
      </c>
      <c r="M108" s="105">
        <f>F108/V108*60</f>
        <v>2682.2348611575835</v>
      </c>
      <c r="N108" s="106">
        <f>M108/L108</f>
        <v>670.55871528939588</v>
      </c>
      <c r="O108" s="108">
        <f>L108-I108</f>
        <v>0</v>
      </c>
      <c r="P108" s="109">
        <f>N108-K108</f>
        <v>-79.441284710604123</v>
      </c>
      <c r="Q108" s="110">
        <f>N108/K108</f>
        <v>0.89407828705252779</v>
      </c>
      <c r="R108" s="290"/>
      <c r="S108" s="47">
        <v>0.72304398148148152</v>
      </c>
      <c r="T108" s="48">
        <v>0.75763888888888886</v>
      </c>
      <c r="U108" s="111">
        <v>5.1833333333333975</v>
      </c>
      <c r="V108" s="112">
        <v>49.816666666666563</v>
      </c>
      <c r="W108" s="113"/>
      <c r="X108" s="116"/>
      <c r="Y108" s="276"/>
      <c r="Z108" s="277"/>
      <c r="AA108" s="117">
        <f>M108-J108</f>
        <v>-317.76513884241649</v>
      </c>
      <c r="AB108" s="110">
        <f>M108/J108</f>
        <v>0.89407828705252779</v>
      </c>
      <c r="AC108" s="282"/>
    </row>
    <row r="109" spans="1:29" ht="15.75" customHeight="1">
      <c r="A109" s="285"/>
      <c r="B109" s="100" t="s">
        <v>120</v>
      </c>
      <c r="C109" s="274" t="s">
        <v>202</v>
      </c>
      <c r="D109" s="275"/>
      <c r="E109" s="101">
        <v>22.48</v>
      </c>
      <c r="F109" s="102">
        <v>1196</v>
      </c>
      <c r="G109" s="103">
        <f t="shared" si="51"/>
        <v>26886.080000000002</v>
      </c>
      <c r="H109" s="26"/>
      <c r="I109" s="104">
        <v>5</v>
      </c>
      <c r="J109" s="105">
        <v>3000</v>
      </c>
      <c r="K109" s="106">
        <f t="shared" si="52"/>
        <v>600</v>
      </c>
      <c r="L109" s="107">
        <v>5</v>
      </c>
      <c r="M109" s="105">
        <f>F109/V109*60</f>
        <v>2682.616822429904</v>
      </c>
      <c r="N109" s="106">
        <f>M109/L109</f>
        <v>536.52336448598078</v>
      </c>
      <c r="O109" s="108">
        <f>L109-I109</f>
        <v>0</v>
      </c>
      <c r="P109" s="109">
        <f>N109-K109</f>
        <v>-63.476635514019222</v>
      </c>
      <c r="Q109" s="110">
        <f>N109/K109</f>
        <v>0.89420560747663458</v>
      </c>
      <c r="R109" s="290"/>
      <c r="S109" s="47">
        <v>0.76197916666666665</v>
      </c>
      <c r="T109" s="48">
        <v>0.78055555555555556</v>
      </c>
      <c r="U109" s="111">
        <v>6.2500000000000178</v>
      </c>
      <c r="V109" s="112">
        <v>26.750000000000025</v>
      </c>
      <c r="W109" s="113"/>
      <c r="X109" s="116"/>
      <c r="Y109" s="276"/>
      <c r="Z109" s="277"/>
      <c r="AA109" s="117">
        <f>M109-J109</f>
        <v>-317.383177570096</v>
      </c>
      <c r="AB109" s="110">
        <f>M109/J109</f>
        <v>0.89420560747663469</v>
      </c>
      <c r="AC109" s="282"/>
    </row>
    <row r="110" spans="1:29" ht="15.75" customHeight="1">
      <c r="A110" s="285"/>
      <c r="B110" s="100" t="s">
        <v>120</v>
      </c>
      <c r="C110" s="274" t="s">
        <v>146</v>
      </c>
      <c r="D110" s="275"/>
      <c r="E110" s="101">
        <v>24.54</v>
      </c>
      <c r="F110" s="102">
        <v>1994</v>
      </c>
      <c r="G110" s="103">
        <f t="shared" si="51"/>
        <v>48932.759999999995</v>
      </c>
      <c r="H110" s="26"/>
      <c r="I110" s="104">
        <v>4</v>
      </c>
      <c r="J110" s="105">
        <v>3000</v>
      </c>
      <c r="K110" s="106">
        <f t="shared" si="52"/>
        <v>750</v>
      </c>
      <c r="L110" s="107">
        <v>4</v>
      </c>
      <c r="M110" s="105">
        <f>F110/V110*60</f>
        <v>2682.5112107623354</v>
      </c>
      <c r="N110" s="106">
        <f>M110/L110</f>
        <v>670.62780269058385</v>
      </c>
      <c r="O110" s="108">
        <f>L110-I110</f>
        <v>0</v>
      </c>
      <c r="P110" s="109">
        <f>N110-K110</f>
        <v>-79.372197309416151</v>
      </c>
      <c r="Q110" s="110">
        <f>N110/K110</f>
        <v>0.89417040358744515</v>
      </c>
      <c r="R110" s="290"/>
      <c r="S110" s="47">
        <v>0.78430555555555559</v>
      </c>
      <c r="T110" s="48">
        <v>0.81527777777777777</v>
      </c>
      <c r="U110" s="111">
        <v>5.4000000000000448</v>
      </c>
      <c r="V110" s="112">
        <v>44.599999999999937</v>
      </c>
      <c r="W110" s="113"/>
      <c r="X110" s="116"/>
      <c r="Y110" s="276"/>
      <c r="Z110" s="277"/>
      <c r="AA110" s="117">
        <f>M110-J110</f>
        <v>-317.48878923766461</v>
      </c>
      <c r="AB110" s="110">
        <f>M110/J110</f>
        <v>0.89417040358744515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99"/>
      <c r="G123" s="135"/>
      <c r="H123" s="69"/>
      <c r="I123" s="136">
        <f t="shared" ref="I123:J123" si="53">AVERAGE(I107:I122)</f>
        <v>4.25</v>
      </c>
      <c r="J123" s="137">
        <f t="shared" si="53"/>
        <v>3075</v>
      </c>
      <c r="K123" s="138">
        <f t="shared" ref="K123" si="54">J123/I123</f>
        <v>723.52941176470586</v>
      </c>
      <c r="L123" s="136">
        <f t="shared" ref="L123:M123" si="55">AVERAGE(L107:L122)</f>
        <v>4.25</v>
      </c>
      <c r="M123" s="137">
        <f t="shared" si="55"/>
        <v>2754.3645836086644</v>
      </c>
      <c r="N123" s="138">
        <f t="shared" ref="N123:N133" si="56">M123/L123</f>
        <v>648.08578437850929</v>
      </c>
      <c r="O123" s="139">
        <f t="shared" ref="O123:O133" si="57">L123-I123</f>
        <v>0</v>
      </c>
      <c r="P123" s="140">
        <f t="shared" ref="P123:P133" si="58">N123-K123</f>
        <v>-75.443627386196567</v>
      </c>
      <c r="Q123" s="141">
        <f t="shared" ref="Q123:Q133" si="59">N123/K123</f>
        <v>0.89572831987273649</v>
      </c>
      <c r="R123" s="291"/>
      <c r="S123" s="142">
        <f>S107</f>
        <v>0.70853009259259259</v>
      </c>
      <c r="T123" s="143">
        <f>INDEX(T107:T122,COUNTA(T107:T122))</f>
        <v>0.81527777777777777</v>
      </c>
      <c r="U123" s="144"/>
      <c r="V123" s="166"/>
      <c r="W123" s="99"/>
      <c r="X123" s="69"/>
      <c r="Y123" s="279"/>
      <c r="Z123" s="280"/>
      <c r="AA123" s="168">
        <f t="shared" ref="AA123:AA133" si="60">M123-J123</f>
        <v>-320.63541639133564</v>
      </c>
      <c r="AB123" s="141">
        <f t="shared" ref="AB123:AB133" si="61">M123/J123</f>
        <v>0.89572831987273638</v>
      </c>
      <c r="AC123" s="283"/>
    </row>
    <row r="124" spans="1:29" ht="15.75" customHeight="1">
      <c r="A124" s="294" t="s">
        <v>150</v>
      </c>
      <c r="B124" s="114" t="s">
        <v>120</v>
      </c>
      <c r="C124" s="287" t="s">
        <v>152</v>
      </c>
      <c r="D124" s="288"/>
      <c r="E124" s="147">
        <v>18.18</v>
      </c>
      <c r="F124" s="97">
        <v>661</v>
      </c>
      <c r="G124" s="148">
        <f t="shared" ref="G124:G133" si="62">E124*F124</f>
        <v>12016.98</v>
      </c>
      <c r="H124" s="149">
        <v>2</v>
      </c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3" si="63">F124/V124*60</f>
        <v>2701.0215664018251</v>
      </c>
      <c r="N124" s="152">
        <f t="shared" si="56"/>
        <v>675.25539160045628</v>
      </c>
      <c r="O124" s="154">
        <f t="shared" si="57"/>
        <v>0</v>
      </c>
      <c r="P124" s="155">
        <f t="shared" si="58"/>
        <v>-74.744608399543722</v>
      </c>
      <c r="Q124" s="156">
        <f t="shared" si="59"/>
        <v>0.90034052213394167</v>
      </c>
      <c r="R124" s="289">
        <f>Q140</f>
        <v>0.88882661749273695</v>
      </c>
      <c r="S124" s="157">
        <v>0.70855324074074078</v>
      </c>
      <c r="T124" s="158">
        <v>0.71875</v>
      </c>
      <c r="U124" s="159"/>
      <c r="V124" s="160">
        <v>14.683333333333284</v>
      </c>
      <c r="W124" s="161"/>
      <c r="X124" s="162"/>
      <c r="Y124" s="292"/>
      <c r="Z124" s="293"/>
      <c r="AA124" s="115">
        <f t="shared" si="60"/>
        <v>-298.97843359817489</v>
      </c>
      <c r="AB124" s="156">
        <f t="shared" si="61"/>
        <v>0.90034052213394167</v>
      </c>
      <c r="AC124" s="281">
        <f>AB140</f>
        <v>0.88882661749273695</v>
      </c>
    </row>
    <row r="125" spans="1:29" ht="15.75" customHeight="1">
      <c r="A125" s="295"/>
      <c r="B125" s="100" t="s">
        <v>120</v>
      </c>
      <c r="C125" s="274" t="s">
        <v>151</v>
      </c>
      <c r="D125" s="275"/>
      <c r="E125" s="101">
        <v>14.03</v>
      </c>
      <c r="F125" s="102">
        <v>2175</v>
      </c>
      <c r="G125" s="103">
        <f t="shared" si="62"/>
        <v>30515.25</v>
      </c>
      <c r="H125" s="26">
        <v>2</v>
      </c>
      <c r="I125" s="104">
        <v>3</v>
      </c>
      <c r="J125" s="105">
        <v>3000</v>
      </c>
      <c r="K125" s="106">
        <f t="shared" si="52"/>
        <v>1000</v>
      </c>
      <c r="L125" s="107">
        <v>3</v>
      </c>
      <c r="M125" s="105">
        <f t="shared" si="63"/>
        <v>2697.2097829831146</v>
      </c>
      <c r="N125" s="106">
        <f t="shared" si="56"/>
        <v>899.06992766103815</v>
      </c>
      <c r="O125" s="108">
        <f t="shared" si="57"/>
        <v>0</v>
      </c>
      <c r="P125" s="109">
        <f t="shared" si="58"/>
        <v>-100.93007233896185</v>
      </c>
      <c r="Q125" s="110">
        <f t="shared" si="59"/>
        <v>0.8990699276610381</v>
      </c>
      <c r="R125" s="290"/>
      <c r="S125" s="47">
        <v>0.72916666666666663</v>
      </c>
      <c r="T125" s="48">
        <v>0.76276620370370374</v>
      </c>
      <c r="U125" s="111">
        <v>14.999999999999947</v>
      </c>
      <c r="V125" s="112">
        <v>48.383333333333439</v>
      </c>
      <c r="W125" s="113"/>
      <c r="X125" s="116"/>
      <c r="Y125" s="276"/>
      <c r="Z125" s="277"/>
      <c r="AA125" s="117">
        <f t="shared" si="60"/>
        <v>-302.79021701688544</v>
      </c>
      <c r="AB125" s="110">
        <f t="shared" si="61"/>
        <v>0.89906992766103822</v>
      </c>
      <c r="AC125" s="282"/>
    </row>
    <row r="126" spans="1:29" ht="15.75" customHeight="1">
      <c r="A126" s="295"/>
      <c r="B126" s="100" t="s">
        <v>120</v>
      </c>
      <c r="C126" s="274" t="s">
        <v>156</v>
      </c>
      <c r="D126" s="275"/>
      <c r="E126" s="101">
        <v>18.18</v>
      </c>
      <c r="F126" s="102">
        <v>1333</v>
      </c>
      <c r="G126" s="103">
        <f t="shared" si="62"/>
        <v>24233.94</v>
      </c>
      <c r="H126" s="26"/>
      <c r="I126" s="104">
        <v>3</v>
      </c>
      <c r="J126" s="105">
        <v>3600</v>
      </c>
      <c r="K126" s="106">
        <f t="shared" si="52"/>
        <v>1200</v>
      </c>
      <c r="L126" s="107">
        <v>3</v>
      </c>
      <c r="M126" s="105">
        <f t="shared" si="63"/>
        <v>3171.7118307997494</v>
      </c>
      <c r="N126" s="106">
        <f t="shared" si="56"/>
        <v>1057.2372769332499</v>
      </c>
      <c r="O126" s="108">
        <f t="shared" si="57"/>
        <v>0</v>
      </c>
      <c r="P126" s="109">
        <f t="shared" si="58"/>
        <v>-142.76272306675014</v>
      </c>
      <c r="Q126" s="110">
        <f t="shared" si="59"/>
        <v>0.8810310641110416</v>
      </c>
      <c r="R126" s="290"/>
      <c r="S126" s="47">
        <v>0.7729166666666667</v>
      </c>
      <c r="T126" s="48">
        <v>0.7904282407407407</v>
      </c>
      <c r="U126" s="111">
        <v>14.61666666666666</v>
      </c>
      <c r="V126" s="112">
        <v>25.216666666666558</v>
      </c>
      <c r="W126" s="113"/>
      <c r="X126" s="116"/>
      <c r="Y126" s="276"/>
      <c r="Z126" s="277"/>
      <c r="AA126" s="117">
        <f t="shared" si="60"/>
        <v>-428.28816920025065</v>
      </c>
      <c r="AB126" s="110">
        <f t="shared" si="61"/>
        <v>0.88103106411104148</v>
      </c>
      <c r="AC126" s="282"/>
    </row>
    <row r="127" spans="1:29" ht="15.75" customHeight="1">
      <c r="A127" s="295"/>
      <c r="B127" s="100" t="s">
        <v>120</v>
      </c>
      <c r="C127" s="274" t="s">
        <v>143</v>
      </c>
      <c r="D127" s="275"/>
      <c r="E127" s="101">
        <v>16.7</v>
      </c>
      <c r="F127" s="102">
        <v>469</v>
      </c>
      <c r="G127" s="103">
        <f t="shared" si="62"/>
        <v>7832.2999999999993</v>
      </c>
      <c r="H127" s="26">
        <v>2</v>
      </c>
      <c r="I127" s="104">
        <v>3</v>
      </c>
      <c r="J127" s="105">
        <v>3600</v>
      </c>
      <c r="K127" s="106">
        <f t="shared" si="52"/>
        <v>1200</v>
      </c>
      <c r="L127" s="107">
        <v>3</v>
      </c>
      <c r="M127" s="105">
        <f t="shared" si="63"/>
        <v>3173.6842105262963</v>
      </c>
      <c r="N127" s="106">
        <f t="shared" si="56"/>
        <v>1057.8947368420988</v>
      </c>
      <c r="O127" s="108">
        <f t="shared" si="57"/>
        <v>0</v>
      </c>
      <c r="P127" s="109">
        <f t="shared" si="58"/>
        <v>-142.10526315790116</v>
      </c>
      <c r="Q127" s="110">
        <f t="shared" si="59"/>
        <v>0.88157894736841569</v>
      </c>
      <c r="R127" s="290"/>
      <c r="S127" s="47">
        <v>0.80148148148148146</v>
      </c>
      <c r="T127" s="48">
        <v>0.80763888888888891</v>
      </c>
      <c r="U127" s="111">
        <v>15.916666666666703</v>
      </c>
      <c r="V127" s="112">
        <v>8.8666666666667204</v>
      </c>
      <c r="W127" s="113"/>
      <c r="X127" s="116"/>
      <c r="Y127" s="276"/>
      <c r="Z127" s="277"/>
      <c r="AA127" s="117">
        <f t="shared" si="60"/>
        <v>-426.31578947370372</v>
      </c>
      <c r="AB127" s="110">
        <f t="shared" si="61"/>
        <v>0.88157894736841569</v>
      </c>
      <c r="AC127" s="282"/>
    </row>
    <row r="128" spans="1:29" ht="15.75" customHeight="1">
      <c r="A128" s="296"/>
      <c r="B128" s="100" t="s">
        <v>120</v>
      </c>
      <c r="C128" s="274" t="s">
        <v>153</v>
      </c>
      <c r="D128" s="275"/>
      <c r="E128" s="101">
        <v>14.28</v>
      </c>
      <c r="F128" s="102">
        <v>2784</v>
      </c>
      <c r="G128" s="103">
        <f t="shared" si="62"/>
        <v>39755.519999999997</v>
      </c>
      <c r="H128" s="13">
        <v>2</v>
      </c>
      <c r="I128" s="104">
        <v>3</v>
      </c>
      <c r="J128" s="105">
        <v>3600</v>
      </c>
      <c r="K128" s="106">
        <f t="shared" si="52"/>
        <v>1200</v>
      </c>
      <c r="L128" s="107">
        <v>3</v>
      </c>
      <c r="M128" s="105">
        <f t="shared" si="63"/>
        <v>3174.6594868546076</v>
      </c>
      <c r="N128" s="106">
        <f t="shared" si="56"/>
        <v>1058.2198289515359</v>
      </c>
      <c r="O128" s="108">
        <f t="shared" si="57"/>
        <v>0</v>
      </c>
      <c r="P128" s="109">
        <f t="shared" si="58"/>
        <v>-141.78017104846413</v>
      </c>
      <c r="Q128" s="110">
        <f t="shared" si="59"/>
        <v>0.8818498574596132</v>
      </c>
      <c r="R128" s="290"/>
      <c r="S128" s="47">
        <v>0.81832175925925921</v>
      </c>
      <c r="T128" s="48">
        <v>0.85486111111111107</v>
      </c>
      <c r="U128" s="111">
        <v>15.383333333333233</v>
      </c>
      <c r="V128" s="112">
        <v>52.616666666666688</v>
      </c>
      <c r="W128" s="113">
        <v>0.85486111111111107</v>
      </c>
      <c r="X128" s="116">
        <v>0.90763888888888866</v>
      </c>
      <c r="Y128" s="276"/>
      <c r="Z128" s="277"/>
      <c r="AA128" s="117">
        <f t="shared" si="60"/>
        <v>-425.34051314539238</v>
      </c>
      <c r="AB128" s="110">
        <f t="shared" si="61"/>
        <v>0.8818498574596132</v>
      </c>
      <c r="AC128" s="282"/>
    </row>
    <row r="129" spans="1:29" ht="15.75" customHeight="1">
      <c r="A129" s="296"/>
      <c r="B129" s="100" t="s">
        <v>120</v>
      </c>
      <c r="C129" s="274" t="s">
        <v>152</v>
      </c>
      <c r="D129" s="275"/>
      <c r="E129" s="101">
        <v>18.18</v>
      </c>
      <c r="F129" s="102">
        <v>1265</v>
      </c>
      <c r="G129" s="121">
        <f t="shared" si="62"/>
        <v>22997.7</v>
      </c>
      <c r="H129" s="122"/>
      <c r="I129" s="104">
        <v>4</v>
      </c>
      <c r="J129" s="105">
        <v>3000</v>
      </c>
      <c r="K129" s="106">
        <f t="shared" si="52"/>
        <v>750</v>
      </c>
      <c r="L129" s="107">
        <v>4</v>
      </c>
      <c r="M129" s="105">
        <f t="shared" si="63"/>
        <v>2699.4665085951065</v>
      </c>
      <c r="N129" s="106">
        <f t="shared" si="56"/>
        <v>674.86662714877662</v>
      </c>
      <c r="O129" s="108">
        <f t="shared" si="57"/>
        <v>0</v>
      </c>
      <c r="P129" s="109">
        <f t="shared" si="58"/>
        <v>-75.133372851223385</v>
      </c>
      <c r="Q129" s="110">
        <f t="shared" si="59"/>
        <v>0.89982216953170213</v>
      </c>
      <c r="R129" s="290"/>
      <c r="S129" s="47">
        <v>0.90763888888888866</v>
      </c>
      <c r="T129" s="48">
        <v>0.92716435185185186</v>
      </c>
      <c r="U129" s="111">
        <v>75.99999999999973</v>
      </c>
      <c r="V129" s="112">
        <v>28.116666666667012</v>
      </c>
      <c r="W129" s="113"/>
      <c r="X129" s="116"/>
      <c r="Y129" s="276"/>
      <c r="Z129" s="277"/>
      <c r="AA129" s="117">
        <f t="shared" si="60"/>
        <v>-300.53349140489354</v>
      </c>
      <c r="AB129" s="110">
        <f t="shared" si="61"/>
        <v>0.89982216953170213</v>
      </c>
      <c r="AC129" s="282"/>
    </row>
    <row r="130" spans="1:29" ht="15.75" customHeight="1">
      <c r="A130" s="296"/>
      <c r="B130" s="100" t="s">
        <v>120</v>
      </c>
      <c r="C130" s="274" t="s">
        <v>143</v>
      </c>
      <c r="D130" s="275"/>
      <c r="E130" s="101">
        <v>16.7</v>
      </c>
      <c r="F130" s="102">
        <v>1000</v>
      </c>
      <c r="G130" s="121">
        <f t="shared" si="62"/>
        <v>16700</v>
      </c>
      <c r="H130" s="62"/>
      <c r="I130" s="104">
        <v>3</v>
      </c>
      <c r="J130" s="105">
        <v>3600</v>
      </c>
      <c r="K130" s="106">
        <f t="shared" si="52"/>
        <v>1200</v>
      </c>
      <c r="L130" s="107">
        <v>3</v>
      </c>
      <c r="M130" s="105">
        <f t="shared" si="63"/>
        <v>3171.8061674009036</v>
      </c>
      <c r="N130" s="106">
        <f t="shared" si="56"/>
        <v>1057.2687224669678</v>
      </c>
      <c r="O130" s="123">
        <f t="shared" si="57"/>
        <v>0</v>
      </c>
      <c r="P130" s="124">
        <f t="shared" si="58"/>
        <v>-142.7312775330322</v>
      </c>
      <c r="Q130" s="125">
        <f t="shared" si="59"/>
        <v>0.88105726872247314</v>
      </c>
      <c r="R130" s="290"/>
      <c r="S130" s="47">
        <v>0.93755787037037042</v>
      </c>
      <c r="T130" s="48">
        <v>0.9506944444444444</v>
      </c>
      <c r="U130" s="111">
        <v>14.966666666666715</v>
      </c>
      <c r="V130" s="112">
        <v>18.916666666666533</v>
      </c>
      <c r="W130" s="113"/>
      <c r="X130" s="116"/>
      <c r="Y130" s="276"/>
      <c r="Z130" s="277"/>
      <c r="AA130" s="117">
        <f t="shared" si="60"/>
        <v>-428.19383259909637</v>
      </c>
      <c r="AB130" s="110">
        <f t="shared" si="61"/>
        <v>0.88105726872247325</v>
      </c>
      <c r="AC130" s="282"/>
    </row>
    <row r="131" spans="1:29" ht="15.75" customHeight="1">
      <c r="A131" s="296"/>
      <c r="B131" s="100" t="s">
        <v>120</v>
      </c>
      <c r="C131" s="274" t="s">
        <v>145</v>
      </c>
      <c r="D131" s="275"/>
      <c r="E131" s="101">
        <v>22.28</v>
      </c>
      <c r="F131" s="102">
        <v>1334</v>
      </c>
      <c r="G131" s="121">
        <f t="shared" si="62"/>
        <v>29721.52</v>
      </c>
      <c r="H131" s="62"/>
      <c r="I131" s="104">
        <v>5</v>
      </c>
      <c r="J131" s="105">
        <v>3300</v>
      </c>
      <c r="K131" s="106">
        <f t="shared" si="52"/>
        <v>660</v>
      </c>
      <c r="L131" s="118">
        <v>5</v>
      </c>
      <c r="M131" s="105">
        <f t="shared" si="63"/>
        <v>2937.2477064220243</v>
      </c>
      <c r="N131" s="106">
        <f t="shared" si="56"/>
        <v>587.44954128440486</v>
      </c>
      <c r="O131" s="123">
        <f t="shared" si="57"/>
        <v>0</v>
      </c>
      <c r="P131" s="124">
        <f t="shared" si="58"/>
        <v>-72.550458715595141</v>
      </c>
      <c r="Q131" s="125">
        <f t="shared" si="59"/>
        <v>0.89007506255212854</v>
      </c>
      <c r="R131" s="290"/>
      <c r="S131" s="47">
        <v>0.96111111111111114</v>
      </c>
      <c r="T131" s="48">
        <v>0.98003472222222221</v>
      </c>
      <c r="U131" s="111">
        <v>15.000000000000107</v>
      </c>
      <c r="V131" s="112">
        <v>27.249999999999943</v>
      </c>
      <c r="W131" s="113"/>
      <c r="X131" s="116"/>
      <c r="Y131" s="276"/>
      <c r="Z131" s="277"/>
      <c r="AA131" s="117">
        <f t="shared" si="60"/>
        <v>-362.75229357797571</v>
      </c>
      <c r="AB131" s="110">
        <f t="shared" si="61"/>
        <v>0.89007506255212854</v>
      </c>
      <c r="AC131" s="282"/>
    </row>
    <row r="132" spans="1:29" ht="15.75" customHeight="1">
      <c r="A132" s="296"/>
      <c r="B132" s="100" t="s">
        <v>120</v>
      </c>
      <c r="C132" s="274" t="s">
        <v>151</v>
      </c>
      <c r="D132" s="275"/>
      <c r="E132" s="101">
        <v>14.03</v>
      </c>
      <c r="F132" s="102">
        <v>5549</v>
      </c>
      <c r="G132" s="121">
        <f t="shared" si="62"/>
        <v>77852.47</v>
      </c>
      <c r="H132" s="62"/>
      <c r="I132" s="104">
        <v>3</v>
      </c>
      <c r="J132" s="105">
        <v>3000</v>
      </c>
      <c r="K132" s="106">
        <f t="shared" si="52"/>
        <v>1000</v>
      </c>
      <c r="L132" s="118">
        <v>3</v>
      </c>
      <c r="M132" s="105">
        <f t="shared" si="63"/>
        <v>2696.9623329283122</v>
      </c>
      <c r="N132" s="106">
        <f t="shared" si="56"/>
        <v>898.98744430943736</v>
      </c>
      <c r="O132" s="123">
        <f t="shared" si="57"/>
        <v>0</v>
      </c>
      <c r="P132" s="124">
        <f t="shared" si="58"/>
        <v>-101.01255569056264</v>
      </c>
      <c r="Q132" s="125">
        <f t="shared" si="59"/>
        <v>0.89898744430943733</v>
      </c>
      <c r="R132" s="290"/>
      <c r="S132" s="47">
        <v>0.99027777777777781</v>
      </c>
      <c r="T132" s="48">
        <v>1.0760069444444444</v>
      </c>
      <c r="U132" s="111">
        <v>14.750000000000068</v>
      </c>
      <c r="V132" s="112">
        <v>123.44999999999996</v>
      </c>
      <c r="W132" s="113"/>
      <c r="X132" s="116"/>
      <c r="Y132" s="276"/>
      <c r="Z132" s="277"/>
      <c r="AA132" s="117">
        <f t="shared" si="60"/>
        <v>-303.03766707168779</v>
      </c>
      <c r="AB132" s="110">
        <f t="shared" si="61"/>
        <v>0.89898744430943744</v>
      </c>
      <c r="AC132" s="282"/>
    </row>
    <row r="133" spans="1:29" ht="15.75" customHeight="1">
      <c r="A133" s="296"/>
      <c r="B133" s="100" t="s">
        <v>120</v>
      </c>
      <c r="C133" s="274" t="s">
        <v>153</v>
      </c>
      <c r="D133" s="275"/>
      <c r="E133" s="101">
        <v>14.28</v>
      </c>
      <c r="F133" s="102">
        <v>7424</v>
      </c>
      <c r="G133" s="121">
        <f t="shared" si="62"/>
        <v>106014.72</v>
      </c>
      <c r="H133" s="62"/>
      <c r="I133" s="104">
        <v>3</v>
      </c>
      <c r="J133" s="105">
        <v>3600</v>
      </c>
      <c r="K133" s="106">
        <f t="shared" si="52"/>
        <v>1200</v>
      </c>
      <c r="L133" s="118">
        <v>3</v>
      </c>
      <c r="M133" s="105">
        <f t="shared" si="63"/>
        <v>3174.1567695961971</v>
      </c>
      <c r="N133" s="106">
        <f t="shared" si="56"/>
        <v>1058.0522565320657</v>
      </c>
      <c r="O133" s="123">
        <f t="shared" si="57"/>
        <v>0</v>
      </c>
      <c r="P133" s="124">
        <f t="shared" si="58"/>
        <v>-141.94774346793429</v>
      </c>
      <c r="Q133" s="125">
        <f t="shared" si="59"/>
        <v>0.88171021377672143</v>
      </c>
      <c r="R133" s="290"/>
      <c r="S133" s="47">
        <v>1.086111111111111</v>
      </c>
      <c r="T133" s="48">
        <v>1.1835648148148148</v>
      </c>
      <c r="U133" s="111">
        <v>14.549999999999876</v>
      </c>
      <c r="V133" s="112">
        <v>140.33333333333343</v>
      </c>
      <c r="W133" s="113"/>
      <c r="X133" s="116"/>
      <c r="Y133" s="276"/>
      <c r="Z133" s="277"/>
      <c r="AA133" s="117">
        <f t="shared" si="60"/>
        <v>-425.84323040380286</v>
      </c>
      <c r="AB133" s="110">
        <f t="shared" si="61"/>
        <v>0.88171021377672143</v>
      </c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26"/>
      <c r="X134" s="127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26"/>
      <c r="X135" s="127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26"/>
      <c r="X136" s="127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26"/>
      <c r="X137" s="127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26"/>
      <c r="X138" s="127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64">AVERAGE(I124:I139)</f>
        <v>3.4</v>
      </c>
      <c r="J140" s="137">
        <f t="shared" si="64"/>
        <v>3330</v>
      </c>
      <c r="K140" s="138">
        <f t="shared" ref="K140" si="65">J140/I140</f>
        <v>979.41176470588243</v>
      </c>
      <c r="L140" s="136">
        <f t="shared" ref="L140:M140" si="66">AVERAGE(L124:L139)</f>
        <v>3.4</v>
      </c>
      <c r="M140" s="137">
        <f t="shared" si="66"/>
        <v>2959.7926362508142</v>
      </c>
      <c r="N140" s="138">
        <f t="shared" ref="N140:N151" si="67">M140/L140</f>
        <v>870.52724595612187</v>
      </c>
      <c r="O140" s="139">
        <f t="shared" ref="O140:O151" si="68">L140-I140</f>
        <v>0</v>
      </c>
      <c r="P140" s="140">
        <f t="shared" ref="P140:P151" si="69">N140-K140</f>
        <v>-108.88451874976056</v>
      </c>
      <c r="Q140" s="141">
        <f t="shared" ref="Q140:Q151" si="70">N140/K140</f>
        <v>0.88882661749273695</v>
      </c>
      <c r="R140" s="291"/>
      <c r="S140" s="142">
        <f>S124</f>
        <v>0.70855324074074078</v>
      </c>
      <c r="T140" s="143">
        <f>INDEX(T124:T139,COUNTA(T124:T139))</f>
        <v>1.1835648148148148</v>
      </c>
      <c r="U140" s="144"/>
      <c r="V140" s="166"/>
      <c r="W140" s="99"/>
      <c r="X140" s="69"/>
      <c r="Y140" s="279"/>
      <c r="Z140" s="280"/>
      <c r="AA140" s="168">
        <f t="shared" ref="AA140:AA151" si="71">M140-J140</f>
        <v>-370.20736374918579</v>
      </c>
      <c r="AB140" s="141">
        <f t="shared" ref="AB140:AB151" si="72">M140/J140</f>
        <v>0.88882661749273695</v>
      </c>
      <c r="AC140" s="283"/>
    </row>
    <row r="141" spans="1:29" ht="15.75" customHeight="1">
      <c r="A141" s="284" t="s">
        <v>154</v>
      </c>
      <c r="B141" s="114" t="s">
        <v>120</v>
      </c>
      <c r="C141" s="287" t="s">
        <v>145</v>
      </c>
      <c r="D141" s="288"/>
      <c r="E141" s="147">
        <v>22.28</v>
      </c>
      <c r="F141" s="97">
        <v>475</v>
      </c>
      <c r="G141" s="148">
        <f t="shared" ref="G141:G151" si="73">E141*F141</f>
        <v>10583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1" si="74">F141/V141*60</f>
        <v>2943.2013769363261</v>
      </c>
      <c r="N141" s="152">
        <f t="shared" si="67"/>
        <v>588.64027538726521</v>
      </c>
      <c r="O141" s="154">
        <f t="shared" si="68"/>
        <v>0</v>
      </c>
      <c r="P141" s="155">
        <f t="shared" si="69"/>
        <v>-71.359724612734794</v>
      </c>
      <c r="Q141" s="156">
        <f t="shared" si="70"/>
        <v>0.89187920513221997</v>
      </c>
      <c r="R141" s="289">
        <f>Q157</f>
        <v>0.88589298804390615</v>
      </c>
      <c r="S141" s="157">
        <v>0.70855324074074078</v>
      </c>
      <c r="T141" s="158">
        <v>0.71527777777777779</v>
      </c>
      <c r="U141" s="159"/>
      <c r="V141" s="160">
        <v>9.6833333333333016</v>
      </c>
      <c r="W141" s="158"/>
      <c r="X141" s="169"/>
      <c r="Y141" s="292"/>
      <c r="Z141" s="293"/>
      <c r="AA141" s="171">
        <f t="shared" si="71"/>
        <v>-356.79862306367386</v>
      </c>
      <c r="AB141" s="156">
        <f t="shared" si="72"/>
        <v>0.89187920513222008</v>
      </c>
      <c r="AC141" s="281">
        <f>AB157</f>
        <v>0.88589298804390615</v>
      </c>
    </row>
    <row r="142" spans="1:29" ht="15.75" customHeight="1">
      <c r="A142" s="285"/>
      <c r="B142" s="100" t="s">
        <v>120</v>
      </c>
      <c r="C142" s="274" t="s">
        <v>155</v>
      </c>
      <c r="D142" s="275"/>
      <c r="E142" s="101">
        <v>18.18</v>
      </c>
      <c r="F142" s="102">
        <v>1029</v>
      </c>
      <c r="G142" s="103">
        <f t="shared" si="73"/>
        <v>18707.22</v>
      </c>
      <c r="H142" s="26"/>
      <c r="I142" s="104">
        <v>3</v>
      </c>
      <c r="J142" s="105">
        <v>3600</v>
      </c>
      <c r="K142" s="106">
        <f t="shared" si="52"/>
        <v>1200</v>
      </c>
      <c r="L142" s="107">
        <v>3</v>
      </c>
      <c r="M142" s="105">
        <f t="shared" si="74"/>
        <v>3174.2930591259633</v>
      </c>
      <c r="N142" s="106">
        <f t="shared" si="67"/>
        <v>1058.097686375321</v>
      </c>
      <c r="O142" s="108">
        <f t="shared" si="68"/>
        <v>0</v>
      </c>
      <c r="P142" s="109">
        <f t="shared" si="69"/>
        <v>-141.90231362467898</v>
      </c>
      <c r="Q142" s="110">
        <f t="shared" si="70"/>
        <v>0.88174807197943417</v>
      </c>
      <c r="R142" s="290"/>
      <c r="S142" s="47">
        <v>0.72569444444444442</v>
      </c>
      <c r="T142" s="48">
        <v>0.73920138888888887</v>
      </c>
      <c r="U142" s="111">
        <v>14.999999999999947</v>
      </c>
      <c r="V142" s="112">
        <v>19.450000000000003</v>
      </c>
      <c r="W142" s="113"/>
      <c r="X142" s="13"/>
      <c r="Y142" s="276"/>
      <c r="Z142" s="277"/>
      <c r="AA142" s="172">
        <f t="shared" si="71"/>
        <v>-425.70694087403672</v>
      </c>
      <c r="AB142" s="110">
        <f t="shared" si="72"/>
        <v>0.88174807197943428</v>
      </c>
      <c r="AC142" s="282"/>
    </row>
    <row r="143" spans="1:29" ht="15.75" customHeight="1">
      <c r="A143" s="285"/>
      <c r="B143" s="100" t="s">
        <v>120</v>
      </c>
      <c r="C143" s="274" t="s">
        <v>157</v>
      </c>
      <c r="D143" s="275"/>
      <c r="E143" s="101">
        <v>24.82</v>
      </c>
      <c r="F143" s="102">
        <v>806</v>
      </c>
      <c r="G143" s="103">
        <f t="shared" si="73"/>
        <v>20004.920000000002</v>
      </c>
      <c r="H143" s="26"/>
      <c r="I143" s="104">
        <v>4</v>
      </c>
      <c r="J143" s="105">
        <v>3300</v>
      </c>
      <c r="K143" s="106">
        <f t="shared" si="52"/>
        <v>825</v>
      </c>
      <c r="L143" s="107">
        <v>4</v>
      </c>
      <c r="M143" s="105">
        <f t="shared" si="74"/>
        <v>2939.8176291793288</v>
      </c>
      <c r="N143" s="106">
        <f t="shared" si="67"/>
        <v>734.95440729483221</v>
      </c>
      <c r="O143" s="108">
        <f t="shared" si="68"/>
        <v>0</v>
      </c>
      <c r="P143" s="109">
        <f t="shared" si="69"/>
        <v>-90.045592705167792</v>
      </c>
      <c r="Q143" s="110">
        <f t="shared" si="70"/>
        <v>0.89085382702403904</v>
      </c>
      <c r="R143" s="290"/>
      <c r="S143" s="47">
        <v>0.74930555555555556</v>
      </c>
      <c r="T143" s="48">
        <v>0.76072916666666668</v>
      </c>
      <c r="U143" s="111">
        <v>14.550000000000036</v>
      </c>
      <c r="V143" s="112">
        <v>16.450000000000014</v>
      </c>
      <c r="W143" s="113"/>
      <c r="X143" s="13"/>
      <c r="Y143" s="276"/>
      <c r="Z143" s="277"/>
      <c r="AA143" s="172">
        <f t="shared" si="71"/>
        <v>-360.18237082067117</v>
      </c>
      <c r="AB143" s="110">
        <f t="shared" si="72"/>
        <v>0.89085382702403904</v>
      </c>
      <c r="AC143" s="282"/>
    </row>
    <row r="144" spans="1:29" ht="15.75" customHeight="1">
      <c r="A144" s="285"/>
      <c r="B144" s="100" t="s">
        <v>120</v>
      </c>
      <c r="C144" s="274" t="s">
        <v>158</v>
      </c>
      <c r="D144" s="275"/>
      <c r="E144" s="101">
        <v>25.03</v>
      </c>
      <c r="F144" s="102">
        <v>679</v>
      </c>
      <c r="G144" s="103">
        <f t="shared" si="73"/>
        <v>16995.37</v>
      </c>
      <c r="H144" s="26"/>
      <c r="I144" s="104">
        <v>4</v>
      </c>
      <c r="J144" s="105">
        <v>3300</v>
      </c>
      <c r="K144" s="106">
        <f t="shared" si="52"/>
        <v>825</v>
      </c>
      <c r="L144" s="107">
        <v>4</v>
      </c>
      <c r="M144" s="105">
        <f t="shared" si="74"/>
        <v>2941.5162454873798</v>
      </c>
      <c r="N144" s="106">
        <f t="shared" si="67"/>
        <v>735.37906137184495</v>
      </c>
      <c r="O144" s="108">
        <f t="shared" si="68"/>
        <v>0</v>
      </c>
      <c r="P144" s="109">
        <f t="shared" si="69"/>
        <v>-89.620938628155045</v>
      </c>
      <c r="Q144" s="110">
        <f t="shared" si="70"/>
        <v>0.89136855923859992</v>
      </c>
      <c r="R144" s="290"/>
      <c r="S144" s="47">
        <v>0.7716319444444445</v>
      </c>
      <c r="T144" s="48">
        <v>0.78125</v>
      </c>
      <c r="U144" s="111">
        <v>15.700000000000056</v>
      </c>
      <c r="V144" s="112">
        <v>13.849999999999927</v>
      </c>
      <c r="W144" s="113"/>
      <c r="X144" s="13"/>
      <c r="Y144" s="276"/>
      <c r="Z144" s="277"/>
      <c r="AA144" s="172">
        <f t="shared" si="71"/>
        <v>-358.48375451262018</v>
      </c>
      <c r="AB144" s="110">
        <f t="shared" si="72"/>
        <v>0.89136855923859992</v>
      </c>
      <c r="AC144" s="282"/>
    </row>
    <row r="145" spans="1:29" ht="15.75" customHeight="1">
      <c r="A145" s="285"/>
      <c r="B145" s="100" t="s">
        <v>120</v>
      </c>
      <c r="C145" s="274" t="s">
        <v>148</v>
      </c>
      <c r="D145" s="275"/>
      <c r="E145" s="101">
        <v>17.89</v>
      </c>
      <c r="F145" s="102">
        <v>1551</v>
      </c>
      <c r="G145" s="103">
        <f t="shared" si="73"/>
        <v>27747.39</v>
      </c>
      <c r="H145" s="13"/>
      <c r="I145" s="104">
        <v>4</v>
      </c>
      <c r="J145" s="105">
        <v>3600</v>
      </c>
      <c r="K145" s="106">
        <f t="shared" si="52"/>
        <v>900</v>
      </c>
      <c r="L145" s="107">
        <v>4</v>
      </c>
      <c r="M145" s="105">
        <f t="shared" si="74"/>
        <v>3176.1092150170539</v>
      </c>
      <c r="N145" s="106">
        <f t="shared" si="67"/>
        <v>794.02730375426347</v>
      </c>
      <c r="O145" s="108">
        <f t="shared" si="68"/>
        <v>0</v>
      </c>
      <c r="P145" s="109">
        <f t="shared" si="69"/>
        <v>-105.97269624573653</v>
      </c>
      <c r="Q145" s="110">
        <f t="shared" si="70"/>
        <v>0.88225255972695937</v>
      </c>
      <c r="R145" s="290"/>
      <c r="S145" s="47">
        <v>0.79166666666666663</v>
      </c>
      <c r="T145" s="48">
        <v>0.81201388888888892</v>
      </c>
      <c r="U145" s="111">
        <v>14.999999999999947</v>
      </c>
      <c r="V145" s="112">
        <v>29.300000000000104</v>
      </c>
      <c r="W145" s="113"/>
      <c r="X145" s="116"/>
      <c r="Y145" s="276"/>
      <c r="Z145" s="277"/>
      <c r="AA145" s="172">
        <f t="shared" si="71"/>
        <v>-423.89078498294612</v>
      </c>
      <c r="AB145" s="110">
        <f t="shared" si="72"/>
        <v>0.88225255972695937</v>
      </c>
      <c r="AC145" s="282"/>
    </row>
    <row r="146" spans="1:29" ht="15.75" customHeight="1">
      <c r="A146" s="285"/>
      <c r="B146" s="100" t="s">
        <v>120</v>
      </c>
      <c r="C146" s="274" t="s">
        <v>149</v>
      </c>
      <c r="D146" s="275"/>
      <c r="E146" s="101">
        <v>16.66</v>
      </c>
      <c r="F146" s="102">
        <v>2374</v>
      </c>
      <c r="G146" s="121">
        <f t="shared" si="73"/>
        <v>39550.840000000004</v>
      </c>
      <c r="H146" s="122"/>
      <c r="I146" s="104">
        <v>5</v>
      </c>
      <c r="J146" s="105">
        <v>3600</v>
      </c>
      <c r="K146" s="106">
        <f t="shared" si="52"/>
        <v>720</v>
      </c>
      <c r="L146" s="107">
        <v>5</v>
      </c>
      <c r="M146" s="105">
        <f t="shared" si="74"/>
        <v>3172.3830734966605</v>
      </c>
      <c r="N146" s="106">
        <f t="shared" si="67"/>
        <v>634.47661469933212</v>
      </c>
      <c r="O146" s="108">
        <f t="shared" si="68"/>
        <v>0</v>
      </c>
      <c r="P146" s="109">
        <f t="shared" si="69"/>
        <v>-85.523385300667883</v>
      </c>
      <c r="Q146" s="110">
        <f t="shared" si="70"/>
        <v>0.88121752041573909</v>
      </c>
      <c r="R146" s="290"/>
      <c r="S146" s="47">
        <v>0.82229166666666664</v>
      </c>
      <c r="T146" s="48">
        <v>0.85347222222222219</v>
      </c>
      <c r="U146" s="111">
        <v>14.799999999999915</v>
      </c>
      <c r="V146" s="112">
        <v>44.899999999999984</v>
      </c>
      <c r="W146" s="113">
        <v>0.85347222222222219</v>
      </c>
      <c r="X146" s="116">
        <v>0.90625</v>
      </c>
      <c r="Y146" s="276"/>
      <c r="Z146" s="277"/>
      <c r="AA146" s="172">
        <f t="shared" si="71"/>
        <v>-427.61692650333953</v>
      </c>
      <c r="AB146" s="110">
        <f t="shared" si="72"/>
        <v>0.88121752041573898</v>
      </c>
      <c r="AC146" s="282"/>
    </row>
    <row r="147" spans="1:29" ht="15.75" customHeight="1">
      <c r="A147" s="285"/>
      <c r="B147" s="100" t="s">
        <v>120</v>
      </c>
      <c r="C147" s="274" t="s">
        <v>155</v>
      </c>
      <c r="D147" s="275"/>
      <c r="E147" s="101">
        <v>18.18</v>
      </c>
      <c r="F147" s="102">
        <v>2599</v>
      </c>
      <c r="G147" s="121">
        <f t="shared" si="73"/>
        <v>47249.82</v>
      </c>
      <c r="H147" s="62"/>
      <c r="I147" s="104">
        <v>3</v>
      </c>
      <c r="J147" s="105">
        <v>3600</v>
      </c>
      <c r="K147" s="106">
        <f t="shared" si="52"/>
        <v>1200</v>
      </c>
      <c r="L147" s="107">
        <v>3</v>
      </c>
      <c r="M147" s="105">
        <f t="shared" si="74"/>
        <v>3175.9674134419552</v>
      </c>
      <c r="N147" s="106">
        <f t="shared" si="67"/>
        <v>1058.6558044806518</v>
      </c>
      <c r="O147" s="123">
        <f t="shared" si="68"/>
        <v>0</v>
      </c>
      <c r="P147" s="124">
        <f t="shared" si="69"/>
        <v>-141.3441955193482</v>
      </c>
      <c r="Q147" s="125">
        <f t="shared" si="70"/>
        <v>0.88221317040054315</v>
      </c>
      <c r="R147" s="290"/>
      <c r="S147" s="47">
        <v>0.90625</v>
      </c>
      <c r="T147" s="48">
        <v>0.94034722222222222</v>
      </c>
      <c r="U147" s="111">
        <v>76.000000000000057</v>
      </c>
      <c r="V147" s="112">
        <v>49.1</v>
      </c>
      <c r="W147" s="113"/>
      <c r="X147" s="116"/>
      <c r="Y147" s="276"/>
      <c r="Z147" s="277"/>
      <c r="AA147" s="172">
        <f t="shared" si="71"/>
        <v>-424.03258655804484</v>
      </c>
      <c r="AB147" s="110">
        <f t="shared" si="72"/>
        <v>0.88221317040054315</v>
      </c>
      <c r="AC147" s="282"/>
    </row>
    <row r="148" spans="1:29" ht="15.75" customHeight="1">
      <c r="A148" s="285"/>
      <c r="B148" s="100" t="s">
        <v>120</v>
      </c>
      <c r="C148" s="274" t="s">
        <v>157</v>
      </c>
      <c r="D148" s="275"/>
      <c r="E148" s="101">
        <v>24.82</v>
      </c>
      <c r="F148" s="102">
        <v>1931</v>
      </c>
      <c r="G148" s="121">
        <f t="shared" si="73"/>
        <v>47927.42</v>
      </c>
      <c r="H148" s="62"/>
      <c r="I148" s="104">
        <v>4</v>
      </c>
      <c r="J148" s="105">
        <v>3300</v>
      </c>
      <c r="K148" s="106">
        <f t="shared" si="52"/>
        <v>825</v>
      </c>
      <c r="L148" s="118">
        <v>4</v>
      </c>
      <c r="M148" s="105">
        <f t="shared" si="74"/>
        <v>2940.6091370558311</v>
      </c>
      <c r="N148" s="106">
        <f t="shared" si="67"/>
        <v>735.15228426395777</v>
      </c>
      <c r="O148" s="123">
        <f t="shared" si="68"/>
        <v>0</v>
      </c>
      <c r="P148" s="124">
        <f t="shared" si="69"/>
        <v>-89.847715736042232</v>
      </c>
      <c r="Q148" s="125">
        <f t="shared" si="70"/>
        <v>0.89109367789570637</v>
      </c>
      <c r="R148" s="290"/>
      <c r="S148" s="47">
        <v>0.9506944444444444</v>
      </c>
      <c r="T148" s="48">
        <v>0.97805555555555557</v>
      </c>
      <c r="U148" s="111">
        <v>14.899999999999931</v>
      </c>
      <c r="V148" s="112">
        <v>39.400000000000084</v>
      </c>
      <c r="W148" s="113"/>
      <c r="X148" s="116"/>
      <c r="Y148" s="276"/>
      <c r="Z148" s="277"/>
      <c r="AA148" s="172">
        <f t="shared" si="71"/>
        <v>-359.39086294416893</v>
      </c>
      <c r="AB148" s="110">
        <f t="shared" si="72"/>
        <v>0.89109367789570637</v>
      </c>
      <c r="AC148" s="282"/>
    </row>
    <row r="149" spans="1:29" ht="15.75" customHeight="1">
      <c r="A149" s="285"/>
      <c r="B149" s="100" t="s">
        <v>120</v>
      </c>
      <c r="C149" s="274" t="s">
        <v>158</v>
      </c>
      <c r="D149" s="275"/>
      <c r="E149" s="101">
        <v>25.03</v>
      </c>
      <c r="F149" s="102">
        <v>1414</v>
      </c>
      <c r="G149" s="121">
        <f t="shared" si="73"/>
        <v>35392.42</v>
      </c>
      <c r="H149" s="62"/>
      <c r="I149" s="104">
        <v>4</v>
      </c>
      <c r="J149" s="105">
        <v>3300</v>
      </c>
      <c r="K149" s="106">
        <f t="shared" si="52"/>
        <v>825</v>
      </c>
      <c r="L149" s="118">
        <v>4</v>
      </c>
      <c r="M149" s="105">
        <f t="shared" si="74"/>
        <v>2940.7279029462707</v>
      </c>
      <c r="N149" s="106">
        <f t="shared" si="67"/>
        <v>735.18197573656767</v>
      </c>
      <c r="O149" s="123">
        <f t="shared" si="68"/>
        <v>0</v>
      </c>
      <c r="P149" s="124">
        <f t="shared" si="69"/>
        <v>-89.818024263432335</v>
      </c>
      <c r="Q149" s="125">
        <f t="shared" si="70"/>
        <v>0.89112966755947598</v>
      </c>
      <c r="R149" s="290"/>
      <c r="S149" s="47">
        <v>0.98829861111111106</v>
      </c>
      <c r="T149" s="48">
        <v>1.0083333333333333</v>
      </c>
      <c r="U149" s="111">
        <v>14.749999999999908</v>
      </c>
      <c r="V149" s="112">
        <v>28.850000000000033</v>
      </c>
      <c r="W149" s="126"/>
      <c r="X149" s="127"/>
      <c r="Y149" s="276"/>
      <c r="Z149" s="277"/>
      <c r="AA149" s="172">
        <f t="shared" si="71"/>
        <v>-359.27209705372934</v>
      </c>
      <c r="AB149" s="110">
        <f t="shared" si="72"/>
        <v>0.89112966755947598</v>
      </c>
      <c r="AC149" s="282"/>
    </row>
    <row r="150" spans="1:29" ht="15.75" customHeight="1">
      <c r="A150" s="285"/>
      <c r="B150" s="100" t="s">
        <v>120</v>
      </c>
      <c r="C150" s="274" t="s">
        <v>148</v>
      </c>
      <c r="D150" s="275"/>
      <c r="E150" s="101">
        <v>17.89</v>
      </c>
      <c r="F150" s="102">
        <v>4041</v>
      </c>
      <c r="G150" s="121">
        <f t="shared" si="73"/>
        <v>72293.490000000005</v>
      </c>
      <c r="H150" s="62"/>
      <c r="I150" s="104">
        <v>4</v>
      </c>
      <c r="J150" s="105">
        <v>3600</v>
      </c>
      <c r="K150" s="106">
        <f t="shared" si="52"/>
        <v>900</v>
      </c>
      <c r="L150" s="118">
        <v>4</v>
      </c>
      <c r="M150" s="105">
        <f t="shared" si="74"/>
        <v>3176.3318777292579</v>
      </c>
      <c r="N150" s="106">
        <f t="shared" si="67"/>
        <v>794.08296943231448</v>
      </c>
      <c r="O150" s="123">
        <f t="shared" si="68"/>
        <v>0</v>
      </c>
      <c r="P150" s="124">
        <f t="shared" si="69"/>
        <v>-105.91703056768552</v>
      </c>
      <c r="Q150" s="125">
        <f t="shared" si="70"/>
        <v>0.88231441048034942</v>
      </c>
      <c r="R150" s="290"/>
      <c r="S150" s="47">
        <v>1.01875</v>
      </c>
      <c r="T150" s="48">
        <v>1.0717592592592593</v>
      </c>
      <c r="U150" s="111">
        <v>15.000000000000107</v>
      </c>
      <c r="V150" s="112">
        <v>76.333333333333329</v>
      </c>
      <c r="W150" s="126"/>
      <c r="X150" s="127"/>
      <c r="Y150" s="276"/>
      <c r="Z150" s="277"/>
      <c r="AA150" s="172">
        <f t="shared" si="71"/>
        <v>-423.66812227074206</v>
      </c>
      <c r="AB150" s="110">
        <f t="shared" si="72"/>
        <v>0.88231441048034942</v>
      </c>
      <c r="AC150" s="282"/>
    </row>
    <row r="151" spans="1:29" ht="15.75" customHeight="1">
      <c r="A151" s="285"/>
      <c r="B151" s="100" t="s">
        <v>120</v>
      </c>
      <c r="C151" s="274" t="s">
        <v>149</v>
      </c>
      <c r="D151" s="275"/>
      <c r="E151" s="101">
        <v>16.66</v>
      </c>
      <c r="F151" s="102">
        <v>6048</v>
      </c>
      <c r="G151" s="121">
        <f t="shared" si="73"/>
        <v>100759.68000000001</v>
      </c>
      <c r="H151" s="62"/>
      <c r="I151" s="104">
        <v>5</v>
      </c>
      <c r="J151" s="105">
        <v>3600</v>
      </c>
      <c r="K151" s="106">
        <f t="shared" si="52"/>
        <v>720</v>
      </c>
      <c r="L151" s="118">
        <v>5</v>
      </c>
      <c r="M151" s="105">
        <f t="shared" si="74"/>
        <v>3171.5659140568032</v>
      </c>
      <c r="N151" s="106">
        <f t="shared" si="67"/>
        <v>634.31318281136066</v>
      </c>
      <c r="O151" s="123">
        <f t="shared" si="68"/>
        <v>0</v>
      </c>
      <c r="P151" s="124">
        <f t="shared" si="69"/>
        <v>-85.686817188639338</v>
      </c>
      <c r="Q151" s="125">
        <f t="shared" si="70"/>
        <v>0.88099053168244534</v>
      </c>
      <c r="R151" s="290"/>
      <c r="S151" s="47">
        <v>1.0819444444444444</v>
      </c>
      <c r="T151" s="48">
        <v>1.1614004629629631</v>
      </c>
      <c r="U151" s="111">
        <v>14.666666666666508</v>
      </c>
      <c r="V151" s="112">
        <v>114.41666666666691</v>
      </c>
      <c r="W151" s="126"/>
      <c r="X151" s="127"/>
      <c r="Y151" s="276"/>
      <c r="Z151" s="277"/>
      <c r="AA151" s="172">
        <f t="shared" si="71"/>
        <v>-428.43408594319681</v>
      </c>
      <c r="AB151" s="110">
        <f t="shared" si="72"/>
        <v>0.88099053168244534</v>
      </c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72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72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13"/>
      <c r="X154" s="116"/>
      <c r="Y154" s="276"/>
      <c r="Z154" s="277"/>
      <c r="AA154" s="172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72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73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167"/>
      <c r="G157" s="135"/>
      <c r="H157" s="69"/>
      <c r="I157" s="136">
        <f t="shared" ref="I157:J157" si="75">AVERAGE(I141:I156)</f>
        <v>4.0909090909090908</v>
      </c>
      <c r="J157" s="137">
        <f t="shared" si="75"/>
        <v>3463.6363636363635</v>
      </c>
      <c r="K157" s="138">
        <f t="shared" ref="K157" si="76">J157/I157</f>
        <v>846.66666666666663</v>
      </c>
      <c r="L157" s="136">
        <f t="shared" ref="L157:M157" si="77">AVERAGE(L141:L156)</f>
        <v>4.0909090909090908</v>
      </c>
      <c r="M157" s="137">
        <f t="shared" si="77"/>
        <v>3068.4111676793477</v>
      </c>
      <c r="N157" s="138">
        <f>M157/L157</f>
        <v>750.0560632105072</v>
      </c>
      <c r="O157" s="139">
        <f>L157-I157</f>
        <v>0</v>
      </c>
      <c r="P157" s="140">
        <f>N157-K157</f>
        <v>-96.610603456159424</v>
      </c>
      <c r="Q157" s="141">
        <f>N157/K157</f>
        <v>0.88589298804390615</v>
      </c>
      <c r="R157" s="291"/>
      <c r="S157" s="142">
        <f>S141</f>
        <v>0.70855324074074078</v>
      </c>
      <c r="T157" s="143">
        <f>INDEX(T141:T156,COUNTA(T141:T156))</f>
        <v>1.1614004629629631</v>
      </c>
      <c r="U157" s="144"/>
      <c r="V157" s="166"/>
      <c r="W157" s="167"/>
      <c r="X157" s="138"/>
      <c r="Y157" s="279"/>
      <c r="Z157" s="280"/>
      <c r="AA157" s="174">
        <f>M157-J157</f>
        <v>-395.22519595701579</v>
      </c>
      <c r="AB157" s="141">
        <f>M157/J157</f>
        <v>0.88589298804390615</v>
      </c>
      <c r="AC157" s="283"/>
    </row>
    <row r="159" spans="1:29">
      <c r="Y159" s="273" t="s">
        <v>159</v>
      </c>
      <c r="Z159" s="273"/>
    </row>
    <row r="160" spans="1:29">
      <c r="Y160" s="273" t="s">
        <v>160</v>
      </c>
      <c r="Z160" s="273"/>
    </row>
    <row r="161" spans="25:26">
      <c r="Y161" s="273" t="s">
        <v>161</v>
      </c>
      <c r="Z161" s="273"/>
    </row>
    <row r="162" spans="25:26">
      <c r="Y162" s="273" t="s">
        <v>162</v>
      </c>
      <c r="Z162" s="273"/>
    </row>
    <row r="163" spans="25:26">
      <c r="Y163" s="273" t="s">
        <v>163</v>
      </c>
      <c r="Z163" s="273"/>
    </row>
    <row r="164" spans="25:26">
      <c r="Y164" s="273" t="s">
        <v>164</v>
      </c>
      <c r="Z164" s="273"/>
    </row>
    <row r="165" spans="25:26">
      <c r="Y165" s="273" t="s">
        <v>165</v>
      </c>
      <c r="Z165" s="273"/>
    </row>
    <row r="166" spans="25:26">
      <c r="Y166" s="273" t="s">
        <v>166</v>
      </c>
      <c r="Z166" s="273"/>
    </row>
    <row r="167" spans="25:26">
      <c r="Y167" s="273" t="s">
        <v>167</v>
      </c>
      <c r="Z167" s="273"/>
    </row>
    <row r="168" spans="25:26">
      <c r="Y168" s="273" t="s">
        <v>168</v>
      </c>
      <c r="Z168" s="273"/>
    </row>
    <row r="169" spans="25:26">
      <c r="Y169" s="273" t="s">
        <v>169</v>
      </c>
      <c r="Z169" s="273"/>
    </row>
    <row r="170" spans="25:26">
      <c r="Y170" s="273" t="s">
        <v>170</v>
      </c>
      <c r="Z170" s="273"/>
    </row>
    <row r="171" spans="25:26">
      <c r="Y171" s="273" t="s">
        <v>171</v>
      </c>
      <c r="Z171" s="273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581" priority="1" operator="greaterThan">
      <formula>0</formula>
    </cfRule>
  </conditionalFormatting>
  <conditionalFormatting sqref="P5:P157 AA5:AA157">
    <cfRule type="cellIs" dxfId="580" priority="4" operator="lessThan">
      <formula>0</formula>
    </cfRule>
  </conditionalFormatting>
  <conditionalFormatting sqref="Q5:Q157 AB5:AB157">
    <cfRule type="cellIs" dxfId="579" priority="2" operator="greaterThan">
      <formula>1</formula>
    </cfRule>
    <cfRule type="cellIs" dxfId="578" priority="3" operator="lessThan">
      <formula>0.8</formula>
    </cfRule>
  </conditionalFormatting>
  <conditionalFormatting sqref="AC5:AC6 R5:R157 AC90:AC95">
    <cfRule type="cellIs" dxfId="577" priority="5" operator="lessThan">
      <formula>0.8</formula>
    </cfRule>
  </conditionalFormatting>
  <conditionalFormatting sqref="AC12:AC20">
    <cfRule type="cellIs" dxfId="576" priority="13" operator="lessThan">
      <formula>0.8</formula>
    </cfRule>
  </conditionalFormatting>
  <conditionalFormatting sqref="AC22:AC27">
    <cfRule type="cellIs" dxfId="575" priority="12" operator="lessThan">
      <formula>0.8</formula>
    </cfRule>
  </conditionalFormatting>
  <conditionalFormatting sqref="AC39">
    <cfRule type="cellIs" dxfId="574" priority="11" operator="lessThan">
      <formula>0.8</formula>
    </cfRule>
  </conditionalFormatting>
  <conditionalFormatting sqref="AC56">
    <cfRule type="cellIs" dxfId="573" priority="7" operator="lessThan">
      <formula>0.8</formula>
    </cfRule>
  </conditionalFormatting>
  <conditionalFormatting sqref="AC73:AC78">
    <cfRule type="cellIs" dxfId="572" priority="6" operator="lessThan">
      <formula>0.8</formula>
    </cfRule>
  </conditionalFormatting>
  <conditionalFormatting sqref="AC107">
    <cfRule type="cellIs" dxfId="571" priority="10" operator="lessThan">
      <formula>0.8</formula>
    </cfRule>
  </conditionalFormatting>
  <conditionalFormatting sqref="AC124">
    <cfRule type="cellIs" dxfId="570" priority="9" operator="lessThan">
      <formula>0.8</formula>
    </cfRule>
  </conditionalFormatting>
  <conditionalFormatting sqref="AC141:AC146">
    <cfRule type="cellIs" dxfId="569" priority="8" operator="lessThan">
      <formula>0.8</formula>
    </cfRule>
  </conditionalFormatting>
  <dataValidations count="1">
    <dataValidation type="list" allowBlank="1" showInputMessage="1" showErrorMessage="1" sqref="Y5:Z157" xr:uid="{27281F2C-9287-42DC-9722-A57A0890728D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D75A9-B4ED-4A35-9256-B33CF9755B41}">
  <sheetPr>
    <tabColor theme="9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L46" sqref="L46"/>
      <selection pane="bottomLeft" activeCell="L46" sqref="L4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49077</v>
      </c>
      <c r="E1" s="88" t="s">
        <v>3</v>
      </c>
      <c r="F1" s="89">
        <f>SUM(G5:G123)</f>
        <v>2475086.9499999997</v>
      </c>
      <c r="G1" s="90" t="s">
        <v>84</v>
      </c>
      <c r="H1" s="91">
        <f>L21+L38+L55+L72+L89+L106+L123</f>
        <v>139.58333333333334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205</v>
      </c>
      <c r="Z1" s="192" t="s">
        <v>206</v>
      </c>
      <c r="AA1" s="370" t="s">
        <v>173</v>
      </c>
      <c r="AB1" s="371"/>
      <c r="AC1" s="176" t="s">
        <v>19</v>
      </c>
      <c r="AD1" s="177" t="s">
        <v>172</v>
      </c>
      <c r="AE1" s="338" t="s">
        <v>90</v>
      </c>
      <c r="AF1" s="353"/>
      <c r="AG1" s="354"/>
    </row>
    <row r="2" spans="1:33" ht="26.25" customHeight="1" thickBot="1">
      <c r="A2" s="331">
        <v>46106</v>
      </c>
      <c r="B2" s="332"/>
      <c r="C2" s="92" t="s">
        <v>40</v>
      </c>
      <c r="D2" s="93">
        <f>AVERAGE(N21,N38,N55,N72,N89,N106,N123)</f>
        <v>117.47411940899435</v>
      </c>
      <c r="E2" s="93" t="s">
        <v>91</v>
      </c>
      <c r="F2" s="94">
        <f>F1/D1</f>
        <v>50.432727143060902</v>
      </c>
      <c r="G2" s="95" t="s">
        <v>92</v>
      </c>
      <c r="H2" s="96">
        <f>COUNT(H5:H123)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SUM(Y21,Y38,Y55,Y72,Y89,Y106,Y123)</f>
        <v>0</v>
      </c>
      <c r="Z2" s="193">
        <f>SUM(Z21,Z38,Z55,Z72,Z89,Z106,Z123)</f>
        <v>0</v>
      </c>
      <c r="AA2" s="372"/>
      <c r="AB2" s="373"/>
      <c r="AC2" s="201">
        <f>SUM(AC21,AC38,AC55,AC72,AC89,AC106,AC123)</f>
        <v>0</v>
      </c>
      <c r="AD2" s="202">
        <f>SUM(AD21,AD38,AD55,AD72,AD89,AD106,AD123)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207</v>
      </c>
      <c r="Z3" s="364"/>
      <c r="AA3" s="366" t="s">
        <v>108</v>
      </c>
      <c r="AB3" s="367"/>
      <c r="AC3" s="363" t="s">
        <v>208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8"/>
      <c r="AB4" s="369"/>
      <c r="AC4" s="194" t="s">
        <v>174</v>
      </c>
      <c r="AD4" s="195" t="s">
        <v>175</v>
      </c>
      <c r="AE4" s="312"/>
      <c r="AF4" s="299"/>
      <c r="AG4" s="301"/>
    </row>
    <row r="5" spans="1:33" ht="15.75" customHeight="1">
      <c r="A5" s="284" t="s">
        <v>180</v>
      </c>
      <c r="B5" s="114" t="s">
        <v>181</v>
      </c>
      <c r="C5" s="362" t="s">
        <v>182</v>
      </c>
      <c r="D5" s="362"/>
      <c r="E5" s="147">
        <v>56.77</v>
      </c>
      <c r="F5" s="151">
        <v>3404</v>
      </c>
      <c r="G5" s="148">
        <f t="shared" ref="G5:G7" si="0">E5*F5</f>
        <v>193245.08000000002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1785.0546249089584</v>
      </c>
      <c r="N5" s="152">
        <f>M5/L5</f>
        <v>74.377276037873273</v>
      </c>
      <c r="O5" s="154">
        <f>L5-I5</f>
        <v>0</v>
      </c>
      <c r="P5" s="155">
        <f>N5-K5</f>
        <v>-8.9560572954600559</v>
      </c>
      <c r="Q5" s="156">
        <f>N5/K5</f>
        <v>0.89252731245447936</v>
      </c>
      <c r="R5" s="289">
        <f>Q21</f>
        <v>0.89301996357854208</v>
      </c>
      <c r="S5" s="157">
        <v>0.25</v>
      </c>
      <c r="T5" s="158">
        <v>0.32945601851851852</v>
      </c>
      <c r="U5" s="159"/>
      <c r="V5" s="160">
        <v>114.41666666666667</v>
      </c>
      <c r="W5" s="181"/>
      <c r="X5" s="152"/>
      <c r="Y5" s="12"/>
      <c r="Z5" s="198"/>
      <c r="AA5" s="292"/>
      <c r="AB5" s="293"/>
      <c r="AC5" s="12"/>
      <c r="AD5" s="198"/>
      <c r="AE5" s="178">
        <f>M5-J5</f>
        <v>-214.94537509104157</v>
      </c>
      <c r="AF5" s="132">
        <f>M5/J5</f>
        <v>0.89252731245447925</v>
      </c>
      <c r="AG5" s="365">
        <f>AF21</f>
        <v>0.89301996357854208</v>
      </c>
    </row>
    <row r="6" spans="1:33" ht="15.75" customHeight="1">
      <c r="A6" s="285"/>
      <c r="B6" s="100" t="s">
        <v>183</v>
      </c>
      <c r="C6" s="361" t="s">
        <v>186</v>
      </c>
      <c r="D6" s="361"/>
      <c r="E6" s="101">
        <v>59.52</v>
      </c>
      <c r="F6" s="102">
        <v>4703</v>
      </c>
      <c r="G6" s="103">
        <f t="shared" si="0"/>
        <v>279922.56</v>
      </c>
      <c r="H6" s="26"/>
      <c r="I6" s="104">
        <v>24</v>
      </c>
      <c r="J6" s="105">
        <v>2000</v>
      </c>
      <c r="K6" s="106">
        <f t="shared" ref="K6:K41" si="1">J6/I6</f>
        <v>83.333333333333329</v>
      </c>
      <c r="L6" s="107">
        <v>24</v>
      </c>
      <c r="M6" s="105">
        <f>F6/V6*60</f>
        <v>1785.9493670886077</v>
      </c>
      <c r="N6" s="106">
        <f>M6/L6</f>
        <v>74.414556962025316</v>
      </c>
      <c r="O6" s="108">
        <f>L6-I6</f>
        <v>0</v>
      </c>
      <c r="P6" s="109">
        <f>N6-K6</f>
        <v>-8.918776371308013</v>
      </c>
      <c r="Q6" s="110">
        <f>N6/K6</f>
        <v>0.89297468354430387</v>
      </c>
      <c r="R6" s="290"/>
      <c r="S6" s="47">
        <v>0.33263888888888887</v>
      </c>
      <c r="T6" s="48">
        <v>0.44236111111111109</v>
      </c>
      <c r="U6" s="111">
        <v>4.5833333333333037</v>
      </c>
      <c r="V6" s="112">
        <v>158</v>
      </c>
      <c r="W6" s="113">
        <v>0.44236111111111109</v>
      </c>
      <c r="X6" s="116">
        <v>0.48125000000000001</v>
      </c>
      <c r="Y6" s="12"/>
      <c r="Z6" s="198"/>
      <c r="AA6" s="276"/>
      <c r="AB6" s="277"/>
      <c r="AC6" s="12"/>
      <c r="AD6" s="198"/>
      <c r="AE6" s="117">
        <f>M6-J6</f>
        <v>-214.05063291139231</v>
      </c>
      <c r="AF6" s="110">
        <f>M6/J6</f>
        <v>0.89297468354430387</v>
      </c>
      <c r="AG6" s="359"/>
    </row>
    <row r="7" spans="1:33" ht="15.75" customHeight="1">
      <c r="A7" s="285"/>
      <c r="B7" s="100" t="s">
        <v>183</v>
      </c>
      <c r="C7" s="361" t="s">
        <v>184</v>
      </c>
      <c r="D7" s="361"/>
      <c r="E7" s="101">
        <v>77.34</v>
      </c>
      <c r="F7" s="102">
        <v>2358</v>
      </c>
      <c r="G7" s="103">
        <f t="shared" si="0"/>
        <v>182367.72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1787.1157894736857</v>
      </c>
      <c r="N7" s="106">
        <f>M7/L7</f>
        <v>77.700686498855902</v>
      </c>
      <c r="O7" s="108">
        <f>L7-I7</f>
        <v>0</v>
      </c>
      <c r="P7" s="109">
        <f>N7-K7</f>
        <v>-9.2558352402745356</v>
      </c>
      <c r="Q7" s="110">
        <f>N7/K7</f>
        <v>0.89355789473684288</v>
      </c>
      <c r="R7" s="290"/>
      <c r="S7" s="47">
        <v>0.48125000000000001</v>
      </c>
      <c r="T7" s="48">
        <v>0.53622685185185182</v>
      </c>
      <c r="U7" s="111">
        <v>56.000000000000043</v>
      </c>
      <c r="V7" s="112">
        <v>79.1666666666666</v>
      </c>
      <c r="W7" s="113"/>
      <c r="X7" s="116"/>
      <c r="Y7" s="12"/>
      <c r="Z7" s="198"/>
      <c r="AA7" s="276"/>
      <c r="AB7" s="277"/>
      <c r="AC7" s="12"/>
      <c r="AD7" s="198"/>
      <c r="AE7" s="117">
        <f>M7-J7</f>
        <v>-212.88421052631429</v>
      </c>
      <c r="AF7" s="110">
        <f>M7/J7</f>
        <v>0.89355789473684288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1786.0399271570841</v>
      </c>
      <c r="N21" s="138">
        <f>M21/L21</f>
        <v>75.466475795369746</v>
      </c>
      <c r="O21" s="139">
        <f>L21-I21</f>
        <v>0</v>
      </c>
      <c r="P21" s="140">
        <f>N21-K21</f>
        <v>-9.0405664581513747</v>
      </c>
      <c r="Q21" s="141">
        <f>N21/K21</f>
        <v>0.89301996357854208</v>
      </c>
      <c r="R21" s="291"/>
      <c r="S21" s="142">
        <f>S5</f>
        <v>0.25</v>
      </c>
      <c r="T21" s="143">
        <f>INDEX(T5:T20,COUNTA(T5:T20))</f>
        <v>0.53622685185185182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0</v>
      </c>
      <c r="AD21" s="180">
        <f>SUM(AD5:AD20)</f>
        <v>0</v>
      </c>
      <c r="AE21" s="168">
        <f>M21-J21</f>
        <v>-213.96007284291591</v>
      </c>
      <c r="AF21" s="141">
        <f>M21/J21</f>
        <v>0.89301996357854208</v>
      </c>
      <c r="AG21" s="360"/>
    </row>
    <row r="22" spans="1:33" ht="15.75" customHeight="1">
      <c r="A22" s="294" t="s">
        <v>187</v>
      </c>
      <c r="B22" s="146" t="s">
        <v>183</v>
      </c>
      <c r="C22" s="287" t="s">
        <v>190</v>
      </c>
      <c r="D22" s="288"/>
      <c r="E22" s="147">
        <v>47.37</v>
      </c>
      <c r="F22" s="159">
        <v>1842</v>
      </c>
      <c r="G22" s="148">
        <f t="shared" ref="G22:G25" si="5">E22*F22</f>
        <v>87255.54</v>
      </c>
      <c r="H22" s="149"/>
      <c r="I22" s="153">
        <v>21</v>
      </c>
      <c r="J22" s="151">
        <v>2000</v>
      </c>
      <c r="K22" s="152">
        <f>J22/I22</f>
        <v>95.238095238095241</v>
      </c>
      <c r="L22" s="153">
        <v>22</v>
      </c>
      <c r="M22" s="151">
        <f>F22/V22*60</f>
        <v>1784.9798115746962</v>
      </c>
      <c r="N22" s="152">
        <f>M22/L22</f>
        <v>81.13544598066801</v>
      </c>
      <c r="O22" s="154">
        <f>L22-I22</f>
        <v>1</v>
      </c>
      <c r="P22" s="155">
        <f>N22-K22</f>
        <v>-14.102649257427231</v>
      </c>
      <c r="Q22" s="156">
        <f>N22/K22</f>
        <v>0.85192218279701404</v>
      </c>
      <c r="R22" s="289">
        <f>Q38</f>
        <v>0.88737237801163926</v>
      </c>
      <c r="S22" s="157">
        <v>0.25005787037037036</v>
      </c>
      <c r="T22" s="158">
        <v>0.29305555555555557</v>
      </c>
      <c r="U22" s="159"/>
      <c r="V22" s="160">
        <v>61.9166666666667</v>
      </c>
      <c r="W22" s="97"/>
      <c r="X22" s="98"/>
      <c r="Y22" s="12"/>
      <c r="Z22" s="198"/>
      <c r="AA22" s="292"/>
      <c r="AB22" s="293"/>
      <c r="AC22" s="12"/>
      <c r="AD22" s="198"/>
      <c r="AE22" s="115">
        <f>M22-J22</f>
        <v>-215.02018842530379</v>
      </c>
      <c r="AF22" s="156">
        <f>M22/J22</f>
        <v>0.8924899057873481</v>
      </c>
      <c r="AG22" s="358">
        <f>AF38</f>
        <v>0.90850029177382108</v>
      </c>
    </row>
    <row r="23" spans="1:33" ht="15.75" customHeight="1">
      <c r="A23" s="295"/>
      <c r="B23" s="163" t="s">
        <v>183</v>
      </c>
      <c r="C23" s="274" t="s">
        <v>192</v>
      </c>
      <c r="D23" s="275"/>
      <c r="E23" s="101">
        <v>53.76</v>
      </c>
      <c r="F23" s="111">
        <v>2881</v>
      </c>
      <c r="G23" s="103">
        <f t="shared" si="5"/>
        <v>154882.56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1786.6666666666665</v>
      </c>
      <c r="N23" s="106">
        <f>M23/L23</f>
        <v>89.333333333333329</v>
      </c>
      <c r="O23" s="108">
        <f>L23-I23</f>
        <v>0</v>
      </c>
      <c r="P23" s="109">
        <f>N23-K23</f>
        <v>-10.666666666666671</v>
      </c>
      <c r="Q23" s="110">
        <f>N23/K23</f>
        <v>0.89333333333333331</v>
      </c>
      <c r="R23" s="290"/>
      <c r="S23" s="47">
        <v>0.29670138888888886</v>
      </c>
      <c r="T23" s="48">
        <v>0.36388888888888887</v>
      </c>
      <c r="U23" s="111">
        <v>5.2499999999999414</v>
      </c>
      <c r="V23" s="112">
        <v>96.750000000000014</v>
      </c>
      <c r="W23" s="113"/>
      <c r="X23" s="116"/>
      <c r="Y23" s="12"/>
      <c r="Z23" s="198"/>
      <c r="AA23" s="276"/>
      <c r="AB23" s="277"/>
      <c r="AC23" s="12"/>
      <c r="AD23" s="198"/>
      <c r="AE23" s="117">
        <f>M23-J23</f>
        <v>-213.33333333333348</v>
      </c>
      <c r="AF23" s="110">
        <f>M23/J23</f>
        <v>0.89333333333333331</v>
      </c>
      <c r="AG23" s="359"/>
    </row>
    <row r="24" spans="1:33" ht="15.75" customHeight="1">
      <c r="A24" s="295"/>
      <c r="B24" s="163" t="s">
        <v>183</v>
      </c>
      <c r="C24" s="274" t="s">
        <v>193</v>
      </c>
      <c r="D24" s="275"/>
      <c r="E24" s="101">
        <v>71.55</v>
      </c>
      <c r="F24" s="111">
        <v>2398</v>
      </c>
      <c r="G24" s="103">
        <f t="shared" si="5"/>
        <v>171576.9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1785.8502275548201</v>
      </c>
      <c r="N24" s="106">
        <f>M24/L24</f>
        <v>81.175010343400913</v>
      </c>
      <c r="O24" s="108">
        <f>L24-I24</f>
        <v>0</v>
      </c>
      <c r="P24" s="109">
        <f>N24-K24</f>
        <v>-9.7340805656899931</v>
      </c>
      <c r="Q24" s="110">
        <f>N24/K24</f>
        <v>0.89292511377741002</v>
      </c>
      <c r="R24" s="290"/>
      <c r="S24" s="47">
        <v>0.36835648148148148</v>
      </c>
      <c r="T24" s="48">
        <v>0.42430555555555555</v>
      </c>
      <c r="U24" s="111">
        <v>6.4333333333333531</v>
      </c>
      <c r="V24" s="112">
        <v>80.566666666666663</v>
      </c>
      <c r="W24" s="113">
        <v>0.42430555555555555</v>
      </c>
      <c r="X24" s="116">
        <v>0.46266203703703701</v>
      </c>
      <c r="Y24" s="12"/>
      <c r="Z24" s="198"/>
      <c r="AA24" s="276"/>
      <c r="AB24" s="277"/>
      <c r="AC24" s="12"/>
      <c r="AD24" s="198"/>
      <c r="AE24" s="117">
        <f>M24-J24</f>
        <v>-214.14977244517991</v>
      </c>
      <c r="AF24" s="110">
        <f>M24/J24</f>
        <v>0.89292511377741002</v>
      </c>
      <c r="AG24" s="359"/>
    </row>
    <row r="25" spans="1:33" ht="15.75" customHeight="1">
      <c r="A25" s="295"/>
      <c r="B25" s="163" t="s">
        <v>178</v>
      </c>
      <c r="C25" s="274" t="s">
        <v>179</v>
      </c>
      <c r="D25" s="275"/>
      <c r="E25" s="101">
        <v>29.97</v>
      </c>
      <c r="F25" s="111">
        <v>2618</v>
      </c>
      <c r="G25" s="103">
        <f t="shared" si="5"/>
        <v>78461.459999999992</v>
      </c>
      <c r="H25" s="26"/>
      <c r="I25" s="107">
        <v>21</v>
      </c>
      <c r="J25" s="105">
        <v>2790</v>
      </c>
      <c r="K25" s="106">
        <f t="shared" si="1"/>
        <v>132.85714285714286</v>
      </c>
      <c r="L25" s="107">
        <v>22</v>
      </c>
      <c r="M25" s="105">
        <f>F25/V25*60</f>
        <v>2628.2208588957046</v>
      </c>
      <c r="N25" s="106">
        <f>M25/L25</f>
        <v>119.4645844952593</v>
      </c>
      <c r="O25" s="108">
        <f>L25-I25</f>
        <v>1</v>
      </c>
      <c r="P25" s="109">
        <f>N25-K25</f>
        <v>-13.392558361883559</v>
      </c>
      <c r="Q25" s="110">
        <f>N25/K25</f>
        <v>0.89919579727614529</v>
      </c>
      <c r="R25" s="290"/>
      <c r="S25" s="47">
        <v>0.46266203703703701</v>
      </c>
      <c r="T25" s="48">
        <v>0.50416666666666665</v>
      </c>
      <c r="U25" s="111">
        <v>55.233333333333306</v>
      </c>
      <c r="V25" s="112">
        <v>59.76666666666668</v>
      </c>
      <c r="W25" s="113"/>
      <c r="X25" s="116"/>
      <c r="Y25" s="12"/>
      <c r="Z25" s="198"/>
      <c r="AA25" s="276"/>
      <c r="AB25" s="277"/>
      <c r="AC25" s="12"/>
      <c r="AD25" s="198"/>
      <c r="AE25" s="117">
        <f>M25-J25</f>
        <v>-161.77914110429538</v>
      </c>
      <c r="AF25" s="110">
        <f>M25/J25</f>
        <v>0.94201464476548558</v>
      </c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21</v>
      </c>
      <c r="J38" s="137">
        <f t="shared" si="6"/>
        <v>2197.5</v>
      </c>
      <c r="K38" s="138">
        <f t="shared" ref="K38" si="7">J38/I38</f>
        <v>104.64285714285714</v>
      </c>
      <c r="L38" s="136">
        <f t="shared" ref="L38:M38" si="8">AVERAGE(L22:L37)</f>
        <v>21.5</v>
      </c>
      <c r="M38" s="137">
        <f t="shared" si="8"/>
        <v>1996.4293911729719</v>
      </c>
      <c r="N38" s="138">
        <f>M38/L38</f>
        <v>92.857180984789395</v>
      </c>
      <c r="O38" s="139">
        <f>L38-I38</f>
        <v>0.5</v>
      </c>
      <c r="P38" s="140">
        <f>N38-K38</f>
        <v>-11.785676158067744</v>
      </c>
      <c r="Q38" s="141">
        <f>N38/K38</f>
        <v>0.88737237801163926</v>
      </c>
      <c r="R38" s="291"/>
      <c r="S38" s="142">
        <f>S22</f>
        <v>0.25005787037037036</v>
      </c>
      <c r="T38" s="143">
        <f>INDEX(T22:T37,COUNTA(T22:T37))</f>
        <v>0.50416666666666665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0</v>
      </c>
      <c r="AD38" s="180">
        <f>SUM(AD22:AD37)</f>
        <v>0</v>
      </c>
      <c r="AE38" s="168">
        <f>M38-J38</f>
        <v>-201.07060882702808</v>
      </c>
      <c r="AF38" s="141">
        <f>M38/J38</f>
        <v>0.90850029177382108</v>
      </c>
      <c r="AG38" s="360"/>
    </row>
    <row r="39" spans="1:33" ht="15.75" customHeight="1">
      <c r="A39" s="284" t="s">
        <v>189</v>
      </c>
      <c r="B39" s="146" t="s">
        <v>183</v>
      </c>
      <c r="C39" s="287" t="s">
        <v>188</v>
      </c>
      <c r="D39" s="288"/>
      <c r="E39" s="147">
        <v>59.34</v>
      </c>
      <c r="F39" s="97">
        <v>2135</v>
      </c>
      <c r="G39" s="148">
        <f t="shared" ref="G39:G41" si="9">E39*F39</f>
        <v>126690.90000000001</v>
      </c>
      <c r="H39" s="149"/>
      <c r="I39" s="150">
        <v>24</v>
      </c>
      <c r="J39" s="151">
        <v>2000</v>
      </c>
      <c r="K39" s="152">
        <f>J39/I39</f>
        <v>83.333333333333329</v>
      </c>
      <c r="L39" s="107">
        <v>24</v>
      </c>
      <c r="M39" s="151">
        <f>F39/V39*60</f>
        <v>1786.6108786610876</v>
      </c>
      <c r="N39" s="152">
        <f>M39/L39</f>
        <v>74.442119944211981</v>
      </c>
      <c r="O39" s="154">
        <f>L39-I39</f>
        <v>0</v>
      </c>
      <c r="P39" s="155">
        <f>N39-K39</f>
        <v>-8.8912133891213472</v>
      </c>
      <c r="Q39" s="156">
        <f>N39/K39</f>
        <v>0.89330543933054385</v>
      </c>
      <c r="R39" s="289">
        <f>Q55</f>
        <v>0.88036187527077436</v>
      </c>
      <c r="S39" s="157">
        <v>0.25020833333333331</v>
      </c>
      <c r="T39" s="158">
        <v>0.3</v>
      </c>
      <c r="U39" s="159"/>
      <c r="V39" s="160">
        <v>71.700000000000017</v>
      </c>
      <c r="W39" s="158"/>
      <c r="X39" s="169"/>
      <c r="Y39" s="12"/>
      <c r="Z39" s="198"/>
      <c r="AA39" s="292"/>
      <c r="AB39" s="293"/>
      <c r="AC39" s="12"/>
      <c r="AD39" s="198"/>
      <c r="AE39" s="115">
        <f>M39-J39</f>
        <v>-213.38912133891245</v>
      </c>
      <c r="AF39" s="156">
        <f>M39/J39</f>
        <v>0.89330543933054374</v>
      </c>
      <c r="AG39" s="281">
        <f>AF55</f>
        <v>0.89293847348892852</v>
      </c>
    </row>
    <row r="40" spans="1:33" ht="15.75" customHeight="1">
      <c r="A40" s="285"/>
      <c r="B40" s="163" t="s">
        <v>183</v>
      </c>
      <c r="C40" s="274" t="s">
        <v>185</v>
      </c>
      <c r="D40" s="275"/>
      <c r="E40" s="101">
        <v>58.67</v>
      </c>
      <c r="F40" s="102">
        <v>3605</v>
      </c>
      <c r="G40" s="103">
        <f t="shared" si="9"/>
        <v>211505.35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1786.6189427312775</v>
      </c>
      <c r="N40" s="106">
        <f>M40/L40</f>
        <v>77.679084466577279</v>
      </c>
      <c r="O40" s="108">
        <f>L40-I40</f>
        <v>0</v>
      </c>
      <c r="P40" s="109">
        <f>N40-K40</f>
        <v>-9.2774372725531578</v>
      </c>
      <c r="Q40" s="110">
        <f>N40/K40</f>
        <v>0.89330947136563865</v>
      </c>
      <c r="R40" s="290"/>
      <c r="S40" s="47">
        <v>0.3034722222222222</v>
      </c>
      <c r="T40" s="48">
        <v>0.38754629629629628</v>
      </c>
      <c r="U40" s="111">
        <v>4.9999999999999822</v>
      </c>
      <c r="V40" s="112">
        <v>121.06666666666668</v>
      </c>
      <c r="W40" s="113"/>
      <c r="X40" s="116"/>
      <c r="Y40" s="12"/>
      <c r="Z40" s="198"/>
      <c r="AA40" s="276"/>
      <c r="AB40" s="277"/>
      <c r="AC40" s="12"/>
      <c r="AD40" s="198"/>
      <c r="AE40" s="117">
        <f>M40-J40</f>
        <v>-213.38105726872254</v>
      </c>
      <c r="AF40" s="110">
        <f>M40/J40</f>
        <v>0.89330947136563876</v>
      </c>
      <c r="AG40" s="282"/>
    </row>
    <row r="41" spans="1:33" ht="15.75" customHeight="1">
      <c r="A41" s="285"/>
      <c r="B41" s="163" t="s">
        <v>183</v>
      </c>
      <c r="C41" s="274" t="s">
        <v>191</v>
      </c>
      <c r="D41" s="275"/>
      <c r="E41" s="101">
        <v>59.54</v>
      </c>
      <c r="F41" s="102">
        <v>2917</v>
      </c>
      <c r="G41" s="103">
        <f t="shared" si="9"/>
        <v>173678.18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24</v>
      </c>
      <c r="M41" s="105">
        <f>F41/V41*60</f>
        <v>1784.4010195412056</v>
      </c>
      <c r="N41" s="106">
        <f>M41/L41</f>
        <v>74.350042480883573</v>
      </c>
      <c r="O41" s="108">
        <f>L41-I41</f>
        <v>1</v>
      </c>
      <c r="P41" s="109">
        <f>N41-K41</f>
        <v>-12.606479258246864</v>
      </c>
      <c r="Q41" s="110">
        <f>N41/K41</f>
        <v>0.85502548853016103</v>
      </c>
      <c r="R41" s="290"/>
      <c r="S41" s="47">
        <v>0.39166666666666666</v>
      </c>
      <c r="T41" s="48">
        <v>0.45978009259259262</v>
      </c>
      <c r="U41" s="111">
        <v>5.9333333333333549</v>
      </c>
      <c r="V41" s="112">
        <v>98.083333333333371</v>
      </c>
      <c r="W41" s="113"/>
      <c r="X41" s="116"/>
      <c r="Y41" s="12"/>
      <c r="Z41" s="198"/>
      <c r="AA41" s="276"/>
      <c r="AB41" s="277"/>
      <c r="AC41" s="12"/>
      <c r="AD41" s="198"/>
      <c r="AE41" s="117">
        <f>M41-J41</f>
        <v>-215.59898045879436</v>
      </c>
      <c r="AF41" s="110">
        <f>M41/J41</f>
        <v>0.89220050977060283</v>
      </c>
      <c r="AG41" s="282"/>
    </row>
    <row r="42" spans="1:33" ht="15.75" customHeight="1">
      <c r="A42" s="285"/>
      <c r="B42" s="163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12"/>
      <c r="Z42" s="198"/>
      <c r="AA42" s="276"/>
      <c r="AB42" s="277"/>
      <c r="AC42" s="12"/>
      <c r="AD42" s="198"/>
      <c r="AE42" s="117"/>
      <c r="AF42" s="110"/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23.333333333333332</v>
      </c>
      <c r="J55" s="137">
        <f t="shared" si="10"/>
        <v>2000</v>
      </c>
      <c r="K55" s="138">
        <f t="shared" ref="K55" si="11">J55/I55</f>
        <v>85.714285714285722</v>
      </c>
      <c r="L55" s="136">
        <f t="shared" ref="L55:M55" si="12">AVERAGE(L39:L54)</f>
        <v>23.666666666666668</v>
      </c>
      <c r="M55" s="137">
        <f t="shared" si="12"/>
        <v>1785.876946977857</v>
      </c>
      <c r="N55" s="138">
        <f>M55/L55</f>
        <v>75.459589308923526</v>
      </c>
      <c r="O55" s="139">
        <f>L55-I55</f>
        <v>0.3333333333333357</v>
      </c>
      <c r="P55" s="140">
        <f>N55-K55</f>
        <v>-10.254696405362196</v>
      </c>
      <c r="Q55" s="141">
        <f>N55/K55</f>
        <v>0.88036187527077436</v>
      </c>
      <c r="R55" s="291"/>
      <c r="S55" s="142">
        <f>S39</f>
        <v>0.25020833333333331</v>
      </c>
      <c r="T55" s="143">
        <f>INDEX(T39:T54,COUNTA(T39:T54))</f>
        <v>0.45978009259259262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0</v>
      </c>
      <c r="AD55" s="191">
        <f>SUM(AD39:AD54)</f>
        <v>0</v>
      </c>
      <c r="AE55" s="168">
        <f>M55-J55</f>
        <v>-214.12305302214304</v>
      </c>
      <c r="AF55" s="141">
        <f>M55/J55</f>
        <v>0.89293847348892852</v>
      </c>
      <c r="AG55" s="283"/>
    </row>
    <row r="56" spans="1:33" ht="15.75" customHeight="1">
      <c r="A56" s="294" t="s">
        <v>210</v>
      </c>
      <c r="B56" s="114" t="s">
        <v>176</v>
      </c>
      <c r="C56" s="362" t="s">
        <v>177</v>
      </c>
      <c r="D56" s="362"/>
      <c r="E56" s="147">
        <v>19.7</v>
      </c>
      <c r="F56" s="97">
        <v>4017</v>
      </c>
      <c r="G56" s="148">
        <f t="shared" ref="G56:G59" si="13">E56*F56</f>
        <v>79134.899999999994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1079.5968645016799</v>
      </c>
      <c r="N56" s="152">
        <f>M56/L56</f>
        <v>83.045912653975378</v>
      </c>
      <c r="O56" s="154">
        <f>L56-I56</f>
        <v>0</v>
      </c>
      <c r="P56" s="155">
        <f>N56-K56</f>
        <v>-9.2617796537169284</v>
      </c>
      <c r="Q56" s="156">
        <f>N56/K56</f>
        <v>0.89966405375139991</v>
      </c>
      <c r="R56" s="289">
        <f>Q72</f>
        <v>0.90496887624780631</v>
      </c>
      <c r="S56" s="157">
        <v>0.25</v>
      </c>
      <c r="T56" s="158">
        <v>0.4050347222222222</v>
      </c>
      <c r="U56" s="159"/>
      <c r="V56" s="160">
        <v>223.24999999999997</v>
      </c>
      <c r="W56" s="158"/>
      <c r="X56" s="169"/>
      <c r="Y56" s="12"/>
      <c r="Z56" s="198"/>
      <c r="AA56" s="292"/>
      <c r="AB56" s="293"/>
      <c r="AC56" s="12"/>
      <c r="AD56" s="198"/>
      <c r="AE56" s="115">
        <f>M56-J56</f>
        <v>-120.40313549832013</v>
      </c>
      <c r="AF56" s="156">
        <f>M56/J56</f>
        <v>0.89966405375139991</v>
      </c>
      <c r="AG56" s="281">
        <f>AF72</f>
        <v>0.90496887624780642</v>
      </c>
    </row>
    <row r="57" spans="1:33" ht="15.75" customHeight="1">
      <c r="A57" s="295"/>
      <c r="B57" s="100" t="s">
        <v>211</v>
      </c>
      <c r="C57" s="361" t="s">
        <v>212</v>
      </c>
      <c r="D57" s="361"/>
      <c r="E57" s="101">
        <v>27.05</v>
      </c>
      <c r="F57" s="102">
        <v>572</v>
      </c>
      <c r="G57" s="103">
        <f t="shared" si="13"/>
        <v>15472.6</v>
      </c>
      <c r="H57" s="26"/>
      <c r="I57" s="104">
        <v>6</v>
      </c>
      <c r="J57" s="105">
        <v>3273</v>
      </c>
      <c r="K57" s="106">
        <f t="shared" ref="K57:K59" si="14">J57/I57</f>
        <v>545.5</v>
      </c>
      <c r="L57" s="107">
        <v>6</v>
      </c>
      <c r="M57" s="105">
        <f>F57/V57*60</f>
        <v>2962.87769784172</v>
      </c>
      <c r="N57" s="106">
        <f>M57/L57</f>
        <v>493.81294964028666</v>
      </c>
      <c r="O57" s="108">
        <f>L57-I57</f>
        <v>0</v>
      </c>
      <c r="P57" s="109">
        <f>N57-K57</f>
        <v>-51.687050359713339</v>
      </c>
      <c r="Q57" s="110">
        <f>N57/K57</f>
        <v>0.9052483036485548</v>
      </c>
      <c r="R57" s="290"/>
      <c r="S57" s="47">
        <v>0.40862268518518519</v>
      </c>
      <c r="T57" s="48">
        <v>0.41666666666666669</v>
      </c>
      <c r="U57" s="111">
        <v>5.1666666666667016</v>
      </c>
      <c r="V57" s="112">
        <v>11.583333333333359</v>
      </c>
      <c r="W57" s="113"/>
      <c r="X57" s="116"/>
      <c r="Y57" s="12"/>
      <c r="Z57" s="198"/>
      <c r="AA57" s="276"/>
      <c r="AB57" s="277"/>
      <c r="AC57" s="12"/>
      <c r="AD57" s="198"/>
      <c r="AE57" s="117">
        <f>M57-J57</f>
        <v>-310.12230215828004</v>
      </c>
      <c r="AF57" s="110">
        <f>M57/J57</f>
        <v>0.9052483036485548</v>
      </c>
      <c r="AG57" s="282"/>
    </row>
    <row r="58" spans="1:33" ht="15.75" customHeight="1">
      <c r="A58" s="295"/>
      <c r="B58" s="100" t="s">
        <v>211</v>
      </c>
      <c r="C58" s="361" t="s">
        <v>215</v>
      </c>
      <c r="D58" s="361"/>
      <c r="E58" s="101">
        <v>26.21</v>
      </c>
      <c r="F58" s="102">
        <v>1722</v>
      </c>
      <c r="G58" s="103">
        <f t="shared" si="13"/>
        <v>45133.62</v>
      </c>
      <c r="H58" s="26"/>
      <c r="I58" s="104">
        <v>6</v>
      </c>
      <c r="J58" s="105">
        <v>3273</v>
      </c>
      <c r="K58" s="106">
        <f t="shared" si="14"/>
        <v>545.5</v>
      </c>
      <c r="L58" s="107">
        <v>6</v>
      </c>
      <c r="M58" s="105">
        <f>F58/V58*60</f>
        <v>2963.2887189292574</v>
      </c>
      <c r="N58" s="106">
        <f>M58/L58</f>
        <v>493.88145315487623</v>
      </c>
      <c r="O58" s="108">
        <f>L58-I58</f>
        <v>0</v>
      </c>
      <c r="P58" s="109">
        <f>N58-K58</f>
        <v>-51.618546845123774</v>
      </c>
      <c r="Q58" s="110">
        <f>N58/K58</f>
        <v>0.9053738829603597</v>
      </c>
      <c r="R58" s="290"/>
      <c r="S58" s="47">
        <v>0.42092592592592593</v>
      </c>
      <c r="T58" s="48">
        <v>0.44513888888888886</v>
      </c>
      <c r="U58" s="111">
        <v>6.1333333333333062</v>
      </c>
      <c r="V58" s="112">
        <v>34.866666666666632</v>
      </c>
      <c r="W58" s="113"/>
      <c r="X58" s="116"/>
      <c r="Y58" s="12"/>
      <c r="Z58" s="198"/>
      <c r="AA58" s="276"/>
      <c r="AB58" s="277"/>
      <c r="AC58" s="12"/>
      <c r="AD58" s="198"/>
      <c r="AE58" s="117">
        <f>M58-J58</f>
        <v>-309.71128107074264</v>
      </c>
      <c r="AF58" s="110">
        <f>M58/J58</f>
        <v>0.9053738829603597</v>
      </c>
      <c r="AG58" s="282"/>
    </row>
    <row r="59" spans="1:33" ht="15.75" customHeight="1">
      <c r="A59" s="295"/>
      <c r="B59" s="100" t="s">
        <v>178</v>
      </c>
      <c r="C59" s="361" t="s">
        <v>216</v>
      </c>
      <c r="D59" s="361"/>
      <c r="E59" s="101">
        <v>21.92</v>
      </c>
      <c r="F59" s="102">
        <v>1467</v>
      </c>
      <c r="G59" s="103">
        <f t="shared" si="13"/>
        <v>32156.640000000003</v>
      </c>
      <c r="H59" s="26"/>
      <c r="I59" s="104">
        <v>6</v>
      </c>
      <c r="J59" s="105">
        <v>3600</v>
      </c>
      <c r="K59" s="106">
        <f t="shared" si="14"/>
        <v>600</v>
      </c>
      <c r="L59" s="107">
        <v>6</v>
      </c>
      <c r="M59" s="105">
        <f>F59/V59*60</f>
        <v>3262.0135886349553</v>
      </c>
      <c r="N59" s="106">
        <f>M59/L59</f>
        <v>543.66893143915922</v>
      </c>
      <c r="O59" s="108">
        <f>L59-I59</f>
        <v>0</v>
      </c>
      <c r="P59" s="109">
        <f>N59-K59</f>
        <v>-56.331068560840777</v>
      </c>
      <c r="Q59" s="110">
        <f>N59/K59</f>
        <v>0.906114885731932</v>
      </c>
      <c r="R59" s="290"/>
      <c r="S59" s="47">
        <v>0.44862268518518517</v>
      </c>
      <c r="T59" s="48">
        <v>0.46736111111111112</v>
      </c>
      <c r="U59" s="111">
        <v>5.0166666666666782</v>
      </c>
      <c r="V59" s="112">
        <v>26.98333333333337</v>
      </c>
      <c r="W59" s="113"/>
      <c r="X59" s="116"/>
      <c r="Y59" s="12"/>
      <c r="Z59" s="198"/>
      <c r="AA59" s="276"/>
      <c r="AB59" s="277"/>
      <c r="AC59" s="12"/>
      <c r="AD59" s="198"/>
      <c r="AE59" s="199">
        <f>M59-J59</f>
        <v>-337.98641136504466</v>
      </c>
      <c r="AF59" s="200">
        <f>M59/J59</f>
        <v>0.906114885731932</v>
      </c>
      <c r="AG59" s="282"/>
    </row>
    <row r="60" spans="1:33" ht="15.75" customHeight="1">
      <c r="A60" s="296"/>
      <c r="B60" s="100"/>
      <c r="C60" s="361"/>
      <c r="D60" s="361"/>
      <c r="E60" s="101"/>
      <c r="F60" s="105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99"/>
      <c r="AF60" s="200"/>
      <c r="AG60" s="282"/>
    </row>
    <row r="61" spans="1:33" ht="15.75" customHeight="1">
      <c r="A61" s="296"/>
      <c r="B61" s="100"/>
      <c r="C61" s="361"/>
      <c r="D61" s="361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99"/>
      <c r="AF61" s="200"/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15">AVERAGE(I56:I71)</f>
        <v>7.75</v>
      </c>
      <c r="J72" s="137">
        <f t="shared" si="15"/>
        <v>2836.5</v>
      </c>
      <c r="K72" s="138">
        <f t="shared" ref="K72" si="16">J72/I72</f>
        <v>366</v>
      </c>
      <c r="L72" s="136">
        <f t="shared" ref="L72:M72" si="17">AVERAGE(L56:L71)</f>
        <v>7.75</v>
      </c>
      <c r="M72" s="137">
        <f t="shared" si="17"/>
        <v>2566.9442174769028</v>
      </c>
      <c r="N72" s="138">
        <f>M72/L72</f>
        <v>331.21860870669713</v>
      </c>
      <c r="O72" s="139">
        <f>L72-I72</f>
        <v>0</v>
      </c>
      <c r="P72" s="140">
        <f>N72-K72</f>
        <v>-34.781391293302875</v>
      </c>
      <c r="Q72" s="141">
        <f>N72/K72</f>
        <v>0.90496887624780631</v>
      </c>
      <c r="R72" s="291"/>
      <c r="S72" s="142">
        <f>S56</f>
        <v>0.25</v>
      </c>
      <c r="T72" s="143">
        <f>INDEX(T56:T71,COUNTA(T56:T71))</f>
        <v>0.46736111111111112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0</v>
      </c>
      <c r="AD72" s="191">
        <f>SUM(AD56:AD71)</f>
        <v>0</v>
      </c>
      <c r="AE72" s="168">
        <f>M72-J72</f>
        <v>-269.55578252309715</v>
      </c>
      <c r="AF72" s="141">
        <f>M72/J72</f>
        <v>0.90496887624780642</v>
      </c>
      <c r="AG72" s="283"/>
    </row>
    <row r="73" spans="1:33" ht="15.75" customHeight="1">
      <c r="A73" s="284" t="s">
        <v>220</v>
      </c>
      <c r="B73" s="146" t="s">
        <v>181</v>
      </c>
      <c r="C73" s="287" t="s">
        <v>203</v>
      </c>
      <c r="D73" s="288"/>
      <c r="E73" s="147">
        <v>58.17</v>
      </c>
      <c r="F73" s="97">
        <v>1291</v>
      </c>
      <c r="G73" s="148">
        <f t="shared" ref="G73:G74" si="18">E73*F73</f>
        <v>75097.47</v>
      </c>
      <c r="H73" s="149"/>
      <c r="I73" s="150">
        <v>19</v>
      </c>
      <c r="J73" s="151">
        <v>1800</v>
      </c>
      <c r="K73" s="152">
        <f>J73/I73</f>
        <v>94.736842105263165</v>
      </c>
      <c r="L73" s="153">
        <v>19</v>
      </c>
      <c r="M73" s="151">
        <f>F73/V73*60</f>
        <v>1605.9433310297195</v>
      </c>
      <c r="N73" s="152">
        <f>M73/L73</f>
        <v>84.523333212090506</v>
      </c>
      <c r="O73" s="154">
        <f>L73-I73</f>
        <v>0</v>
      </c>
      <c r="P73" s="155">
        <f>N73-K73</f>
        <v>-10.213508893172659</v>
      </c>
      <c r="Q73" s="156">
        <f>N73/K73</f>
        <v>0.89219073946095528</v>
      </c>
      <c r="R73" s="289">
        <f>Q89</f>
        <v>0.8922160593856503</v>
      </c>
      <c r="S73" s="157">
        <v>0.70833333333333337</v>
      </c>
      <c r="T73" s="158">
        <v>0.74182870370370368</v>
      </c>
      <c r="U73" s="159"/>
      <c r="V73" s="160">
        <v>48.233333333333249</v>
      </c>
      <c r="W73" s="158"/>
      <c r="X73" s="169"/>
      <c r="Y73" s="196"/>
      <c r="Z73" s="197"/>
      <c r="AA73" s="292"/>
      <c r="AB73" s="293"/>
      <c r="AC73" s="196"/>
      <c r="AD73" s="197"/>
      <c r="AE73" s="115">
        <f>M73-J73</f>
        <v>-194.0566689702805</v>
      </c>
      <c r="AF73" s="156">
        <f>M73/J73</f>
        <v>0.89219073946095528</v>
      </c>
      <c r="AG73" s="281">
        <f>AF89</f>
        <v>0.89221605938565041</v>
      </c>
    </row>
    <row r="74" spans="1:33" ht="15.75" customHeight="1">
      <c r="A74" s="285"/>
      <c r="B74" s="163" t="s">
        <v>181</v>
      </c>
      <c r="C74" s="274" t="s">
        <v>221</v>
      </c>
      <c r="D74" s="275"/>
      <c r="E74" s="101">
        <v>44.98</v>
      </c>
      <c r="F74" s="102">
        <v>2691</v>
      </c>
      <c r="G74" s="103">
        <f t="shared" si="18"/>
        <v>121041.18</v>
      </c>
      <c r="H74" s="26"/>
      <c r="I74" s="104">
        <v>21</v>
      </c>
      <c r="J74" s="105">
        <v>1800</v>
      </c>
      <c r="K74" s="106">
        <f t="shared" ref="K74" si="19">J74/I74</f>
        <v>85.714285714285708</v>
      </c>
      <c r="L74" s="107">
        <v>21</v>
      </c>
      <c r="M74" s="105">
        <f>F74/V74*60</f>
        <v>1606.0344827586216</v>
      </c>
      <c r="N74" s="106">
        <f>M74/L74</f>
        <v>76.477832512315317</v>
      </c>
      <c r="O74" s="108">
        <f>L74-I74</f>
        <v>0</v>
      </c>
      <c r="P74" s="109">
        <f>N74-K74</f>
        <v>-9.2364532019703915</v>
      </c>
      <c r="Q74" s="110">
        <f>N74/K74</f>
        <v>0.89224137931034542</v>
      </c>
      <c r="R74" s="290"/>
      <c r="S74" s="47">
        <v>0.74546296296296299</v>
      </c>
      <c r="T74" s="48">
        <v>0.81527777777777777</v>
      </c>
      <c r="U74" s="111">
        <v>5.2333333333334053</v>
      </c>
      <c r="V74" s="112">
        <v>100.53333333333327</v>
      </c>
      <c r="W74" s="113"/>
      <c r="X74" s="116"/>
      <c r="Y74" s="12"/>
      <c r="Z74" s="198"/>
      <c r="AA74" s="276"/>
      <c r="AB74" s="277"/>
      <c r="AC74" s="12"/>
      <c r="AD74" s="198"/>
      <c r="AE74" s="117">
        <f>M74-J74</f>
        <v>-193.96551724137839</v>
      </c>
      <c r="AF74" s="110">
        <f>M74/J74</f>
        <v>0.89224137931034531</v>
      </c>
      <c r="AG74" s="282"/>
    </row>
    <row r="75" spans="1:33" ht="15.75" customHeight="1">
      <c r="A75" s="285"/>
      <c r="B75" s="163"/>
      <c r="C75" s="274"/>
      <c r="D75" s="275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76"/>
      <c r="AB75" s="277"/>
      <c r="AC75" s="12"/>
      <c r="AD75" s="198"/>
      <c r="AE75" s="117"/>
      <c r="AF75" s="110"/>
      <c r="AG75" s="282"/>
    </row>
    <row r="76" spans="1:33" ht="15.75" customHeight="1">
      <c r="A76" s="285"/>
      <c r="B76" s="163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63"/>
      <c r="C77" s="274"/>
      <c r="D77" s="275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63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63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119"/>
      <c r="T79" s="120"/>
      <c r="U79" s="111"/>
      <c r="V79" s="112"/>
      <c r="W79" s="120"/>
      <c r="X79" s="189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63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119"/>
      <c r="T80" s="120"/>
      <c r="U80" s="111"/>
      <c r="V80" s="112"/>
      <c r="W80" s="120"/>
      <c r="X80" s="189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63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119"/>
      <c r="T81" s="120"/>
      <c r="U81" s="111"/>
      <c r="V81" s="112"/>
      <c r="W81" s="120"/>
      <c r="X81" s="189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63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119"/>
      <c r="T82" s="120"/>
      <c r="U82" s="111"/>
      <c r="V82" s="112"/>
      <c r="W82" s="120"/>
      <c r="X82" s="189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63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119"/>
      <c r="T83" s="120"/>
      <c r="U83" s="111"/>
      <c r="V83" s="112"/>
      <c r="W83" s="120"/>
      <c r="X83" s="189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63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119"/>
      <c r="T84" s="120"/>
      <c r="U84" s="111"/>
      <c r="V84" s="112"/>
      <c r="W84" s="120"/>
      <c r="X84" s="189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63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119"/>
      <c r="T85" s="120"/>
      <c r="U85" s="111"/>
      <c r="V85" s="112"/>
      <c r="W85" s="120"/>
      <c r="X85" s="189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63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119"/>
      <c r="T86" s="120"/>
      <c r="U86" s="111"/>
      <c r="V86" s="112"/>
      <c r="W86" s="120"/>
      <c r="X86" s="189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63"/>
      <c r="C87" s="274"/>
      <c r="D87" s="275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119"/>
      <c r="T87" s="120"/>
      <c r="U87" s="111"/>
      <c r="V87" s="112"/>
      <c r="W87" s="120"/>
      <c r="X87" s="189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0">AVERAGE(I73:I88)</f>
        <v>20</v>
      </c>
      <c r="J89" s="137">
        <f t="shared" si="20"/>
        <v>1800</v>
      </c>
      <c r="K89" s="138">
        <f t="shared" ref="K89" si="21">J89/I89</f>
        <v>90</v>
      </c>
      <c r="L89" s="136">
        <f t="shared" ref="L89:M89" si="22">AVERAGE(L73:L88)</f>
        <v>20</v>
      </c>
      <c r="M89" s="137">
        <f t="shared" si="22"/>
        <v>1605.9889068941707</v>
      </c>
      <c r="N89" s="138">
        <f>M89/L89</f>
        <v>80.299445344708531</v>
      </c>
      <c r="O89" s="139">
        <f>L89-I89</f>
        <v>0</v>
      </c>
      <c r="P89" s="140">
        <f>N89-K89</f>
        <v>-9.7005546552914694</v>
      </c>
      <c r="Q89" s="141">
        <f>N89/K89</f>
        <v>0.8922160593856503</v>
      </c>
      <c r="R89" s="291"/>
      <c r="S89" s="142">
        <f>S73</f>
        <v>0.70833333333333337</v>
      </c>
      <c r="T89" s="143">
        <f>INDEX(T73:T88,COUNTA(T73:T88))</f>
        <v>0.81527777777777777</v>
      </c>
      <c r="U89" s="144"/>
      <c r="V89" s="166"/>
      <c r="W89" s="167"/>
      <c r="X89" s="138"/>
      <c r="Y89" s="179">
        <f t="shared" ref="Y89:Z89" si="23">SUM(Y73:Y88)</f>
        <v>0</v>
      </c>
      <c r="Z89" s="180">
        <f t="shared" si="23"/>
        <v>0</v>
      </c>
      <c r="AA89" s="279"/>
      <c r="AB89" s="280"/>
      <c r="AC89" s="179">
        <f t="shared" ref="AC89:AD89" si="24">SUM(AC73:AC88)</f>
        <v>0</v>
      </c>
      <c r="AD89" s="180">
        <f t="shared" si="24"/>
        <v>0</v>
      </c>
      <c r="AE89" s="168">
        <f>M89-J89</f>
        <v>-194.01109310582933</v>
      </c>
      <c r="AF89" s="141">
        <f>M89/J89</f>
        <v>0.89221605938565041</v>
      </c>
      <c r="AG89" s="283"/>
    </row>
    <row r="90" spans="1:33" ht="15.75" customHeight="1">
      <c r="A90" s="294" t="s">
        <v>196</v>
      </c>
      <c r="B90" s="146" t="s">
        <v>181</v>
      </c>
      <c r="C90" s="287" t="s">
        <v>201</v>
      </c>
      <c r="D90" s="288"/>
      <c r="E90" s="147">
        <v>54.09</v>
      </c>
      <c r="F90" s="159">
        <v>1135</v>
      </c>
      <c r="G90" s="148">
        <f t="shared" ref="G90:G91" si="25">E90*F90</f>
        <v>61392.15</v>
      </c>
      <c r="H90" s="149"/>
      <c r="I90" s="150">
        <v>19</v>
      </c>
      <c r="J90" s="151">
        <v>2000</v>
      </c>
      <c r="K90" s="152">
        <f>J90/I90</f>
        <v>105.26315789473684</v>
      </c>
      <c r="L90" s="153">
        <v>20</v>
      </c>
      <c r="M90" s="151">
        <f>F90/V90*60</f>
        <v>1786.6200262352429</v>
      </c>
      <c r="N90" s="152">
        <f>M90/L90</f>
        <v>89.331001311762151</v>
      </c>
      <c r="O90" s="154">
        <f>L90-I90</f>
        <v>1</v>
      </c>
      <c r="P90" s="155">
        <f>N90-K90</f>
        <v>-15.932156582974685</v>
      </c>
      <c r="Q90" s="156">
        <f>N90/K90</f>
        <v>0.84864451246174044</v>
      </c>
      <c r="R90" s="289">
        <f>Q106</f>
        <v>0.87082423450768143</v>
      </c>
      <c r="S90" s="157">
        <v>0.70833333333333337</v>
      </c>
      <c r="T90" s="158">
        <v>0.73480324074074077</v>
      </c>
      <c r="U90" s="159"/>
      <c r="V90" s="160">
        <v>38.11666666666666</v>
      </c>
      <c r="W90" s="97"/>
      <c r="X90" s="98"/>
      <c r="Y90" s="196"/>
      <c r="Z90" s="197"/>
      <c r="AA90" s="292"/>
      <c r="AB90" s="293"/>
      <c r="AC90" s="196"/>
      <c r="AD90" s="197"/>
      <c r="AE90" s="115">
        <f>M90-J90</f>
        <v>-213.3799737647571</v>
      </c>
      <c r="AF90" s="156">
        <f>M90/J90</f>
        <v>0.89331001311762148</v>
      </c>
      <c r="AG90" s="358">
        <f>AF106</f>
        <v>0.89315306103351944</v>
      </c>
    </row>
    <row r="91" spans="1:33" ht="15.75" customHeight="1">
      <c r="A91" s="295"/>
      <c r="B91" s="163" t="s">
        <v>181</v>
      </c>
      <c r="C91" s="274" t="s">
        <v>222</v>
      </c>
      <c r="D91" s="275"/>
      <c r="E91" s="101">
        <v>50.67</v>
      </c>
      <c r="F91" s="111">
        <v>2295</v>
      </c>
      <c r="G91" s="103">
        <f t="shared" si="25"/>
        <v>116287.65000000001</v>
      </c>
      <c r="H91" s="26"/>
      <c r="I91" s="104">
        <v>20</v>
      </c>
      <c r="J91" s="105">
        <v>2000</v>
      </c>
      <c r="K91" s="106">
        <f t="shared" ref="K91" si="26">J91/I91</f>
        <v>100</v>
      </c>
      <c r="L91" s="107">
        <v>20</v>
      </c>
      <c r="M91" s="105">
        <f>F91/V91*60</f>
        <v>1785.992217898835</v>
      </c>
      <c r="N91" s="106">
        <f>M91/L91</f>
        <v>89.29961089494175</v>
      </c>
      <c r="O91" s="108">
        <f>L91-I91</f>
        <v>0</v>
      </c>
      <c r="P91" s="109">
        <f>N91-K91</f>
        <v>-10.70038910505825</v>
      </c>
      <c r="Q91" s="110">
        <f>N91/K91</f>
        <v>0.8929961089494175</v>
      </c>
      <c r="R91" s="290"/>
      <c r="S91" s="47">
        <v>0.73819444444444449</v>
      </c>
      <c r="T91" s="48">
        <v>0.79173611111111108</v>
      </c>
      <c r="U91" s="111">
        <v>4.8833333333333506</v>
      </c>
      <c r="V91" s="112">
        <v>77.099999999999909</v>
      </c>
      <c r="W91" s="113"/>
      <c r="X91" s="116"/>
      <c r="Y91" s="12"/>
      <c r="Z91" s="198"/>
      <c r="AA91" s="276"/>
      <c r="AB91" s="277"/>
      <c r="AC91" s="12"/>
      <c r="AD91" s="198"/>
      <c r="AE91" s="117">
        <f>M91-J91</f>
        <v>-214.00778210116505</v>
      </c>
      <c r="AF91" s="110">
        <f>M91/J91</f>
        <v>0.8929961089494175</v>
      </c>
      <c r="AG91" s="359"/>
    </row>
    <row r="92" spans="1:33" ht="15.75" customHeight="1">
      <c r="A92" s="295"/>
      <c r="B92" s="163"/>
      <c r="C92" s="274"/>
      <c r="D92" s="275"/>
      <c r="E92" s="101"/>
      <c r="F92" s="111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16"/>
      <c r="Y92" s="12"/>
      <c r="Z92" s="198"/>
      <c r="AA92" s="276"/>
      <c r="AB92" s="277"/>
      <c r="AC92" s="12"/>
      <c r="AD92" s="198"/>
      <c r="AE92" s="117"/>
      <c r="AF92" s="110"/>
      <c r="AG92" s="359"/>
    </row>
    <row r="93" spans="1:33" ht="15.75" customHeight="1">
      <c r="A93" s="295"/>
      <c r="B93" s="163"/>
      <c r="C93" s="274"/>
      <c r="D93" s="275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359"/>
    </row>
    <row r="94" spans="1:33" ht="15.75" customHeight="1">
      <c r="A94" s="296"/>
      <c r="B94" s="163"/>
      <c r="C94" s="274"/>
      <c r="D94" s="275"/>
      <c r="E94" s="101"/>
      <c r="F94" s="111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359"/>
    </row>
    <row r="95" spans="1:33" ht="15.75" customHeight="1">
      <c r="A95" s="296"/>
      <c r="B95" s="163"/>
      <c r="C95" s="274"/>
      <c r="D95" s="275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359"/>
    </row>
    <row r="96" spans="1:33" ht="15.75" customHeight="1">
      <c r="A96" s="296"/>
      <c r="B96" s="163"/>
      <c r="C96" s="274"/>
      <c r="D96" s="275"/>
      <c r="E96" s="101"/>
      <c r="F96" s="111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12"/>
      <c r="Z96" s="198"/>
      <c r="AA96" s="276"/>
      <c r="AB96" s="277"/>
      <c r="AC96" s="12"/>
      <c r="AD96" s="198"/>
      <c r="AE96" s="117"/>
      <c r="AF96" s="110"/>
      <c r="AG96" s="359"/>
    </row>
    <row r="97" spans="1:33" ht="15.75" customHeight="1">
      <c r="A97" s="296"/>
      <c r="B97" s="163"/>
      <c r="C97" s="274"/>
      <c r="D97" s="275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12"/>
      <c r="Z97" s="198"/>
      <c r="AA97" s="276"/>
      <c r="AB97" s="277"/>
      <c r="AC97" s="12"/>
      <c r="AD97" s="198"/>
      <c r="AE97" s="117"/>
      <c r="AF97" s="110"/>
      <c r="AG97" s="359"/>
    </row>
    <row r="98" spans="1:33" ht="15.75" customHeight="1">
      <c r="A98" s="296"/>
      <c r="B98" s="163"/>
      <c r="C98" s="274"/>
      <c r="D98" s="275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13"/>
      <c r="X98" s="116"/>
      <c r="Y98" s="12"/>
      <c r="Z98" s="198"/>
      <c r="AA98" s="276"/>
      <c r="AB98" s="277"/>
      <c r="AC98" s="12"/>
      <c r="AD98" s="198"/>
      <c r="AE98" s="117"/>
      <c r="AF98" s="110"/>
      <c r="AG98" s="359"/>
    </row>
    <row r="99" spans="1:33" ht="15.75" customHeight="1">
      <c r="A99" s="296"/>
      <c r="B99" s="163"/>
      <c r="C99" s="274"/>
      <c r="D99" s="275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13"/>
      <c r="X99" s="116"/>
      <c r="Y99" s="12"/>
      <c r="Z99" s="198"/>
      <c r="AA99" s="276"/>
      <c r="AB99" s="277"/>
      <c r="AC99" s="12"/>
      <c r="AD99" s="198"/>
      <c r="AE99" s="117"/>
      <c r="AF99" s="110"/>
      <c r="AG99" s="359"/>
    </row>
    <row r="100" spans="1:33" ht="15.75" customHeight="1">
      <c r="A100" s="296"/>
      <c r="B100" s="163"/>
      <c r="C100" s="274"/>
      <c r="D100" s="275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13"/>
      <c r="X100" s="116"/>
      <c r="Y100" s="12"/>
      <c r="Z100" s="198"/>
      <c r="AA100" s="276"/>
      <c r="AB100" s="277"/>
      <c r="AC100" s="12"/>
      <c r="AD100" s="198"/>
      <c r="AE100" s="117"/>
      <c r="AF100" s="110"/>
      <c r="AG100" s="359"/>
    </row>
    <row r="101" spans="1:33" ht="15.75" customHeight="1">
      <c r="A101" s="296"/>
      <c r="B101" s="163"/>
      <c r="C101" s="274"/>
      <c r="D101" s="275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13"/>
      <c r="X101" s="116"/>
      <c r="Y101" s="12"/>
      <c r="Z101" s="198"/>
      <c r="AA101" s="276"/>
      <c r="AB101" s="277"/>
      <c r="AC101" s="12"/>
      <c r="AD101" s="198"/>
      <c r="AE101" s="117"/>
      <c r="AF101" s="110"/>
      <c r="AG101" s="359"/>
    </row>
    <row r="102" spans="1:33" ht="15.75" customHeight="1">
      <c r="A102" s="296"/>
      <c r="B102" s="163"/>
      <c r="C102" s="274"/>
      <c r="D102" s="275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13"/>
      <c r="X102" s="116"/>
      <c r="Y102" s="12"/>
      <c r="Z102" s="198"/>
      <c r="AA102" s="276"/>
      <c r="AB102" s="277"/>
      <c r="AC102" s="12"/>
      <c r="AD102" s="198"/>
      <c r="AE102" s="117"/>
      <c r="AF102" s="110"/>
      <c r="AG102" s="359"/>
    </row>
    <row r="103" spans="1:33" ht="15.75" customHeight="1">
      <c r="A103" s="296"/>
      <c r="B103" s="163"/>
      <c r="C103" s="274"/>
      <c r="D103" s="275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83"/>
      <c r="X103" s="184"/>
      <c r="Y103" s="12"/>
      <c r="Z103" s="198"/>
      <c r="AA103" s="276"/>
      <c r="AB103" s="277"/>
      <c r="AC103" s="12"/>
      <c r="AD103" s="198"/>
      <c r="AE103" s="117"/>
      <c r="AF103" s="110"/>
      <c r="AG103" s="359"/>
    </row>
    <row r="104" spans="1:33" ht="15.75" customHeight="1">
      <c r="A104" s="296"/>
      <c r="B104" s="163"/>
      <c r="C104" s="274"/>
      <c r="D104" s="275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85"/>
      <c r="X104" s="186"/>
      <c r="Y104" s="12"/>
      <c r="Z104" s="198"/>
      <c r="AA104" s="276"/>
      <c r="AB104" s="277"/>
      <c r="AC104" s="12"/>
      <c r="AD104" s="198"/>
      <c r="AE104" s="117"/>
      <c r="AF104" s="110"/>
      <c r="AG104" s="359"/>
    </row>
    <row r="105" spans="1:33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47"/>
      <c r="T105" s="48"/>
      <c r="U105" s="130"/>
      <c r="V105" s="112"/>
      <c r="W105" s="185"/>
      <c r="X105" s="186"/>
      <c r="Y105" s="12"/>
      <c r="Z105" s="198"/>
      <c r="AA105" s="276"/>
      <c r="AB105" s="277"/>
      <c r="AC105" s="12"/>
      <c r="AD105" s="198"/>
      <c r="AE105" s="117"/>
      <c r="AF105" s="110"/>
      <c r="AG105" s="359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7">AVERAGE(I90:I105)</f>
        <v>19.5</v>
      </c>
      <c r="J106" s="137">
        <f t="shared" si="27"/>
        <v>2000</v>
      </c>
      <c r="K106" s="138">
        <f t="shared" ref="K106" si="28">J106/I106</f>
        <v>102.56410256410257</v>
      </c>
      <c r="L106" s="136">
        <f t="shared" ref="L106:M106" si="29">AVERAGE(L90:L105)</f>
        <v>20</v>
      </c>
      <c r="M106" s="137">
        <f t="shared" si="29"/>
        <v>1786.3061220670388</v>
      </c>
      <c r="N106" s="138">
        <f>M106/L106</f>
        <v>89.315306103351944</v>
      </c>
      <c r="O106" s="139">
        <f>L106-I106</f>
        <v>0.5</v>
      </c>
      <c r="P106" s="140">
        <f>N106-K106</f>
        <v>-13.248796460750626</v>
      </c>
      <c r="Q106" s="141">
        <f>N106/K106</f>
        <v>0.87082423450768143</v>
      </c>
      <c r="R106" s="291"/>
      <c r="S106" s="142">
        <f>S90</f>
        <v>0.70833333333333337</v>
      </c>
      <c r="T106" s="143">
        <f>INDEX(T90:T105,COUNTA(T90:T105))</f>
        <v>0.79173611111111108</v>
      </c>
      <c r="U106" s="144"/>
      <c r="V106" s="166"/>
      <c r="W106" s="187"/>
      <c r="X106" s="188"/>
      <c r="Y106" s="179">
        <f t="shared" ref="Y106:Z106" si="30">SUM(Y90:Y105)</f>
        <v>0</v>
      </c>
      <c r="Z106" s="180">
        <f t="shared" si="30"/>
        <v>0</v>
      </c>
      <c r="AA106" s="279"/>
      <c r="AB106" s="280"/>
      <c r="AC106" s="179">
        <f t="shared" ref="AC106:AD106" si="31">SUM(AC90:AC105)</f>
        <v>0</v>
      </c>
      <c r="AD106" s="180">
        <f t="shared" si="31"/>
        <v>0</v>
      </c>
      <c r="AE106" s="168">
        <f>M106-J106</f>
        <v>-213.69387793296119</v>
      </c>
      <c r="AF106" s="141">
        <f>M106/J106</f>
        <v>0.89315306103351944</v>
      </c>
      <c r="AG106" s="360"/>
    </row>
    <row r="107" spans="1:33" ht="15.75" customHeight="1">
      <c r="A107" s="284" t="s">
        <v>209</v>
      </c>
      <c r="B107" s="146" t="s">
        <v>181</v>
      </c>
      <c r="C107" s="287" t="s">
        <v>200</v>
      </c>
      <c r="D107" s="288"/>
      <c r="E107" s="147">
        <v>47.6</v>
      </c>
      <c r="F107" s="97">
        <v>1715</v>
      </c>
      <c r="G107" s="148">
        <f t="shared" ref="G107:G109" si="32">E107*F107</f>
        <v>81634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23</v>
      </c>
      <c r="M107" s="151">
        <f>F107/V107*60</f>
        <v>1788.0104257167668</v>
      </c>
      <c r="N107" s="152">
        <f>M107/L107</f>
        <v>77.739583726815951</v>
      </c>
      <c r="O107" s="154">
        <f>L107-I107</f>
        <v>0</v>
      </c>
      <c r="P107" s="155">
        <f>N107-K107</f>
        <v>-9.2169380123144862</v>
      </c>
      <c r="Q107" s="156">
        <f>N107/K107</f>
        <v>0.89400521285838341</v>
      </c>
      <c r="R107" s="289">
        <f>Q123</f>
        <v>0.89357564061988226</v>
      </c>
      <c r="S107" s="157">
        <v>0.70864583333333331</v>
      </c>
      <c r="T107" s="158">
        <v>0.74861111111111112</v>
      </c>
      <c r="U107" s="159"/>
      <c r="V107" s="160">
        <v>57.55000000000004</v>
      </c>
      <c r="W107" s="158"/>
      <c r="X107" s="169"/>
      <c r="Y107" s="196"/>
      <c r="Z107" s="197"/>
      <c r="AA107" s="292"/>
      <c r="AB107" s="293"/>
      <c r="AC107" s="196"/>
      <c r="AD107" s="197"/>
      <c r="AE107" s="115">
        <f>M107-J107</f>
        <v>-211.9895742832332</v>
      </c>
      <c r="AF107" s="156">
        <f>M107/J107</f>
        <v>0.89400521285838341</v>
      </c>
      <c r="AG107" s="281">
        <f>AF123</f>
        <v>0.89357564061988237</v>
      </c>
    </row>
    <row r="108" spans="1:33" ht="15.75" customHeight="1">
      <c r="A108" s="285"/>
      <c r="B108" s="163" t="s">
        <v>181</v>
      </c>
      <c r="C108" s="274" t="s">
        <v>199</v>
      </c>
      <c r="D108" s="275"/>
      <c r="E108" s="101">
        <v>56.87</v>
      </c>
      <c r="F108" s="102">
        <v>1485</v>
      </c>
      <c r="G108" s="103">
        <f t="shared" si="32"/>
        <v>84451.95</v>
      </c>
      <c r="H108" s="26"/>
      <c r="I108" s="104">
        <v>23</v>
      </c>
      <c r="J108" s="105">
        <v>2000</v>
      </c>
      <c r="K108" s="106">
        <f t="shared" ref="K108:K109" si="33">J108/I108</f>
        <v>86.956521739130437</v>
      </c>
      <c r="L108" s="107">
        <v>23</v>
      </c>
      <c r="M108" s="105">
        <f>F108/V108*60</f>
        <v>1786.1677246909449</v>
      </c>
      <c r="N108" s="106">
        <f>M108/L108</f>
        <v>77.659466290910643</v>
      </c>
      <c r="O108" s="108">
        <f>L108-I108</f>
        <v>0</v>
      </c>
      <c r="P108" s="109">
        <f>N108-K108</f>
        <v>-9.297055448219794</v>
      </c>
      <c r="Q108" s="110">
        <f>N108/K108</f>
        <v>0.89308386234547232</v>
      </c>
      <c r="R108" s="290"/>
      <c r="S108" s="47">
        <v>0.75216435185185182</v>
      </c>
      <c r="T108" s="48">
        <v>0.78680555555555554</v>
      </c>
      <c r="U108" s="111">
        <v>5.1166666666666138</v>
      </c>
      <c r="V108" s="112">
        <v>49.883333333333354</v>
      </c>
      <c r="W108" s="113"/>
      <c r="X108" s="116"/>
      <c r="Y108" s="12"/>
      <c r="Z108" s="198"/>
      <c r="AA108" s="276"/>
      <c r="AB108" s="277"/>
      <c r="AC108" s="12"/>
      <c r="AD108" s="198"/>
      <c r="AE108" s="117">
        <f>M108-J108</f>
        <v>-213.83227530905515</v>
      </c>
      <c r="AF108" s="110">
        <f>M108/J108</f>
        <v>0.89308386234547243</v>
      </c>
      <c r="AG108" s="282"/>
    </row>
    <row r="109" spans="1:33" ht="15.75" customHeight="1">
      <c r="A109" s="285"/>
      <c r="B109" s="163" t="s">
        <v>181</v>
      </c>
      <c r="C109" s="274" t="s">
        <v>198</v>
      </c>
      <c r="D109" s="275"/>
      <c r="E109" s="101">
        <v>56.79</v>
      </c>
      <c r="F109" s="102">
        <v>1826</v>
      </c>
      <c r="G109" s="103">
        <f t="shared" si="32"/>
        <v>103698.54</v>
      </c>
      <c r="H109" s="26"/>
      <c r="I109" s="104">
        <v>23</v>
      </c>
      <c r="J109" s="105">
        <v>2000</v>
      </c>
      <c r="K109" s="106">
        <f t="shared" si="33"/>
        <v>86.956521739130437</v>
      </c>
      <c r="L109" s="107">
        <v>23</v>
      </c>
      <c r="M109" s="105">
        <f>F109/V109*60</f>
        <v>1787.2756933115827</v>
      </c>
      <c r="N109" s="106">
        <f>M109/L109</f>
        <v>77.707638839634029</v>
      </c>
      <c r="O109" s="108">
        <f>L109-I109</f>
        <v>0</v>
      </c>
      <c r="P109" s="109">
        <f>N109-K109</f>
        <v>-9.2488828994964081</v>
      </c>
      <c r="Q109" s="110">
        <f>N109/K109</f>
        <v>0.89363784665579127</v>
      </c>
      <c r="R109" s="290"/>
      <c r="S109" s="47">
        <v>0.79097222222222219</v>
      </c>
      <c r="T109" s="48">
        <v>0.83354166666666663</v>
      </c>
      <c r="U109" s="111">
        <v>5.9999999999999787</v>
      </c>
      <c r="V109" s="112">
        <v>61.29999999999999</v>
      </c>
      <c r="W109" s="113"/>
      <c r="X109" s="116"/>
      <c r="Y109" s="12"/>
      <c r="Z109" s="198"/>
      <c r="AA109" s="276"/>
      <c r="AB109" s="277"/>
      <c r="AC109" s="12"/>
      <c r="AD109" s="198"/>
      <c r="AE109" s="117">
        <f>M109-J109</f>
        <v>-212.7243066884173</v>
      </c>
      <c r="AF109" s="110">
        <f>M109/J109</f>
        <v>0.89363784665579138</v>
      </c>
      <c r="AG109" s="282"/>
    </row>
    <row r="110" spans="1:33" ht="15.75" customHeight="1">
      <c r="A110" s="285"/>
      <c r="B110" s="163"/>
      <c r="C110" s="274"/>
      <c r="D110" s="275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76"/>
      <c r="AB110" s="277"/>
      <c r="AC110" s="12"/>
      <c r="AD110" s="198"/>
      <c r="AE110" s="117"/>
      <c r="AF110" s="110"/>
      <c r="AG110" s="282"/>
    </row>
    <row r="111" spans="1:33" ht="15.75" customHeight="1">
      <c r="A111" s="285"/>
      <c r="B111" s="163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282"/>
    </row>
    <row r="112" spans="1:33" ht="15.75" customHeight="1">
      <c r="A112" s="285"/>
      <c r="B112" s="163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282"/>
    </row>
    <row r="113" spans="1:33" ht="15.75" customHeight="1">
      <c r="A113" s="285"/>
      <c r="B113" s="163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76"/>
      <c r="AB113" s="277"/>
      <c r="AC113" s="12"/>
      <c r="AD113" s="198"/>
      <c r="AE113" s="117"/>
      <c r="AF113" s="110"/>
      <c r="AG113" s="282"/>
    </row>
    <row r="114" spans="1:33" ht="15.75" customHeight="1">
      <c r="A114" s="285"/>
      <c r="B114" s="163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76"/>
      <c r="AB114" s="277"/>
      <c r="AC114" s="12"/>
      <c r="AD114" s="198"/>
      <c r="AE114" s="117"/>
      <c r="AF114" s="110"/>
      <c r="AG114" s="282"/>
    </row>
    <row r="115" spans="1:33" ht="15.75" customHeight="1">
      <c r="A115" s="285"/>
      <c r="B115" s="163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76"/>
      <c r="AB115" s="277"/>
      <c r="AC115" s="12"/>
      <c r="AD115" s="198"/>
      <c r="AE115" s="117"/>
      <c r="AF115" s="110"/>
      <c r="AG115" s="282"/>
    </row>
    <row r="116" spans="1:33" ht="15.75" customHeight="1">
      <c r="A116" s="285"/>
      <c r="B116" s="163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76"/>
      <c r="AB116" s="277"/>
      <c r="AC116" s="12"/>
      <c r="AD116" s="198"/>
      <c r="AE116" s="117"/>
      <c r="AF116" s="110"/>
      <c r="AG116" s="282"/>
    </row>
    <row r="117" spans="1:33" ht="15.75" customHeight="1">
      <c r="A117" s="285"/>
      <c r="B117" s="163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76"/>
      <c r="AB117" s="277"/>
      <c r="AC117" s="12"/>
      <c r="AD117" s="198"/>
      <c r="AE117" s="117"/>
      <c r="AF117" s="110"/>
      <c r="AG117" s="282"/>
    </row>
    <row r="118" spans="1:33" ht="15.75" customHeight="1">
      <c r="A118" s="285"/>
      <c r="B118" s="163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76"/>
      <c r="AB118" s="277"/>
      <c r="AC118" s="12"/>
      <c r="AD118" s="198"/>
      <c r="AE118" s="117"/>
      <c r="AF118" s="110"/>
      <c r="AG118" s="282"/>
    </row>
    <row r="119" spans="1:33" ht="15.75" customHeight="1">
      <c r="A119" s="285"/>
      <c r="B119" s="163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76"/>
      <c r="AB119" s="277"/>
      <c r="AC119" s="12"/>
      <c r="AD119" s="198"/>
      <c r="AE119" s="117"/>
      <c r="AF119" s="110"/>
      <c r="AG119" s="282"/>
    </row>
    <row r="120" spans="1:33" ht="15.75" customHeight="1">
      <c r="A120" s="285"/>
      <c r="B120" s="163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76"/>
      <c r="AB120" s="277"/>
      <c r="AC120" s="12"/>
      <c r="AD120" s="198"/>
      <c r="AE120" s="117"/>
      <c r="AF120" s="110"/>
      <c r="AG120" s="282"/>
    </row>
    <row r="121" spans="1:33" ht="15.75" customHeight="1">
      <c r="A121" s="285"/>
      <c r="B121" s="163"/>
      <c r="C121" s="274"/>
      <c r="D121" s="275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76"/>
      <c r="AB121" s="277"/>
      <c r="AC121" s="12"/>
      <c r="AD121" s="198"/>
      <c r="AE121" s="117"/>
      <c r="AF121" s="110"/>
      <c r="AG121" s="282"/>
    </row>
    <row r="122" spans="1:33" ht="15.75" customHeight="1">
      <c r="A122" s="285"/>
      <c r="B122" s="163"/>
      <c r="C122" s="274"/>
      <c r="D122" s="275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76"/>
      <c r="AB122" s="277"/>
      <c r="AC122" s="12"/>
      <c r="AD122" s="198"/>
      <c r="AE122" s="165"/>
      <c r="AF122" s="125"/>
      <c r="AG122" s="282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4">AVERAGE(I107:I122)</f>
        <v>23</v>
      </c>
      <c r="J123" s="137">
        <f t="shared" si="34"/>
        <v>2000</v>
      </c>
      <c r="K123" s="138">
        <f t="shared" ref="K123" si="35">J123/I123</f>
        <v>86.956521739130437</v>
      </c>
      <c r="L123" s="136">
        <f t="shared" ref="L123:M123" si="36">AVERAGE(L107:L122)</f>
        <v>23</v>
      </c>
      <c r="M123" s="137">
        <f t="shared" si="36"/>
        <v>1787.1512812397648</v>
      </c>
      <c r="N123" s="138">
        <f>M123/L123</f>
        <v>77.702229619120203</v>
      </c>
      <c r="O123" s="139">
        <f>L123-I123</f>
        <v>0</v>
      </c>
      <c r="P123" s="140">
        <f>N123-K123</f>
        <v>-9.2542921200102342</v>
      </c>
      <c r="Q123" s="141">
        <f>N123/K123</f>
        <v>0.89357564061988226</v>
      </c>
      <c r="R123" s="291"/>
      <c r="S123" s="142">
        <f>S107</f>
        <v>0.70864583333333331</v>
      </c>
      <c r="T123" s="143">
        <f>INDEX(T107:T122,COUNTA(T107:T122))</f>
        <v>0.83354166666666663</v>
      </c>
      <c r="U123" s="144"/>
      <c r="V123" s="166"/>
      <c r="W123" s="167"/>
      <c r="X123" s="138"/>
      <c r="Y123" s="179">
        <f t="shared" ref="Y123:Z123" si="37">SUM(Y107:Y122)</f>
        <v>0</v>
      </c>
      <c r="Z123" s="180">
        <f t="shared" si="37"/>
        <v>0</v>
      </c>
      <c r="AA123" s="279"/>
      <c r="AB123" s="280"/>
      <c r="AC123" s="179">
        <f t="shared" ref="AC123:AD123" si="38">SUM(AC107:AC122)</f>
        <v>0</v>
      </c>
      <c r="AD123" s="180">
        <f t="shared" si="38"/>
        <v>0</v>
      </c>
      <c r="AE123" s="168">
        <f>M123-J123</f>
        <v>-212.84871876023522</v>
      </c>
      <c r="AF123" s="141">
        <f>M123/J123</f>
        <v>0.89357564061988237</v>
      </c>
      <c r="AG123" s="283"/>
    </row>
    <row r="125" spans="1:33">
      <c r="AA125" s="273" t="s">
        <v>159</v>
      </c>
      <c r="AB125" s="273"/>
    </row>
    <row r="126" spans="1:33">
      <c r="AA126" s="273" t="s">
        <v>160</v>
      </c>
      <c r="AB126" s="273"/>
    </row>
    <row r="127" spans="1:33">
      <c r="AA127" s="273" t="s">
        <v>161</v>
      </c>
      <c r="AB127" s="273"/>
    </row>
    <row r="128" spans="1:33">
      <c r="AA128" s="273" t="s">
        <v>162</v>
      </c>
      <c r="AB128" s="273"/>
    </row>
    <row r="129" spans="27:28">
      <c r="AA129" s="273" t="s">
        <v>163</v>
      </c>
      <c r="AB129" s="273"/>
    </row>
    <row r="130" spans="27:28">
      <c r="AA130" s="273" t="s">
        <v>164</v>
      </c>
      <c r="AB130" s="273"/>
    </row>
    <row r="131" spans="27:28">
      <c r="AA131" s="273" t="s">
        <v>165</v>
      </c>
      <c r="AB131" s="273"/>
    </row>
    <row r="132" spans="27:28">
      <c r="AA132" s="273" t="s">
        <v>166</v>
      </c>
      <c r="AB132" s="273"/>
    </row>
    <row r="133" spans="27:28">
      <c r="AA133" s="273" t="s">
        <v>167</v>
      </c>
      <c r="AB133" s="273"/>
    </row>
    <row r="134" spans="27:28">
      <c r="AA134" s="273" t="s">
        <v>168</v>
      </c>
      <c r="AB134" s="273"/>
    </row>
    <row r="135" spans="27:28">
      <c r="AA135" s="273" t="s">
        <v>169</v>
      </c>
      <c r="AB135" s="273"/>
    </row>
    <row r="136" spans="27:28">
      <c r="AA136" s="273" t="s">
        <v>170</v>
      </c>
      <c r="AB136" s="273"/>
    </row>
    <row r="137" spans="27:28">
      <c r="AA137" s="273" t="s">
        <v>171</v>
      </c>
      <c r="AB137" s="273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568" priority="3" operator="greaterThan">
      <formula>0</formula>
    </cfRule>
  </conditionalFormatting>
  <conditionalFormatting sqref="P5:P123 AE5:AE123">
    <cfRule type="cellIs" dxfId="567" priority="6" operator="lessThan">
      <formula>0</formula>
    </cfRule>
  </conditionalFormatting>
  <conditionalFormatting sqref="Q5:Q123 AF5:AF123">
    <cfRule type="cellIs" dxfId="566" priority="4" operator="greaterThan">
      <formula>1</formula>
    </cfRule>
    <cfRule type="cellIs" dxfId="565" priority="5" operator="lessThan">
      <formula>0.8</formula>
    </cfRule>
  </conditionalFormatting>
  <conditionalFormatting sqref="AG5 R5:R123 AG39:AG90">
    <cfRule type="cellIs" dxfId="564" priority="7" operator="lessThan">
      <formula>0.8</formula>
    </cfRule>
  </conditionalFormatting>
  <conditionalFormatting sqref="AG22">
    <cfRule type="cellIs" dxfId="563" priority="10" operator="lessThan">
      <formula>0.8</formula>
    </cfRule>
  </conditionalFormatting>
  <conditionalFormatting sqref="AG37">
    <cfRule type="cellIs" dxfId="562" priority="9" operator="lessThan">
      <formula>0.8</formula>
    </cfRule>
  </conditionalFormatting>
  <conditionalFormatting sqref="AG105">
    <cfRule type="cellIs" dxfId="561" priority="2" operator="lessThan">
      <formula>0.8</formula>
    </cfRule>
  </conditionalFormatting>
  <conditionalFormatting sqref="AG107:AG123">
    <cfRule type="cellIs" dxfId="560" priority="1" operator="lessThan">
      <formula>0.8</formula>
    </cfRule>
  </conditionalFormatting>
  <dataValidations count="1">
    <dataValidation type="list" allowBlank="1" showInputMessage="1" showErrorMessage="1" sqref="AA5:AB123" xr:uid="{1D6933D9-3386-4430-9120-9734EB32A6C9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EB81F-C2AF-4A35-8DB1-3697ACFC0886}">
  <sheetPr>
    <tabColor theme="8" tint="0.59999389629810485"/>
  </sheetPr>
  <dimension ref="B1:AR42"/>
  <sheetViews>
    <sheetView zoomScale="70" zoomScaleNormal="70" workbookViewId="0">
      <selection activeCell="Q25" sqref="Q25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247</v>
      </c>
      <c r="D3" s="263"/>
      <c r="E3" s="3" t="s">
        <v>2</v>
      </c>
      <c r="F3" s="264">
        <f>'0324(18度C)'!D1+'0324(4度C)'!D1</f>
        <v>168684</v>
      </c>
      <c r="G3" s="265"/>
      <c r="H3" s="3" t="s">
        <v>3</v>
      </c>
      <c r="I3" s="266">
        <f>'0324(18度C)'!F1+'0324(4度C)'!F1</f>
        <v>4902681.6100000003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467.69416524440049</v>
      </c>
      <c r="F6" s="239" t="e">
        <f>AVERAGE(#REF!,D14:K14)</f>
        <v>#REF!</v>
      </c>
      <c r="G6" s="240">
        <f>AVERAGE(D14:K14)</f>
        <v>160.21604627766601</v>
      </c>
      <c r="H6" s="241"/>
      <c r="I6" s="240">
        <f>AVERAGE(L14:O14)</f>
        <v>93.173541434411007</v>
      </c>
      <c r="J6" s="241"/>
      <c r="K6" s="240">
        <f>AVERAGE(D32:O32)</f>
        <v>741.60584911930869</v>
      </c>
      <c r="L6" s="241"/>
      <c r="M6" s="240">
        <f>AVERAGE(P32:X32)</f>
        <v>713.67314722499168</v>
      </c>
      <c r="N6" s="241"/>
      <c r="O6" s="229">
        <f>'0324(4度C)'!Y2</f>
        <v>0</v>
      </c>
      <c r="P6" s="229">
        <f>'0324(4度C)'!Z2</f>
        <v>0</v>
      </c>
      <c r="Q6" s="229">
        <f>'0324(4度C)'!AC2</f>
        <v>0</v>
      </c>
      <c r="R6" s="229">
        <f>'0324(4度C)'!AD2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416.77437739166766</v>
      </c>
      <c r="F7" s="235" t="e">
        <f>AVERAGE(#REF!,D15:K15)</f>
        <v>#REF!</v>
      </c>
      <c r="G7" s="236">
        <f>AVERAGE(D15:K15)</f>
        <v>143.81054885901821</v>
      </c>
      <c r="H7" s="237"/>
      <c r="I7" s="236">
        <f>AVERAGE(L15:O15)</f>
        <v>82.432762873865556</v>
      </c>
      <c r="J7" s="237"/>
      <c r="K7" s="236">
        <f>AVERAGE(D33:O33)</f>
        <v>661.71247502780682</v>
      </c>
      <c r="L7" s="237"/>
      <c r="M7" s="236">
        <f>AVERAGE(P33:X33)</f>
        <v>634.32179476749479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0.88948353170474259</v>
      </c>
      <c r="F8" s="243" t="e">
        <f>AVERAGE(D16:K16,#REF!)</f>
        <v>#REF!</v>
      </c>
      <c r="G8" s="222">
        <f>AVERAGE(D16:K16)</f>
        <v>0.89157708305411698</v>
      </c>
      <c r="H8" s="223"/>
      <c r="I8" s="222">
        <f>AVERAGE(L16:O16)</f>
        <v>0.88547442540895904</v>
      </c>
      <c r="J8" s="223"/>
      <c r="K8" s="222">
        <f>AVERAGE(D34:O34)</f>
        <v>0.89155139825051033</v>
      </c>
      <c r="L8" s="223"/>
      <c r="M8" s="222">
        <f>AVERAGE(P34:X34)</f>
        <v>0.88781197689499614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84.507042253521121</v>
      </c>
      <c r="F14" s="28">
        <v>104.64285714285714</v>
      </c>
      <c r="G14" s="28">
        <v>85.714285714285722</v>
      </c>
      <c r="H14" s="28">
        <v>366</v>
      </c>
      <c r="I14" s="28" t="s">
        <v>42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102.56410256410257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75.464440165113814</v>
      </c>
      <c r="F15" s="35">
        <v>92.853936349871702</v>
      </c>
      <c r="G15" s="35">
        <v>75.456146309876587</v>
      </c>
      <c r="H15" s="35">
        <v>331.46767261121073</v>
      </c>
      <c r="I15" s="35" t="s">
        <v>42</v>
      </c>
      <c r="J15" s="35" t="s">
        <v>42</v>
      </c>
      <c r="K15" s="36" t="s">
        <v>42</v>
      </c>
      <c r="L15" s="34" t="s">
        <v>42</v>
      </c>
      <c r="M15" s="37">
        <v>80.294296333527925</v>
      </c>
      <c r="N15" s="35">
        <v>89.303704706413583</v>
      </c>
      <c r="O15" s="38">
        <v>77.700287581655161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H16" si="0">E15/E14</f>
        <v>0.89299587528718016</v>
      </c>
      <c r="F16" s="43">
        <f t="shared" si="0"/>
        <v>0.88734137126157264</v>
      </c>
      <c r="G16" s="43">
        <f t="shared" si="0"/>
        <v>0.88032170694856005</v>
      </c>
      <c r="H16" s="43">
        <f t="shared" si="0"/>
        <v>0.90564937871915496</v>
      </c>
      <c r="I16" s="43" t="s">
        <v>42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0.89215884815031032</v>
      </c>
      <c r="N16" s="43">
        <f t="shared" si="1"/>
        <v>0.87071112088753244</v>
      </c>
      <c r="O16" s="46">
        <f t="shared" si="1"/>
        <v>0.89355330718903436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0.25002314814814813</v>
      </c>
      <c r="F17" s="48">
        <v>0.25</v>
      </c>
      <c r="G17" s="48">
        <v>0.25031249999999999</v>
      </c>
      <c r="H17" s="48">
        <v>0.25</v>
      </c>
      <c r="I17" s="48" t="s">
        <v>42</v>
      </c>
      <c r="J17" s="48" t="s">
        <v>42</v>
      </c>
      <c r="K17" s="48" t="s">
        <v>42</v>
      </c>
      <c r="L17" s="47" t="s">
        <v>42</v>
      </c>
      <c r="M17" s="49">
        <v>0.70849537037037036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0.5572569444444444</v>
      </c>
      <c r="F18" s="48">
        <v>0.51875000000000004</v>
      </c>
      <c r="G18" s="48">
        <v>0.4584375</v>
      </c>
      <c r="H18" s="48">
        <v>0.45359953703703704</v>
      </c>
      <c r="I18" s="48" t="s">
        <v>42</v>
      </c>
      <c r="J18" s="48" t="s">
        <v>42</v>
      </c>
      <c r="K18" s="48" t="s">
        <v>42</v>
      </c>
      <c r="L18" s="47" t="s">
        <v>42</v>
      </c>
      <c r="M18" s="49">
        <v>0.83194444444444449</v>
      </c>
      <c r="N18" s="48">
        <v>0.8021759259259259</v>
      </c>
      <c r="O18" s="50">
        <v>0.84884259259259254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23.666666666666668</v>
      </c>
      <c r="F23" s="58">
        <v>21.5</v>
      </c>
      <c r="G23" s="58">
        <v>23.666666666666668</v>
      </c>
      <c r="H23" s="58">
        <v>7.75</v>
      </c>
      <c r="I23" s="58" t="s">
        <v>42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328.81355932203388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1005.8823529411765</v>
      </c>
      <c r="O32" s="28">
        <v>840</v>
      </c>
      <c r="P32" s="27">
        <v>305.08474576271186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723.52941176470586</v>
      </c>
      <c r="W32" s="28">
        <v>979.41176470588243</v>
      </c>
      <c r="X32" s="31">
        <v>846.66666666666663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290.08886426902205</v>
      </c>
      <c r="H33" s="35">
        <v>390.15248752551139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990.32967032967042</v>
      </c>
      <c r="N33" s="35">
        <v>891.96023582636224</v>
      </c>
      <c r="O33" s="35">
        <v>746.03111718846799</v>
      </c>
      <c r="P33" s="34">
        <v>268.77315765280684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648.10943717581119</v>
      </c>
      <c r="W33" s="35">
        <v>870.52911796423405</v>
      </c>
      <c r="X33" s="38">
        <v>749.87546627712698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0.88222902019960314</v>
      </c>
      <c r="H34" s="43">
        <f>H33/H32</f>
        <v>0.90035189428964169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0.90029970029970041</v>
      </c>
      <c r="N34" s="43">
        <f>N33/N32</f>
        <v>0.88674409409638355</v>
      </c>
      <c r="O34" s="43">
        <f>O33/O32</f>
        <v>0.88813228236722375</v>
      </c>
      <c r="P34" s="42">
        <f>P33/P32</f>
        <v>0.8809786834175336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0.89576101073079595</v>
      </c>
      <c r="W34" s="43">
        <f>W33/W32</f>
        <v>0.88882852885237107</v>
      </c>
      <c r="X34" s="46">
        <f>X33/X32</f>
        <v>0.88567968457928392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>
        <v>0.29172453703703705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0.35428240740740741</v>
      </c>
      <c r="N35" s="48">
        <v>0.25019675925925927</v>
      </c>
      <c r="O35" s="48">
        <v>0.25</v>
      </c>
      <c r="P35" s="47">
        <v>0.70835648148148145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0.70847222222222217</v>
      </c>
      <c r="X35" s="50">
        <v>0.70833333333333337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0.46458333333333335</v>
      </c>
      <c r="H36" s="48">
        <v>0.33263888888888887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0.40694444444444444</v>
      </c>
      <c r="N36" s="48">
        <v>0.53287037037037033</v>
      </c>
      <c r="O36" s="48">
        <v>0.52083333333333337</v>
      </c>
      <c r="P36" s="47">
        <v>0.83472222222222225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0.81755787037037042</v>
      </c>
      <c r="W36" s="48">
        <v>1.2013888888888888</v>
      </c>
      <c r="X36" s="50">
        <v>1.1784722222222221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9.8333333333333339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3.4</v>
      </c>
      <c r="O37" s="58">
        <v>4</v>
      </c>
      <c r="P37" s="57">
        <v>11.8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4.25</v>
      </c>
      <c r="W37" s="58">
        <v>3.4</v>
      </c>
      <c r="X37" s="61">
        <v>4.0909090909090908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1B684-59D4-4C0F-9DA6-8EA64C33BB78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Q25" sqref="Q25"/>
      <selection pane="bottomLeft" activeCell="Q25" sqref="Q25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116688</v>
      </c>
      <c r="E1" s="88" t="s">
        <v>3</v>
      </c>
      <c r="F1" s="89">
        <f>SUM(G5:G157)</f>
        <v>2262929.4800000004</v>
      </c>
      <c r="G1" s="90" t="s">
        <v>84</v>
      </c>
      <c r="H1" s="91">
        <f>L21+L38+L55+L72+L89+L106+L123+L140+L157</f>
        <v>49.774242424242424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46105</v>
      </c>
      <c r="B2" s="332"/>
      <c r="C2" s="92" t="s">
        <v>40</v>
      </c>
      <c r="D2" s="93">
        <f>AVERAGE(N21,N38,N55,N72,N89,N106,N123,N140,N157)</f>
        <v>649.53883935655688</v>
      </c>
      <c r="E2" s="93" t="s">
        <v>91</v>
      </c>
      <c r="F2" s="94">
        <f>F1/D1</f>
        <v>19.392992252845197</v>
      </c>
      <c r="G2" s="95" t="s">
        <v>92</v>
      </c>
      <c r="H2" s="96">
        <f>COUNT(H5:H157)</f>
        <v>9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224</v>
      </c>
      <c r="D5" s="288"/>
      <c r="E5" s="147">
        <v>17.87</v>
      </c>
      <c r="F5" s="97">
        <v>1773</v>
      </c>
      <c r="G5" s="148">
        <f t="shared" ref="G5:G10" si="0">E5*F5</f>
        <v>31683.510000000002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2257.7997877608755</v>
      </c>
      <c r="N5" s="152">
        <f t="shared" ref="N5:N10" si="2">M5/L5</f>
        <v>376.2999646268126</v>
      </c>
      <c r="O5" s="154">
        <f t="shared" ref="O5:O10" si="3">L5-I5</f>
        <v>0</v>
      </c>
      <c r="P5" s="155">
        <f t="shared" ref="P5:P10" si="4">N5-K5</f>
        <v>-40.36670203985409</v>
      </c>
      <c r="Q5" s="156">
        <f t="shared" ref="Q5:Q10" si="5">N5/K5</f>
        <v>0.90311991510435019</v>
      </c>
      <c r="R5" s="289">
        <f>Q21</f>
        <v>0.88222902019960314</v>
      </c>
      <c r="S5" s="157">
        <v>0.25</v>
      </c>
      <c r="T5" s="158">
        <v>0.28271990740740743</v>
      </c>
      <c r="U5" s="159"/>
      <c r="V5" s="160">
        <v>47.116666666666703</v>
      </c>
      <c r="W5" s="161"/>
      <c r="X5" s="162"/>
      <c r="Y5" s="292"/>
      <c r="Z5" s="293"/>
      <c r="AA5" s="115">
        <f t="shared" ref="AA5:AA10" si="6">M5-J5</f>
        <v>-242.20021223912454</v>
      </c>
      <c r="AB5" s="156">
        <f t="shared" ref="AB5:AB10" si="7">M5/J5</f>
        <v>0.90311991510435019</v>
      </c>
      <c r="AC5" s="281">
        <f>AB21</f>
        <v>0.88222902019960314</v>
      </c>
    </row>
    <row r="6" spans="1:29" ht="15.75" customHeight="1">
      <c r="A6" s="285"/>
      <c r="B6" s="100" t="s">
        <v>114</v>
      </c>
      <c r="C6" s="274" t="s">
        <v>240</v>
      </c>
      <c r="D6" s="275"/>
      <c r="E6" s="101">
        <v>19.7</v>
      </c>
      <c r="F6" s="102">
        <v>3403</v>
      </c>
      <c r="G6" s="103">
        <f t="shared" si="0"/>
        <v>67039.099999999991</v>
      </c>
      <c r="H6" s="26"/>
      <c r="I6" s="104">
        <v>6</v>
      </c>
      <c r="J6" s="105">
        <v>2500</v>
      </c>
      <c r="K6" s="106">
        <f t="shared" ref="K6:K23" si="8">J6/I6</f>
        <v>416.66666666666669</v>
      </c>
      <c r="L6" s="107">
        <v>6</v>
      </c>
      <c r="M6" s="105">
        <f t="shared" si="1"/>
        <v>2256.5481672499527</v>
      </c>
      <c r="N6" s="106">
        <f t="shared" si="2"/>
        <v>376.09136120832545</v>
      </c>
      <c r="O6" s="108">
        <f t="shared" si="3"/>
        <v>0</v>
      </c>
      <c r="P6" s="109">
        <f t="shared" si="4"/>
        <v>-40.575305458341234</v>
      </c>
      <c r="Q6" s="110">
        <f t="shared" si="5"/>
        <v>0.90261926689998107</v>
      </c>
      <c r="R6" s="290"/>
      <c r="S6" s="47">
        <v>0.28611111111111109</v>
      </c>
      <c r="T6" s="48">
        <v>0.34894675925925928</v>
      </c>
      <c r="U6" s="111">
        <v>4.8833333333332707</v>
      </c>
      <c r="V6" s="112">
        <v>90.483333333333377</v>
      </c>
      <c r="W6" s="113"/>
      <c r="X6" s="116"/>
      <c r="Y6" s="276"/>
      <c r="Z6" s="277"/>
      <c r="AA6" s="117">
        <f t="shared" si="6"/>
        <v>-243.45183275004729</v>
      </c>
      <c r="AB6" s="110">
        <f t="shared" si="7"/>
        <v>0.90261926689998107</v>
      </c>
      <c r="AC6" s="282"/>
    </row>
    <row r="7" spans="1:29" ht="15.75" customHeight="1">
      <c r="A7" s="285"/>
      <c r="B7" s="100" t="s">
        <v>114</v>
      </c>
      <c r="C7" s="274" t="s">
        <v>115</v>
      </c>
      <c r="D7" s="275"/>
      <c r="E7" s="101">
        <v>29.85</v>
      </c>
      <c r="F7" s="102">
        <v>2138</v>
      </c>
      <c r="G7" s="103">
        <f t="shared" si="0"/>
        <v>63819.3</v>
      </c>
      <c r="H7" s="26"/>
      <c r="I7" s="104">
        <v>12</v>
      </c>
      <c r="J7" s="105">
        <v>3600</v>
      </c>
      <c r="K7" s="106">
        <f t="shared" si="8"/>
        <v>300</v>
      </c>
      <c r="L7" s="107">
        <v>12</v>
      </c>
      <c r="M7" s="105">
        <f t="shared" si="1"/>
        <v>3146.6884709730166</v>
      </c>
      <c r="N7" s="106">
        <f t="shared" si="2"/>
        <v>262.22403924775136</v>
      </c>
      <c r="O7" s="108">
        <f t="shared" si="3"/>
        <v>0</v>
      </c>
      <c r="P7" s="109">
        <f t="shared" si="4"/>
        <v>-37.775960752248636</v>
      </c>
      <c r="Q7" s="110">
        <f t="shared" si="5"/>
        <v>0.87408013082583791</v>
      </c>
      <c r="R7" s="290"/>
      <c r="S7" s="47">
        <v>0.35224537037037035</v>
      </c>
      <c r="T7" s="48">
        <v>0.38055555555555554</v>
      </c>
      <c r="U7" s="111">
        <v>4.7499999999999432</v>
      </c>
      <c r="V7" s="112">
        <v>40.766666666666673</v>
      </c>
      <c r="W7" s="113"/>
      <c r="X7" s="116"/>
      <c r="Y7" s="276"/>
      <c r="Z7" s="277"/>
      <c r="AA7" s="117">
        <f t="shared" si="6"/>
        <v>-453.31152902698341</v>
      </c>
      <c r="AB7" s="110">
        <f t="shared" si="7"/>
        <v>0.87408013082583791</v>
      </c>
      <c r="AC7" s="282"/>
    </row>
    <row r="8" spans="1:29" ht="15.75" customHeight="1">
      <c r="A8" s="285"/>
      <c r="B8" s="100" t="s">
        <v>114</v>
      </c>
      <c r="C8" s="274" t="s">
        <v>116</v>
      </c>
      <c r="D8" s="275"/>
      <c r="E8" s="101">
        <v>29.52</v>
      </c>
      <c r="F8" s="102">
        <v>1922</v>
      </c>
      <c r="G8" s="103">
        <f t="shared" si="0"/>
        <v>56737.440000000002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3146.5211459754455</v>
      </c>
      <c r="N8" s="106">
        <f t="shared" si="2"/>
        <v>262.21009549795377</v>
      </c>
      <c r="O8" s="108">
        <f t="shared" si="3"/>
        <v>0</v>
      </c>
      <c r="P8" s="109">
        <f t="shared" si="4"/>
        <v>-37.789904502046227</v>
      </c>
      <c r="Q8" s="110">
        <f t="shared" si="5"/>
        <v>0.87403365165984592</v>
      </c>
      <c r="R8" s="290"/>
      <c r="S8" s="47">
        <v>0.38496527777777778</v>
      </c>
      <c r="T8" s="48">
        <v>0.41041666666666665</v>
      </c>
      <c r="U8" s="111">
        <v>6.3500000000000334</v>
      </c>
      <c r="V8" s="112">
        <v>36.649999999999977</v>
      </c>
      <c r="W8" s="113"/>
      <c r="X8" s="116"/>
      <c r="Y8" s="276"/>
      <c r="Z8" s="277"/>
      <c r="AA8" s="117">
        <f t="shared" si="6"/>
        <v>-453.47885402455449</v>
      </c>
      <c r="AB8" s="110">
        <f t="shared" si="7"/>
        <v>0.87403365165984592</v>
      </c>
      <c r="AC8" s="282"/>
    </row>
    <row r="9" spans="1:29" ht="15.75" customHeight="1">
      <c r="A9" s="285"/>
      <c r="B9" s="100" t="s">
        <v>114</v>
      </c>
      <c r="C9" s="274" t="s">
        <v>119</v>
      </c>
      <c r="D9" s="275"/>
      <c r="E9" s="101">
        <v>25.64</v>
      </c>
      <c r="F9" s="102">
        <v>1562</v>
      </c>
      <c r="G9" s="103">
        <f t="shared" si="0"/>
        <v>40049.68</v>
      </c>
      <c r="H9" s="13"/>
      <c r="I9" s="104">
        <v>11</v>
      </c>
      <c r="J9" s="105">
        <v>3600</v>
      </c>
      <c r="K9" s="106">
        <f t="shared" si="8"/>
        <v>327.27272727272725</v>
      </c>
      <c r="L9" s="107">
        <v>11</v>
      </c>
      <c r="M9" s="105">
        <f t="shared" si="1"/>
        <v>3182.3429541595874</v>
      </c>
      <c r="N9" s="106">
        <f t="shared" si="2"/>
        <v>289.30390492359885</v>
      </c>
      <c r="O9" s="108">
        <f t="shared" si="3"/>
        <v>0</v>
      </c>
      <c r="P9" s="109">
        <f t="shared" si="4"/>
        <v>-37.968822349128402</v>
      </c>
      <c r="Q9" s="110">
        <f t="shared" si="5"/>
        <v>0.88398415393321872</v>
      </c>
      <c r="R9" s="290"/>
      <c r="S9" s="47">
        <v>0.41388888888888886</v>
      </c>
      <c r="T9" s="48">
        <v>0.43434027777777778</v>
      </c>
      <c r="U9" s="111">
        <v>4.9999999999999822</v>
      </c>
      <c r="V9" s="112">
        <v>29.450000000000045</v>
      </c>
      <c r="W9" s="113"/>
      <c r="X9" s="116"/>
      <c r="Y9" s="276"/>
      <c r="Z9" s="277"/>
      <c r="AA9" s="117">
        <f t="shared" si="6"/>
        <v>-417.65704584041259</v>
      </c>
      <c r="AB9" s="110">
        <f t="shared" si="7"/>
        <v>0.88398415393321872</v>
      </c>
      <c r="AC9" s="282"/>
    </row>
    <row r="10" spans="1:29" ht="15.75" customHeight="1">
      <c r="A10" s="285"/>
      <c r="B10" s="100" t="s">
        <v>120</v>
      </c>
      <c r="C10" s="274" t="s">
        <v>121</v>
      </c>
      <c r="D10" s="275"/>
      <c r="E10" s="101">
        <v>28.57</v>
      </c>
      <c r="F10" s="102">
        <v>2028</v>
      </c>
      <c r="G10" s="121">
        <f t="shared" si="0"/>
        <v>57939.96</v>
      </c>
      <c r="H10" s="122"/>
      <c r="I10" s="104">
        <v>12</v>
      </c>
      <c r="J10" s="105">
        <v>3600</v>
      </c>
      <c r="K10" s="106">
        <f t="shared" si="8"/>
        <v>300</v>
      </c>
      <c r="L10" s="107">
        <v>12</v>
      </c>
      <c r="M10" s="105">
        <f t="shared" si="1"/>
        <v>3125.342465753426</v>
      </c>
      <c r="N10" s="106">
        <f t="shared" si="2"/>
        <v>260.44520547945217</v>
      </c>
      <c r="O10" s="108">
        <f t="shared" si="3"/>
        <v>0</v>
      </c>
      <c r="P10" s="109">
        <f t="shared" si="4"/>
        <v>-39.55479452054783</v>
      </c>
      <c r="Q10" s="110">
        <f t="shared" si="5"/>
        <v>0.86815068493150727</v>
      </c>
      <c r="R10" s="290"/>
      <c r="S10" s="47">
        <v>0.43754629629629632</v>
      </c>
      <c r="T10" s="48">
        <v>0.46458333333333335</v>
      </c>
      <c r="U10" s="111">
        <v>4.6166666666666956</v>
      </c>
      <c r="V10" s="112">
        <v>38.933333333333316</v>
      </c>
      <c r="W10" s="113"/>
      <c r="X10" s="116"/>
      <c r="Y10" s="276"/>
      <c r="Z10" s="277"/>
      <c r="AA10" s="117">
        <f t="shared" si="6"/>
        <v>-474.65753424657396</v>
      </c>
      <c r="AB10" s="110">
        <f t="shared" si="7"/>
        <v>0.86815068493150727</v>
      </c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9">AVERAGE(I5:I20)</f>
        <v>9.8333333333333339</v>
      </c>
      <c r="J21" s="137">
        <f t="shared" si="9"/>
        <v>3233.3333333333335</v>
      </c>
      <c r="K21" s="138">
        <f t="shared" ref="K21" si="10">J21/I21</f>
        <v>328.81355932203388</v>
      </c>
      <c r="L21" s="136">
        <f t="shared" ref="L21:M21" si="11">AVERAGE(L5:L20)</f>
        <v>9.8333333333333339</v>
      </c>
      <c r="M21" s="137">
        <f t="shared" si="11"/>
        <v>2852.5404986453837</v>
      </c>
      <c r="N21" s="138">
        <f>M21/L21</f>
        <v>290.08886426902205</v>
      </c>
      <c r="O21" s="139">
        <f>L21-I21</f>
        <v>0</v>
      </c>
      <c r="P21" s="140">
        <f>N21-K21</f>
        <v>-38.724695053011828</v>
      </c>
      <c r="Q21" s="141">
        <f>N21/K21</f>
        <v>0.88222902019960314</v>
      </c>
      <c r="R21" s="291"/>
      <c r="S21" s="142">
        <f>S5</f>
        <v>0.25</v>
      </c>
      <c r="T21" s="143">
        <f>INDEX(T5:T20,COUNTA(T5:T20))</f>
        <v>0.46458333333333335</v>
      </c>
      <c r="U21" s="144"/>
      <c r="V21" s="166"/>
      <c r="W21" s="167"/>
      <c r="X21" s="138"/>
      <c r="Y21" s="279"/>
      <c r="Z21" s="280"/>
      <c r="AA21" s="168">
        <f>M21-J21</f>
        <v>-380.79283468794983</v>
      </c>
      <c r="AB21" s="141">
        <f>M21/J21</f>
        <v>0.88222902019960314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933</v>
      </c>
      <c r="G22" s="148">
        <f t="shared" ref="G22:G23" si="12">E22*F22</f>
        <v>13089.99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2340.6271777003476</v>
      </c>
      <c r="N22" s="152">
        <f>M22/L22</f>
        <v>390.10452961672462</v>
      </c>
      <c r="O22" s="154">
        <f>L22-I22</f>
        <v>0</v>
      </c>
      <c r="P22" s="155">
        <f>N22-K22</f>
        <v>-43.228803716608695</v>
      </c>
      <c r="Q22" s="156">
        <f>N22/K22</f>
        <v>0.90024122219244151</v>
      </c>
      <c r="R22" s="289">
        <f>Q38</f>
        <v>0.90035189428964169</v>
      </c>
      <c r="S22" s="157">
        <v>0.29172453703703705</v>
      </c>
      <c r="T22" s="158">
        <v>0.30833333333333335</v>
      </c>
      <c r="U22" s="159"/>
      <c r="V22" s="160">
        <v>23.916666666666675</v>
      </c>
      <c r="W22" s="158"/>
      <c r="X22" s="169"/>
      <c r="Y22" s="292"/>
      <c r="Z22" s="293"/>
      <c r="AA22" s="115">
        <f>M22-J22</f>
        <v>-259.3728222996524</v>
      </c>
      <c r="AB22" s="156">
        <f>M22/J22</f>
        <v>0.9002412221924414</v>
      </c>
      <c r="AC22" s="281">
        <f>AB38</f>
        <v>0.90035189428964169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1168</v>
      </c>
      <c r="G23" s="103">
        <f t="shared" si="12"/>
        <v>16924.32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2341.2026726057893</v>
      </c>
      <c r="N23" s="106">
        <f>M23/L23</f>
        <v>390.20044543429822</v>
      </c>
      <c r="O23" s="108">
        <f>L23-I23</f>
        <v>0</v>
      </c>
      <c r="P23" s="109">
        <f>N23-K23</f>
        <v>-43.132887899035097</v>
      </c>
      <c r="Q23" s="110">
        <f>N23/K23</f>
        <v>0.90046256638684208</v>
      </c>
      <c r="R23" s="290"/>
      <c r="S23" s="47">
        <v>0.31185185185185182</v>
      </c>
      <c r="T23" s="48">
        <v>0.33263888888888887</v>
      </c>
      <c r="U23" s="111">
        <v>5.066666666666606</v>
      </c>
      <c r="V23" s="112">
        <v>29.933333333333351</v>
      </c>
      <c r="W23" s="113"/>
      <c r="X23" s="13"/>
      <c r="Y23" s="276"/>
      <c r="Z23" s="277"/>
      <c r="AA23" s="117">
        <f>M23-J23</f>
        <v>-258.7973273942107</v>
      </c>
      <c r="AB23" s="110">
        <f>M23/J23</f>
        <v>0.90046256638684208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2340.9149251530685</v>
      </c>
      <c r="N38" s="138">
        <f>M38/L38</f>
        <v>390.15248752551139</v>
      </c>
      <c r="O38" s="139">
        <f>L38-I38</f>
        <v>0</v>
      </c>
      <c r="P38" s="140">
        <f>N38-K38</f>
        <v>-43.180845807821925</v>
      </c>
      <c r="Q38" s="141">
        <f>N38/K38</f>
        <v>0.90035189428964169</v>
      </c>
      <c r="R38" s="291"/>
      <c r="S38" s="142">
        <f>S22</f>
        <v>0.29172453703703705</v>
      </c>
      <c r="T38" s="143">
        <f>INDEX(T22:T37,COUNTA(T22:T37))</f>
        <v>0.33263888888888887</v>
      </c>
      <c r="U38" s="144"/>
      <c r="V38" s="166"/>
      <c r="W38" s="167"/>
      <c r="X38" s="138"/>
      <c r="Y38" s="279"/>
      <c r="Z38" s="280"/>
      <c r="AA38" s="168">
        <f>M38-J38</f>
        <v>-259.08507484693155</v>
      </c>
      <c r="AB38" s="141">
        <f>M38/J38</f>
        <v>0.90035189428964169</v>
      </c>
      <c r="AC38" s="283"/>
    </row>
    <row r="39" spans="1:29" ht="15.75" customHeight="1">
      <c r="A39" s="284" t="s">
        <v>125</v>
      </c>
      <c r="B39" s="114" t="s">
        <v>120</v>
      </c>
      <c r="C39" s="287" t="s">
        <v>204</v>
      </c>
      <c r="D39" s="288"/>
      <c r="E39" s="147">
        <v>18.53</v>
      </c>
      <c r="F39" s="97">
        <v>3755</v>
      </c>
      <c r="G39" s="148">
        <f t="shared" ref="G39" si="16">E39*F39</f>
        <v>69580.150000000009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2970.9890109890111</v>
      </c>
      <c r="N39" s="152">
        <f>M39/L39</f>
        <v>990.32967032967042</v>
      </c>
      <c r="O39" s="154">
        <f>L39-I39</f>
        <v>0</v>
      </c>
      <c r="P39" s="155">
        <f>N39-K39</f>
        <v>-109.67032967032958</v>
      </c>
      <c r="Q39" s="156">
        <f>N39/K39</f>
        <v>0.90029970029970041</v>
      </c>
      <c r="R39" s="289">
        <f>Q55</f>
        <v>0.90029970029970041</v>
      </c>
      <c r="S39" s="157">
        <v>0.35428240740740741</v>
      </c>
      <c r="T39" s="158">
        <v>0.40694444444444444</v>
      </c>
      <c r="U39" s="159"/>
      <c r="V39" s="160">
        <v>75.833333333333329</v>
      </c>
      <c r="W39" s="161"/>
      <c r="X39" s="162"/>
      <c r="Y39" s="292"/>
      <c r="Z39" s="293"/>
      <c r="AA39" s="115">
        <f>M39-J39</f>
        <v>-329.01098901098885</v>
      </c>
      <c r="AB39" s="156">
        <f>M39/J39</f>
        <v>0.9002997002997003</v>
      </c>
      <c r="AC39" s="281">
        <f>AB55</f>
        <v>0.9002997002997003</v>
      </c>
    </row>
    <row r="40" spans="1:29" ht="15.75" customHeight="1">
      <c r="A40" s="285"/>
      <c r="B40" s="100"/>
      <c r="C40" s="274"/>
      <c r="D40" s="275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0"/>
      <c r="S40" s="47"/>
      <c r="T40" s="48"/>
      <c r="U40" s="111"/>
      <c r="V40" s="112"/>
      <c r="W40" s="113"/>
      <c r="X40" s="116"/>
      <c r="Y40" s="276"/>
      <c r="Z40" s="277"/>
      <c r="AA40" s="117"/>
      <c r="AB40" s="110"/>
      <c r="AC40" s="282"/>
    </row>
    <row r="41" spans="1:29" ht="15.75" customHeight="1">
      <c r="A41" s="285"/>
      <c r="B41" s="100"/>
      <c r="C41" s="274"/>
      <c r="D41" s="275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0"/>
      <c r="S41" s="47"/>
      <c r="T41" s="48"/>
      <c r="U41" s="111"/>
      <c r="V41" s="112"/>
      <c r="W41" s="113"/>
      <c r="X41" s="116"/>
      <c r="Y41" s="276"/>
      <c r="Z41" s="277"/>
      <c r="AA41" s="117"/>
      <c r="AB41" s="110"/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99"/>
      <c r="G55" s="135"/>
      <c r="H55" s="69"/>
      <c r="I55" s="136">
        <f t="shared" ref="I55:J55" si="17">AVERAGE(I39:I54)</f>
        <v>3</v>
      </c>
      <c r="J55" s="137">
        <f t="shared" si="17"/>
        <v>3300</v>
      </c>
      <c r="K55" s="138">
        <f t="shared" ref="K55" si="18">J55/I55</f>
        <v>1100</v>
      </c>
      <c r="L55" s="136">
        <f t="shared" ref="L55:M55" si="19">AVERAGE(L39:L54)</f>
        <v>3</v>
      </c>
      <c r="M55" s="137">
        <f t="shared" si="19"/>
        <v>2970.9890109890111</v>
      </c>
      <c r="N55" s="138">
        <f t="shared" ref="N55:N60" si="20">M55/L55</f>
        <v>990.32967032967042</v>
      </c>
      <c r="O55" s="139">
        <f t="shared" ref="O55:O60" si="21">L55-I55</f>
        <v>0</v>
      </c>
      <c r="P55" s="140">
        <f t="shared" ref="P55:P60" si="22">N55-K55</f>
        <v>-109.67032967032958</v>
      </c>
      <c r="Q55" s="141">
        <f t="shared" ref="Q55:Q60" si="23">N55/K55</f>
        <v>0.90029970029970041</v>
      </c>
      <c r="R55" s="291"/>
      <c r="S55" s="142">
        <f>S39</f>
        <v>0.35428240740740741</v>
      </c>
      <c r="T55" s="143">
        <f>INDEX(T39:T54,COUNTA(T39:T54))</f>
        <v>0.40694444444444444</v>
      </c>
      <c r="U55" s="144"/>
      <c r="V55" s="166"/>
      <c r="W55" s="99"/>
      <c r="X55" s="69"/>
      <c r="Y55" s="279"/>
      <c r="Z55" s="280"/>
      <c r="AA55" s="168">
        <f t="shared" ref="AA55:AA60" si="24">M55-J55</f>
        <v>-329.01098901098885</v>
      </c>
      <c r="AB55" s="141">
        <f t="shared" ref="AB55:AB60" si="25">M55/J55</f>
        <v>0.9002997002997003</v>
      </c>
      <c r="AC55" s="283"/>
    </row>
    <row r="56" spans="1:29" ht="15.75" customHeight="1">
      <c r="A56" s="294" t="s">
        <v>71</v>
      </c>
      <c r="B56" s="114" t="s">
        <v>120</v>
      </c>
      <c r="C56" s="287" t="s">
        <v>130</v>
      </c>
      <c r="D56" s="288"/>
      <c r="E56" s="147">
        <v>18.18</v>
      </c>
      <c r="F56" s="97">
        <v>1309</v>
      </c>
      <c r="G56" s="148">
        <f t="shared" ref="G56:G60" si="26">E56*F56</f>
        <v>23797.62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3177.6129467296055</v>
      </c>
      <c r="N56" s="152">
        <f t="shared" si="20"/>
        <v>1059.2043155765352</v>
      </c>
      <c r="O56" s="154">
        <f t="shared" si="21"/>
        <v>0</v>
      </c>
      <c r="P56" s="155">
        <f t="shared" si="22"/>
        <v>-140.79568442346476</v>
      </c>
      <c r="Q56" s="156">
        <f t="shared" si="23"/>
        <v>0.88267026298044604</v>
      </c>
      <c r="R56" s="289">
        <f>Q72</f>
        <v>0.88674409409638355</v>
      </c>
      <c r="S56" s="157">
        <v>0.25019675925925927</v>
      </c>
      <c r="T56" s="158">
        <v>0.2673611111111111</v>
      </c>
      <c r="U56" s="159"/>
      <c r="V56" s="160">
        <v>24.71666666666664</v>
      </c>
      <c r="W56" s="161"/>
      <c r="X56" s="162"/>
      <c r="Y56" s="292"/>
      <c r="Z56" s="293"/>
      <c r="AA56" s="115">
        <f t="shared" si="24"/>
        <v>-422.38705327039452</v>
      </c>
      <c r="AB56" s="156">
        <f t="shared" si="25"/>
        <v>0.88267026298044593</v>
      </c>
      <c r="AC56" s="281">
        <f>AB72</f>
        <v>0.88674409409638355</v>
      </c>
    </row>
    <row r="57" spans="1:29" ht="15.75" customHeight="1">
      <c r="A57" s="295"/>
      <c r="B57" s="100" t="s">
        <v>120</v>
      </c>
      <c r="C57" s="274" t="s">
        <v>132</v>
      </c>
      <c r="D57" s="275"/>
      <c r="E57" s="101">
        <v>18.18</v>
      </c>
      <c r="F57" s="102">
        <v>2548</v>
      </c>
      <c r="G57" s="103">
        <f t="shared" si="26"/>
        <v>46322.64</v>
      </c>
      <c r="H57" s="26"/>
      <c r="I57" s="104">
        <v>3</v>
      </c>
      <c r="J57" s="105">
        <v>3600</v>
      </c>
      <c r="K57" s="106">
        <f t="shared" ref="K57:K94" si="27">J57/I57</f>
        <v>1200</v>
      </c>
      <c r="L57" s="107">
        <v>3</v>
      </c>
      <c r="M57" s="105">
        <f>F57/V57*60</f>
        <v>3173.979238754328</v>
      </c>
      <c r="N57" s="106">
        <f t="shared" si="20"/>
        <v>1057.9930795847761</v>
      </c>
      <c r="O57" s="108">
        <f t="shared" si="21"/>
        <v>0</v>
      </c>
      <c r="P57" s="109">
        <f t="shared" si="22"/>
        <v>-142.00692041522393</v>
      </c>
      <c r="Q57" s="110">
        <f t="shared" si="23"/>
        <v>0.88166089965398009</v>
      </c>
      <c r="R57" s="290"/>
      <c r="S57" s="47">
        <v>0.27777777777777779</v>
      </c>
      <c r="T57" s="48">
        <v>0.31122685185185184</v>
      </c>
      <c r="U57" s="111">
        <v>15.000000000000027</v>
      </c>
      <c r="V57" s="112">
        <v>48.166666666666629</v>
      </c>
      <c r="W57" s="113"/>
      <c r="X57" s="116"/>
      <c r="Y57" s="276"/>
      <c r="Z57" s="277"/>
      <c r="AA57" s="117">
        <f t="shared" si="24"/>
        <v>-426.02076124567202</v>
      </c>
      <c r="AB57" s="110">
        <f t="shared" si="25"/>
        <v>0.88166089965397998</v>
      </c>
      <c r="AC57" s="282"/>
    </row>
    <row r="58" spans="1:29" ht="15.75" customHeight="1">
      <c r="A58" s="295"/>
      <c r="B58" s="100" t="s">
        <v>120</v>
      </c>
      <c r="C58" s="274" t="s">
        <v>127</v>
      </c>
      <c r="D58" s="275"/>
      <c r="E58" s="101">
        <v>22.28</v>
      </c>
      <c r="F58" s="102">
        <v>1283</v>
      </c>
      <c r="G58" s="103">
        <f t="shared" si="26"/>
        <v>28585.24</v>
      </c>
      <c r="H58" s="26"/>
      <c r="I58" s="104">
        <v>5</v>
      </c>
      <c r="J58" s="105">
        <v>3300</v>
      </c>
      <c r="K58" s="106">
        <f t="shared" si="27"/>
        <v>660</v>
      </c>
      <c r="L58" s="107">
        <v>5</v>
      </c>
      <c r="M58" s="105">
        <f>F58/V58*60</f>
        <v>2943.7858508604286</v>
      </c>
      <c r="N58" s="106">
        <f t="shared" si="20"/>
        <v>588.75717017208569</v>
      </c>
      <c r="O58" s="108">
        <f t="shared" si="21"/>
        <v>0</v>
      </c>
      <c r="P58" s="109">
        <f t="shared" si="22"/>
        <v>-71.242829827914306</v>
      </c>
      <c r="Q58" s="110">
        <f t="shared" si="23"/>
        <v>0.89205631844255406</v>
      </c>
      <c r="R58" s="290"/>
      <c r="S58" s="47">
        <v>0.32222222222222224</v>
      </c>
      <c r="T58" s="48">
        <v>0.34038194444444442</v>
      </c>
      <c r="U58" s="111">
        <v>15.833333333333384</v>
      </c>
      <c r="V58" s="112">
        <v>26.149999999999931</v>
      </c>
      <c r="W58" s="113"/>
      <c r="X58" s="116"/>
      <c r="Y58" s="276"/>
      <c r="Z58" s="277"/>
      <c r="AA58" s="117">
        <f t="shared" si="24"/>
        <v>-356.21414913957142</v>
      </c>
      <c r="AB58" s="110">
        <f t="shared" si="25"/>
        <v>0.89205631844255406</v>
      </c>
      <c r="AC58" s="282"/>
    </row>
    <row r="59" spans="1:29" ht="15.75" customHeight="1">
      <c r="A59" s="295"/>
      <c r="B59" s="100" t="s">
        <v>120</v>
      </c>
      <c r="C59" s="274" t="s">
        <v>131</v>
      </c>
      <c r="D59" s="275"/>
      <c r="E59" s="101">
        <v>14.03</v>
      </c>
      <c r="F59" s="102">
        <v>5054</v>
      </c>
      <c r="G59" s="103">
        <f t="shared" si="26"/>
        <v>70907.62</v>
      </c>
      <c r="H59" s="26"/>
      <c r="I59" s="104">
        <v>3</v>
      </c>
      <c r="J59" s="105">
        <v>3000</v>
      </c>
      <c r="K59" s="106">
        <f t="shared" si="27"/>
        <v>1000</v>
      </c>
      <c r="L59" s="107">
        <v>3</v>
      </c>
      <c r="M59" s="105">
        <f>F59/V59*60</f>
        <v>2696.6651845264546</v>
      </c>
      <c r="N59" s="106">
        <f t="shared" si="20"/>
        <v>898.88839484215157</v>
      </c>
      <c r="O59" s="108">
        <f t="shared" si="21"/>
        <v>0</v>
      </c>
      <c r="P59" s="109">
        <f t="shared" si="22"/>
        <v>-101.11160515784843</v>
      </c>
      <c r="Q59" s="110">
        <f t="shared" si="23"/>
        <v>0.89888839484215155</v>
      </c>
      <c r="R59" s="290"/>
      <c r="S59" s="47">
        <v>0.35069444444444442</v>
      </c>
      <c r="T59" s="48">
        <v>0.42878472222222225</v>
      </c>
      <c r="U59" s="111">
        <v>14.850000000000003</v>
      </c>
      <c r="V59" s="112">
        <v>112.45000000000007</v>
      </c>
      <c r="W59" s="113"/>
      <c r="X59" s="116"/>
      <c r="Y59" s="276"/>
      <c r="Z59" s="277"/>
      <c r="AA59" s="117">
        <f t="shared" si="24"/>
        <v>-303.3348154735454</v>
      </c>
      <c r="AB59" s="110">
        <f t="shared" si="25"/>
        <v>0.89888839484215155</v>
      </c>
      <c r="AC59" s="282"/>
    </row>
    <row r="60" spans="1:29" ht="15.75" customHeight="1">
      <c r="A60" s="296"/>
      <c r="B60" s="100" t="s">
        <v>120</v>
      </c>
      <c r="C60" s="274" t="s">
        <v>133</v>
      </c>
      <c r="D60" s="275"/>
      <c r="E60" s="101">
        <v>14.28</v>
      </c>
      <c r="F60" s="102">
        <v>7153</v>
      </c>
      <c r="G60" s="103">
        <f t="shared" si="26"/>
        <v>102144.84</v>
      </c>
      <c r="H60" s="13"/>
      <c r="I60" s="104">
        <v>3</v>
      </c>
      <c r="J60" s="105">
        <v>3600</v>
      </c>
      <c r="K60" s="106">
        <f t="shared" si="27"/>
        <v>1200</v>
      </c>
      <c r="L60" s="107">
        <v>3</v>
      </c>
      <c r="M60" s="105">
        <f>F60/V60*60</f>
        <v>3171.280788177341</v>
      </c>
      <c r="N60" s="106">
        <f t="shared" si="20"/>
        <v>1057.0935960591137</v>
      </c>
      <c r="O60" s="108">
        <f t="shared" si="21"/>
        <v>0</v>
      </c>
      <c r="P60" s="109">
        <f t="shared" si="22"/>
        <v>-142.90640394088632</v>
      </c>
      <c r="Q60" s="110">
        <f t="shared" si="23"/>
        <v>0.88091133004926137</v>
      </c>
      <c r="R60" s="290"/>
      <c r="S60" s="47">
        <v>0.43888888888888888</v>
      </c>
      <c r="T60" s="48">
        <v>0.53287037037037033</v>
      </c>
      <c r="U60" s="111">
        <v>14.549999999999956</v>
      </c>
      <c r="V60" s="112">
        <v>135.33333333333329</v>
      </c>
      <c r="W60" s="113"/>
      <c r="X60" s="116"/>
      <c r="Y60" s="276"/>
      <c r="Z60" s="277"/>
      <c r="AA60" s="117">
        <f t="shared" si="24"/>
        <v>-428.71921182265896</v>
      </c>
      <c r="AB60" s="110">
        <f t="shared" si="25"/>
        <v>0.88091133004926137</v>
      </c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26"/>
      <c r="X66" s="127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26"/>
      <c r="X67" s="127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26"/>
      <c r="X68" s="127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26"/>
      <c r="X69" s="127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26"/>
      <c r="X70" s="127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28">AVERAGE(I56:I71)</f>
        <v>3.4</v>
      </c>
      <c r="J72" s="137">
        <f t="shared" si="28"/>
        <v>3420</v>
      </c>
      <c r="K72" s="138">
        <f t="shared" ref="K72" si="29">J72/I72</f>
        <v>1005.8823529411765</v>
      </c>
      <c r="L72" s="136">
        <f t="shared" ref="L72:M72" si="30">AVERAGE(L56:L71)</f>
        <v>3.4</v>
      </c>
      <c r="M72" s="137">
        <f t="shared" si="30"/>
        <v>3032.6648018096316</v>
      </c>
      <c r="N72" s="138">
        <f t="shared" ref="N72:N77" si="31">M72/L72</f>
        <v>891.96023582636224</v>
      </c>
      <c r="O72" s="139">
        <f t="shared" ref="O72:O77" si="32">L72-I72</f>
        <v>0</v>
      </c>
      <c r="P72" s="140">
        <f t="shared" ref="P72:P77" si="33">N72-K72</f>
        <v>-113.92211711481423</v>
      </c>
      <c r="Q72" s="141">
        <f t="shared" ref="Q72:Q77" si="34">N72/K72</f>
        <v>0.88674409409638355</v>
      </c>
      <c r="R72" s="291"/>
      <c r="S72" s="142">
        <f>S56</f>
        <v>0.25019675925925927</v>
      </c>
      <c r="T72" s="143">
        <f>INDEX(T56:T71,COUNTA(T56:T71))</f>
        <v>0.53287037037037033</v>
      </c>
      <c r="U72" s="144"/>
      <c r="V72" s="166"/>
      <c r="W72" s="99"/>
      <c r="X72" s="69"/>
      <c r="Y72" s="279"/>
      <c r="Z72" s="280"/>
      <c r="AA72" s="168">
        <f t="shared" ref="AA72:AA77" si="35">M72-J72</f>
        <v>-387.33519819036837</v>
      </c>
      <c r="AB72" s="141">
        <f t="shared" ref="AB72:AB77" si="36">M72/J72</f>
        <v>0.88674409409638355</v>
      </c>
      <c r="AC72" s="283"/>
    </row>
    <row r="73" spans="1:29" ht="15.75" customHeight="1">
      <c r="A73" s="284" t="s">
        <v>78</v>
      </c>
      <c r="B73" s="114" t="s">
        <v>120</v>
      </c>
      <c r="C73" s="287" t="s">
        <v>134</v>
      </c>
      <c r="D73" s="288"/>
      <c r="E73" s="147">
        <v>25.03</v>
      </c>
      <c r="F73" s="97">
        <v>1671</v>
      </c>
      <c r="G73" s="148">
        <f t="shared" ref="G73:G77" si="37">E73*F73</f>
        <v>41825.130000000005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2940.1759530791815</v>
      </c>
      <c r="N73" s="152">
        <f t="shared" si="31"/>
        <v>735.04398826979536</v>
      </c>
      <c r="O73" s="154">
        <f t="shared" si="32"/>
        <v>0</v>
      </c>
      <c r="P73" s="155">
        <f t="shared" si="33"/>
        <v>-89.956011730204636</v>
      </c>
      <c r="Q73" s="156">
        <f t="shared" si="34"/>
        <v>0.89096241002399434</v>
      </c>
      <c r="R73" s="289">
        <f>Q89</f>
        <v>0.88813228236722375</v>
      </c>
      <c r="S73" s="157">
        <v>0.25</v>
      </c>
      <c r="T73" s="158">
        <v>0.27368055555555554</v>
      </c>
      <c r="U73" s="159"/>
      <c r="V73" s="160">
        <v>34.099999999999973</v>
      </c>
      <c r="W73" s="158"/>
      <c r="X73" s="169"/>
      <c r="Y73" s="292"/>
      <c r="Z73" s="293"/>
      <c r="AA73" s="115">
        <f t="shared" si="35"/>
        <v>-359.82404692081855</v>
      </c>
      <c r="AB73" s="156">
        <f t="shared" si="36"/>
        <v>0.89096241002399434</v>
      </c>
      <c r="AC73" s="281">
        <f>AB89</f>
        <v>0.88813228236722375</v>
      </c>
    </row>
    <row r="74" spans="1:29" ht="15.75" customHeight="1">
      <c r="A74" s="285"/>
      <c r="B74" s="100" t="s">
        <v>120</v>
      </c>
      <c r="C74" s="274" t="s">
        <v>135</v>
      </c>
      <c r="D74" s="275"/>
      <c r="E74" s="101">
        <v>24.82</v>
      </c>
      <c r="F74" s="102">
        <v>2079</v>
      </c>
      <c r="G74" s="103">
        <f t="shared" si="37"/>
        <v>51600.78</v>
      </c>
      <c r="H74" s="26"/>
      <c r="I74" s="104">
        <v>4</v>
      </c>
      <c r="J74" s="105">
        <v>3300</v>
      </c>
      <c r="K74" s="106">
        <f t="shared" si="27"/>
        <v>825</v>
      </c>
      <c r="L74" s="107">
        <v>4</v>
      </c>
      <c r="M74" s="105">
        <f>F74/V74*60</f>
        <v>2939.6700706991378</v>
      </c>
      <c r="N74" s="106">
        <f t="shared" si="31"/>
        <v>734.91751767478445</v>
      </c>
      <c r="O74" s="108">
        <f t="shared" si="32"/>
        <v>0</v>
      </c>
      <c r="P74" s="109">
        <f t="shared" si="33"/>
        <v>-90.082482325215551</v>
      </c>
      <c r="Q74" s="110">
        <f t="shared" si="34"/>
        <v>0.89080911233307203</v>
      </c>
      <c r="R74" s="290"/>
      <c r="S74" s="47">
        <v>0.28402777777777782</v>
      </c>
      <c r="T74" s="48">
        <v>0.3134953703703704</v>
      </c>
      <c r="U74" s="111">
        <v>14.900000000000091</v>
      </c>
      <c r="V74" s="112">
        <v>42.433333333333309</v>
      </c>
      <c r="W74" s="113"/>
      <c r="X74" s="13"/>
      <c r="Y74" s="276"/>
      <c r="Z74" s="277"/>
      <c r="AA74" s="117">
        <f t="shared" si="35"/>
        <v>-360.3299293008622</v>
      </c>
      <c r="AB74" s="110">
        <f t="shared" si="36"/>
        <v>0.89080911233307203</v>
      </c>
      <c r="AC74" s="282"/>
    </row>
    <row r="75" spans="1:29" ht="15.75" customHeight="1">
      <c r="A75" s="285"/>
      <c r="B75" s="100" t="s">
        <v>120</v>
      </c>
      <c r="C75" s="274" t="s">
        <v>128</v>
      </c>
      <c r="D75" s="275"/>
      <c r="E75" s="101">
        <v>17.89</v>
      </c>
      <c r="F75" s="102">
        <v>3429</v>
      </c>
      <c r="G75" s="103">
        <f t="shared" si="37"/>
        <v>61344.810000000005</v>
      </c>
      <c r="H75" s="26"/>
      <c r="I75" s="104">
        <v>4</v>
      </c>
      <c r="J75" s="105">
        <v>3600</v>
      </c>
      <c r="K75" s="106">
        <f t="shared" si="27"/>
        <v>900</v>
      </c>
      <c r="L75" s="107">
        <v>4</v>
      </c>
      <c r="M75" s="105">
        <f>F75/V75*60</f>
        <v>3171.7368961973275</v>
      </c>
      <c r="N75" s="106">
        <f t="shared" si="31"/>
        <v>792.93422404933187</v>
      </c>
      <c r="O75" s="108">
        <f t="shared" si="32"/>
        <v>0</v>
      </c>
      <c r="P75" s="109">
        <f t="shared" si="33"/>
        <v>-107.06577595066813</v>
      </c>
      <c r="Q75" s="110">
        <f t="shared" si="34"/>
        <v>0.88103802672147991</v>
      </c>
      <c r="R75" s="290"/>
      <c r="S75" s="47">
        <v>0.32370370370370372</v>
      </c>
      <c r="T75" s="48">
        <v>0.36875000000000002</v>
      </c>
      <c r="U75" s="111">
        <v>14.69999999999998</v>
      </c>
      <c r="V75" s="112">
        <v>64.866666666666674</v>
      </c>
      <c r="W75" s="113"/>
      <c r="X75" s="13"/>
      <c r="Y75" s="276"/>
      <c r="Z75" s="277"/>
      <c r="AA75" s="117">
        <f t="shared" si="35"/>
        <v>-428.2631038026725</v>
      </c>
      <c r="AB75" s="110">
        <f t="shared" si="36"/>
        <v>0.88103802672147991</v>
      </c>
      <c r="AC75" s="282"/>
    </row>
    <row r="76" spans="1:29" ht="15.75" customHeight="1">
      <c r="A76" s="285"/>
      <c r="B76" s="100" t="s">
        <v>120</v>
      </c>
      <c r="C76" s="274" t="s">
        <v>136</v>
      </c>
      <c r="D76" s="275"/>
      <c r="E76" s="101">
        <v>30</v>
      </c>
      <c r="F76" s="102">
        <v>3464</v>
      </c>
      <c r="G76" s="103">
        <f t="shared" si="37"/>
        <v>103920</v>
      </c>
      <c r="H76" s="26"/>
      <c r="I76" s="104">
        <v>3</v>
      </c>
      <c r="J76" s="105">
        <v>3000</v>
      </c>
      <c r="K76" s="106">
        <f t="shared" si="27"/>
        <v>1000</v>
      </c>
      <c r="L76" s="107">
        <v>3</v>
      </c>
      <c r="M76" s="105">
        <f>F76/V76*60</f>
        <v>2697.4691758598292</v>
      </c>
      <c r="N76" s="106">
        <f t="shared" si="31"/>
        <v>899.1563919532764</v>
      </c>
      <c r="O76" s="108">
        <f t="shared" si="32"/>
        <v>0</v>
      </c>
      <c r="P76" s="109">
        <f t="shared" si="33"/>
        <v>-100.8436080467236</v>
      </c>
      <c r="Q76" s="110">
        <f t="shared" si="34"/>
        <v>0.89915639195327635</v>
      </c>
      <c r="R76" s="290"/>
      <c r="S76" s="47">
        <v>0.37986111111111109</v>
      </c>
      <c r="T76" s="48">
        <v>0.43336805555555558</v>
      </c>
      <c r="U76" s="111">
        <v>15.999999999999943</v>
      </c>
      <c r="V76" s="112">
        <v>77.050000000000054</v>
      </c>
      <c r="W76" s="113"/>
      <c r="X76" s="116"/>
      <c r="Y76" s="276"/>
      <c r="Z76" s="277"/>
      <c r="AA76" s="117">
        <f t="shared" si="35"/>
        <v>-302.53082414017081</v>
      </c>
      <c r="AB76" s="110">
        <f t="shared" si="36"/>
        <v>0.89915639195327635</v>
      </c>
      <c r="AC76" s="282"/>
    </row>
    <row r="77" spans="1:29" ht="15.75" customHeight="1">
      <c r="A77" s="285"/>
      <c r="B77" s="100" t="s">
        <v>120</v>
      </c>
      <c r="C77" s="274" t="s">
        <v>129</v>
      </c>
      <c r="D77" s="275"/>
      <c r="E77" s="101">
        <v>16.66</v>
      </c>
      <c r="F77" s="102">
        <v>5863</v>
      </c>
      <c r="G77" s="103">
        <f t="shared" si="37"/>
        <v>97677.58</v>
      </c>
      <c r="H77" s="13"/>
      <c r="I77" s="104">
        <v>5</v>
      </c>
      <c r="J77" s="105">
        <v>3600</v>
      </c>
      <c r="K77" s="106">
        <f t="shared" si="27"/>
        <v>720</v>
      </c>
      <c r="L77" s="107">
        <v>5</v>
      </c>
      <c r="M77" s="105">
        <f>F77/V77*60</f>
        <v>3171.5702479338834</v>
      </c>
      <c r="N77" s="106">
        <f t="shared" si="31"/>
        <v>634.31404958677672</v>
      </c>
      <c r="O77" s="108">
        <f t="shared" si="32"/>
        <v>0</v>
      </c>
      <c r="P77" s="109">
        <f t="shared" si="33"/>
        <v>-85.685950413223281</v>
      </c>
      <c r="Q77" s="110">
        <f t="shared" si="34"/>
        <v>0.8809917355371899</v>
      </c>
      <c r="R77" s="290"/>
      <c r="S77" s="47">
        <v>0.44380787037037039</v>
      </c>
      <c r="T77" s="48">
        <v>0.52083333333333337</v>
      </c>
      <c r="U77" s="111">
        <v>15.033333333333339</v>
      </c>
      <c r="V77" s="112">
        <v>110.91666666666669</v>
      </c>
      <c r="W77" s="113"/>
      <c r="X77" s="116"/>
      <c r="Y77" s="276"/>
      <c r="Z77" s="277"/>
      <c r="AA77" s="117">
        <f t="shared" si="35"/>
        <v>-428.42975206611663</v>
      </c>
      <c r="AB77" s="110">
        <f t="shared" si="36"/>
        <v>0.88099173553718979</v>
      </c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50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26"/>
      <c r="X81" s="127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26"/>
      <c r="X82" s="127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38">AVERAGE(I73:I88)</f>
        <v>4</v>
      </c>
      <c r="J89" s="137">
        <f t="shared" si="38"/>
        <v>3360</v>
      </c>
      <c r="K89" s="138">
        <f t="shared" ref="K89" si="39">J89/I89</f>
        <v>840</v>
      </c>
      <c r="L89" s="136">
        <f t="shared" ref="L89:M89" si="40">AVERAGE(L73:L88)</f>
        <v>4</v>
      </c>
      <c r="M89" s="137">
        <f t="shared" si="40"/>
        <v>2984.124468753872</v>
      </c>
      <c r="N89" s="138">
        <f t="shared" ref="N89:N94" si="41">M89/L89</f>
        <v>746.03111718846799</v>
      </c>
      <c r="O89" s="139">
        <f t="shared" ref="O89:O94" si="42">L89-I89</f>
        <v>0</v>
      </c>
      <c r="P89" s="140">
        <f t="shared" ref="P89:P94" si="43">N89-K89</f>
        <v>-93.968882811532012</v>
      </c>
      <c r="Q89" s="141">
        <f t="shared" ref="Q89:Q94" si="44">N89/K89</f>
        <v>0.88813228236722375</v>
      </c>
      <c r="R89" s="291"/>
      <c r="S89" s="142">
        <f>S73</f>
        <v>0.25</v>
      </c>
      <c r="T89" s="143">
        <f>INDEX(T73:T88,COUNTA(T73:T88))</f>
        <v>0.52083333333333337</v>
      </c>
      <c r="U89" s="144"/>
      <c r="V89" s="166"/>
      <c r="W89" s="167"/>
      <c r="X89" s="138"/>
      <c r="Y89" s="279"/>
      <c r="Z89" s="280"/>
      <c r="AA89" s="168">
        <f t="shared" ref="AA89:AA94" si="45">M89-J89</f>
        <v>-375.87553124612805</v>
      </c>
      <c r="AB89" s="141">
        <f t="shared" ref="AB89:AB94" si="46">M89/J89</f>
        <v>0.88813228236722375</v>
      </c>
      <c r="AC89" s="283"/>
    </row>
    <row r="90" spans="1:29" ht="15.75" customHeight="1">
      <c r="A90" s="294" t="s">
        <v>137</v>
      </c>
      <c r="B90" s="114" t="s">
        <v>114</v>
      </c>
      <c r="C90" s="287" t="s">
        <v>138</v>
      </c>
      <c r="D90" s="288"/>
      <c r="E90" s="147">
        <v>25.64</v>
      </c>
      <c r="F90" s="97">
        <v>1483</v>
      </c>
      <c r="G90" s="148">
        <f t="shared" ref="G90:G94" si="47">E90*F90</f>
        <v>38024.120000000003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3181.6448152562571</v>
      </c>
      <c r="N90" s="152">
        <f t="shared" si="41"/>
        <v>289.24043775056884</v>
      </c>
      <c r="O90" s="154">
        <f t="shared" si="42"/>
        <v>0</v>
      </c>
      <c r="P90" s="155">
        <f t="shared" si="43"/>
        <v>-38.032289522158408</v>
      </c>
      <c r="Q90" s="156">
        <f t="shared" si="44"/>
        <v>0.88379022646007155</v>
      </c>
      <c r="R90" s="289">
        <f>Q106</f>
        <v>0.8809786834175336</v>
      </c>
      <c r="S90" s="157">
        <v>0.70835648148148145</v>
      </c>
      <c r="T90" s="158">
        <v>0.72777777777777775</v>
      </c>
      <c r="U90" s="159"/>
      <c r="V90" s="160">
        <v>27.966666666666669</v>
      </c>
      <c r="W90" s="158"/>
      <c r="X90" s="169"/>
      <c r="Y90" s="292"/>
      <c r="Z90" s="293"/>
      <c r="AA90" s="115">
        <f t="shared" si="45"/>
        <v>-418.35518474374294</v>
      </c>
      <c r="AB90" s="156">
        <f t="shared" si="46"/>
        <v>0.88379022646007144</v>
      </c>
      <c r="AC90" s="281">
        <f>AB106</f>
        <v>0.8809786834175336</v>
      </c>
    </row>
    <row r="91" spans="1:29" ht="15.75" customHeight="1">
      <c r="A91" s="295"/>
      <c r="B91" s="100" t="s">
        <v>114</v>
      </c>
      <c r="C91" s="274" t="s">
        <v>139</v>
      </c>
      <c r="D91" s="275"/>
      <c r="E91" s="101">
        <v>29.52</v>
      </c>
      <c r="F91" s="102">
        <v>1911</v>
      </c>
      <c r="G91" s="103">
        <f t="shared" si="47"/>
        <v>56412.72</v>
      </c>
      <c r="H91" s="26"/>
      <c r="I91" s="104">
        <v>12</v>
      </c>
      <c r="J91" s="105">
        <v>3600</v>
      </c>
      <c r="K91" s="106">
        <f t="shared" si="27"/>
        <v>300</v>
      </c>
      <c r="L91" s="107">
        <v>12</v>
      </c>
      <c r="M91" s="105">
        <f>F91/V91*60</f>
        <v>3147.1180237877411</v>
      </c>
      <c r="N91" s="106">
        <f t="shared" si="41"/>
        <v>262.25983531564509</v>
      </c>
      <c r="O91" s="108">
        <f t="shared" si="42"/>
        <v>0</v>
      </c>
      <c r="P91" s="109">
        <f t="shared" si="43"/>
        <v>-37.740164684354909</v>
      </c>
      <c r="Q91" s="110">
        <f t="shared" si="44"/>
        <v>0.87419945105215036</v>
      </c>
      <c r="R91" s="290"/>
      <c r="S91" s="47">
        <v>0.73124999999999996</v>
      </c>
      <c r="T91" s="48">
        <v>0.75655092592592588</v>
      </c>
      <c r="U91" s="111">
        <v>4.9999999999999822</v>
      </c>
      <c r="V91" s="112">
        <v>36.433333333333323</v>
      </c>
      <c r="W91" s="113"/>
      <c r="X91" s="13"/>
      <c r="Y91" s="276"/>
      <c r="Z91" s="277"/>
      <c r="AA91" s="117">
        <f t="shared" si="45"/>
        <v>-452.88197621225891</v>
      </c>
      <c r="AB91" s="110">
        <f t="shared" si="46"/>
        <v>0.87419945105215036</v>
      </c>
      <c r="AC91" s="282"/>
    </row>
    <row r="92" spans="1:29" ht="15.75" customHeight="1">
      <c r="A92" s="295"/>
      <c r="B92" s="100" t="s">
        <v>114</v>
      </c>
      <c r="C92" s="274" t="s">
        <v>140</v>
      </c>
      <c r="D92" s="275"/>
      <c r="E92" s="101">
        <v>29.85</v>
      </c>
      <c r="F92" s="102">
        <v>2052</v>
      </c>
      <c r="G92" s="103">
        <f t="shared" si="47"/>
        <v>61252.200000000004</v>
      </c>
      <c r="H92" s="26"/>
      <c r="I92" s="104">
        <v>12</v>
      </c>
      <c r="J92" s="105">
        <v>3600</v>
      </c>
      <c r="K92" s="106">
        <f t="shared" si="27"/>
        <v>300</v>
      </c>
      <c r="L92" s="107">
        <v>12</v>
      </c>
      <c r="M92" s="105">
        <f>F92/V92*60</f>
        <v>3147.5074563272274</v>
      </c>
      <c r="N92" s="106">
        <f t="shared" si="41"/>
        <v>262.29228802726897</v>
      </c>
      <c r="O92" s="108">
        <f t="shared" si="42"/>
        <v>0</v>
      </c>
      <c r="P92" s="109">
        <f t="shared" si="43"/>
        <v>-37.707711972731033</v>
      </c>
      <c r="Q92" s="110">
        <f t="shared" si="44"/>
        <v>0.87430762675756324</v>
      </c>
      <c r="R92" s="290"/>
      <c r="S92" s="47">
        <v>0.75972222222222219</v>
      </c>
      <c r="T92" s="48">
        <v>0.78688657407407403</v>
      </c>
      <c r="U92" s="111">
        <v>4.5666666666666877</v>
      </c>
      <c r="V92" s="112">
        <v>39.116666666666653</v>
      </c>
      <c r="W92" s="113"/>
      <c r="X92" s="13"/>
      <c r="Y92" s="276"/>
      <c r="Z92" s="277"/>
      <c r="AA92" s="117">
        <f t="shared" si="45"/>
        <v>-452.49254367277263</v>
      </c>
      <c r="AB92" s="110">
        <f t="shared" si="46"/>
        <v>0.87430762675756313</v>
      </c>
      <c r="AC92" s="282"/>
    </row>
    <row r="93" spans="1:29" ht="15.75" customHeight="1">
      <c r="A93" s="295"/>
      <c r="B93" s="100" t="s">
        <v>120</v>
      </c>
      <c r="C93" s="274" t="s">
        <v>238</v>
      </c>
      <c r="D93" s="275"/>
      <c r="E93" s="101">
        <v>20.170000000000002</v>
      </c>
      <c r="F93" s="102">
        <v>1561</v>
      </c>
      <c r="G93" s="103">
        <f t="shared" si="47"/>
        <v>31485.370000000003</v>
      </c>
      <c r="H93" s="26"/>
      <c r="I93" s="104">
        <v>12</v>
      </c>
      <c r="J93" s="105">
        <v>3600</v>
      </c>
      <c r="K93" s="106">
        <f t="shared" si="27"/>
        <v>300</v>
      </c>
      <c r="L93" s="107">
        <v>12</v>
      </c>
      <c r="M93" s="105">
        <f>F93/V93*60</f>
        <v>3252.0833333333308</v>
      </c>
      <c r="N93" s="106">
        <f t="shared" si="41"/>
        <v>271.00694444444423</v>
      </c>
      <c r="O93" s="108">
        <f t="shared" si="42"/>
        <v>0</v>
      </c>
      <c r="P93" s="109">
        <f t="shared" si="43"/>
        <v>-28.99305555555577</v>
      </c>
      <c r="Q93" s="110">
        <f t="shared" si="44"/>
        <v>0.90335648148148073</v>
      </c>
      <c r="R93" s="290"/>
      <c r="S93" s="47">
        <v>0.7911111111111111</v>
      </c>
      <c r="T93" s="48">
        <v>0.81111111111111112</v>
      </c>
      <c r="U93" s="111">
        <v>6.0833333333333783</v>
      </c>
      <c r="V93" s="112">
        <v>28.800000000000026</v>
      </c>
      <c r="W93" s="113"/>
      <c r="X93" s="116"/>
      <c r="Y93" s="276"/>
      <c r="Z93" s="277"/>
      <c r="AA93" s="117">
        <f t="shared" si="45"/>
        <v>-347.91666666666924</v>
      </c>
      <c r="AB93" s="110">
        <f t="shared" si="46"/>
        <v>0.90335648148148073</v>
      </c>
      <c r="AC93" s="282"/>
    </row>
    <row r="94" spans="1:29" ht="15.75" customHeight="1">
      <c r="A94" s="296"/>
      <c r="B94" s="100" t="s">
        <v>120</v>
      </c>
      <c r="C94" s="274" t="s">
        <v>141</v>
      </c>
      <c r="D94" s="275"/>
      <c r="E94" s="101">
        <v>28.57</v>
      </c>
      <c r="F94" s="102">
        <v>1509</v>
      </c>
      <c r="G94" s="103">
        <f t="shared" si="47"/>
        <v>43112.13</v>
      </c>
      <c r="H94" s="13"/>
      <c r="I94" s="104">
        <v>12</v>
      </c>
      <c r="J94" s="105">
        <v>3600</v>
      </c>
      <c r="K94" s="106">
        <f t="shared" si="27"/>
        <v>300</v>
      </c>
      <c r="L94" s="107">
        <v>12</v>
      </c>
      <c r="M94" s="105">
        <f>F94/V94*60</f>
        <v>3129.262672811049</v>
      </c>
      <c r="N94" s="106">
        <f t="shared" si="41"/>
        <v>260.77188940092077</v>
      </c>
      <c r="O94" s="108">
        <f t="shared" si="42"/>
        <v>0</v>
      </c>
      <c r="P94" s="109">
        <f t="shared" si="43"/>
        <v>-39.22811059907923</v>
      </c>
      <c r="Q94" s="110">
        <f t="shared" si="44"/>
        <v>0.86923963133640259</v>
      </c>
      <c r="R94" s="290"/>
      <c r="S94" s="47">
        <v>0.81462962962962959</v>
      </c>
      <c r="T94" s="48">
        <v>0.83472222222222225</v>
      </c>
      <c r="U94" s="111">
        <v>5.066666666666606</v>
      </c>
      <c r="V94" s="112">
        <v>28.933333333333433</v>
      </c>
      <c r="W94" s="113"/>
      <c r="X94" s="116"/>
      <c r="Y94" s="276"/>
      <c r="Z94" s="277"/>
      <c r="AA94" s="117">
        <f t="shared" si="45"/>
        <v>-470.73732718895099</v>
      </c>
      <c r="AB94" s="110">
        <f t="shared" si="46"/>
        <v>0.86923963133640247</v>
      </c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48">AVERAGE(I90:I105)</f>
        <v>11.8</v>
      </c>
      <c r="J106" s="137">
        <f t="shared" si="48"/>
        <v>3600</v>
      </c>
      <c r="K106" s="138">
        <f t="shared" ref="K106" si="49">J106/I106</f>
        <v>305.08474576271186</v>
      </c>
      <c r="L106" s="136">
        <f t="shared" ref="L106:M106" si="50">AVERAGE(L90:L105)</f>
        <v>11.8</v>
      </c>
      <c r="M106" s="137">
        <f t="shared" si="50"/>
        <v>3171.5232603031209</v>
      </c>
      <c r="N106" s="138">
        <f>M106/L106</f>
        <v>268.77315765280684</v>
      </c>
      <c r="O106" s="139">
        <f>L106-I106</f>
        <v>0</v>
      </c>
      <c r="P106" s="140">
        <f>N106-K106</f>
        <v>-36.311588109905017</v>
      </c>
      <c r="Q106" s="141">
        <f>N106/K106</f>
        <v>0.8809786834175336</v>
      </c>
      <c r="R106" s="291"/>
      <c r="S106" s="142">
        <f>S90</f>
        <v>0.70835648148148145</v>
      </c>
      <c r="T106" s="143">
        <f>INDEX(T90:T105,COUNTA(T90:T105))</f>
        <v>0.83472222222222225</v>
      </c>
      <c r="U106" s="144"/>
      <c r="V106" s="166"/>
      <c r="W106" s="167"/>
      <c r="X106" s="138"/>
      <c r="Y106" s="279"/>
      <c r="Z106" s="280"/>
      <c r="AA106" s="168">
        <f>M106-J106</f>
        <v>-428.47673969687912</v>
      </c>
      <c r="AB106" s="141">
        <f>M106/J106</f>
        <v>0.8809786834175336</v>
      </c>
      <c r="AC106" s="283"/>
    </row>
    <row r="107" spans="1:29" ht="15.75" customHeight="1">
      <c r="A107" s="284" t="s">
        <v>147</v>
      </c>
      <c r="B107" s="114" t="s">
        <v>120</v>
      </c>
      <c r="C107" s="287" t="s">
        <v>144</v>
      </c>
      <c r="D107" s="288"/>
      <c r="E107" s="147">
        <v>18.18</v>
      </c>
      <c r="F107" s="97">
        <v>810</v>
      </c>
      <c r="G107" s="148">
        <f t="shared" ref="G107:G110" si="51">E107*F107</f>
        <v>14725.8</v>
      </c>
      <c r="H107" s="149"/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>F107/V107*60</f>
        <v>2969.4501018330034</v>
      </c>
      <c r="N107" s="152">
        <f>M107/L107</f>
        <v>742.36252545825084</v>
      </c>
      <c r="O107" s="154">
        <f>L107-I107</f>
        <v>0</v>
      </c>
      <c r="P107" s="155">
        <f>N107-K107</f>
        <v>-82.637474541749157</v>
      </c>
      <c r="Q107" s="156">
        <f>N107/K107</f>
        <v>0.89983336419181925</v>
      </c>
      <c r="R107" s="289">
        <f>Q123</f>
        <v>0.89576101073079595</v>
      </c>
      <c r="S107" s="157">
        <v>0.70833333333333337</v>
      </c>
      <c r="T107" s="158">
        <v>0.71969907407407407</v>
      </c>
      <c r="U107" s="159"/>
      <c r="V107" s="160">
        <v>16.366666666666614</v>
      </c>
      <c r="W107" s="161"/>
      <c r="X107" s="162"/>
      <c r="Y107" s="292"/>
      <c r="Z107" s="293"/>
      <c r="AA107" s="115">
        <f>M107-J107</f>
        <v>-330.54989816699663</v>
      </c>
      <c r="AB107" s="156">
        <f>M107/J107</f>
        <v>0.89983336419181925</v>
      </c>
      <c r="AC107" s="281">
        <f>AB123</f>
        <v>0.89576101073079606</v>
      </c>
    </row>
    <row r="108" spans="1:29" ht="15.75" customHeight="1">
      <c r="A108" s="285"/>
      <c r="B108" s="100" t="s">
        <v>120</v>
      </c>
      <c r="C108" s="274" t="s">
        <v>219</v>
      </c>
      <c r="D108" s="275"/>
      <c r="E108" s="101">
        <v>22.21</v>
      </c>
      <c r="F108" s="102">
        <v>2281</v>
      </c>
      <c r="G108" s="103">
        <f t="shared" si="51"/>
        <v>50661.01</v>
      </c>
      <c r="H108" s="26"/>
      <c r="I108" s="104">
        <v>4</v>
      </c>
      <c r="J108" s="105">
        <v>3000</v>
      </c>
      <c r="K108" s="106">
        <f t="shared" ref="K108:K151" si="52">J108/I108</f>
        <v>750</v>
      </c>
      <c r="L108" s="107">
        <v>4</v>
      </c>
      <c r="M108" s="105">
        <f>F108/V108*60</f>
        <v>2681.7766165904618</v>
      </c>
      <c r="N108" s="106">
        <f>M108/L108</f>
        <v>670.44415414761545</v>
      </c>
      <c r="O108" s="108">
        <f>L108-I108</f>
        <v>0</v>
      </c>
      <c r="P108" s="109">
        <f>N108-K108</f>
        <v>-79.55584585238455</v>
      </c>
      <c r="Q108" s="110">
        <f>N108/K108</f>
        <v>0.89392553886348725</v>
      </c>
      <c r="R108" s="290"/>
      <c r="S108" s="47">
        <v>0.72291666666666665</v>
      </c>
      <c r="T108" s="48">
        <v>0.75835648148148149</v>
      </c>
      <c r="U108" s="111">
        <v>4.6333333333333115</v>
      </c>
      <c r="V108" s="112">
        <v>51.033333333333374</v>
      </c>
      <c r="W108" s="113"/>
      <c r="X108" s="116"/>
      <c r="Y108" s="276"/>
      <c r="Z108" s="277"/>
      <c r="AA108" s="117">
        <f>M108-J108</f>
        <v>-318.2233834095382</v>
      </c>
      <c r="AB108" s="110">
        <f>M108/J108</f>
        <v>0.89392553886348725</v>
      </c>
      <c r="AC108" s="282"/>
    </row>
    <row r="109" spans="1:29" ht="15.75" customHeight="1">
      <c r="A109" s="285"/>
      <c r="B109" s="100" t="s">
        <v>120</v>
      </c>
      <c r="C109" s="274" t="s">
        <v>202</v>
      </c>
      <c r="D109" s="275"/>
      <c r="E109" s="101">
        <v>22.48</v>
      </c>
      <c r="F109" s="102">
        <v>1235</v>
      </c>
      <c r="G109" s="103">
        <f t="shared" si="51"/>
        <v>27762.799999999999</v>
      </c>
      <c r="H109" s="26"/>
      <c r="I109" s="104">
        <v>5</v>
      </c>
      <c r="J109" s="105">
        <v>3000</v>
      </c>
      <c r="K109" s="106">
        <f t="shared" si="52"/>
        <v>600</v>
      </c>
      <c r="L109" s="107">
        <v>5</v>
      </c>
      <c r="M109" s="105">
        <f>F109/V109*60</f>
        <v>2683.162341581176</v>
      </c>
      <c r="N109" s="106">
        <f>M109/L109</f>
        <v>536.63246831623519</v>
      </c>
      <c r="O109" s="108">
        <f>L109-I109</f>
        <v>0</v>
      </c>
      <c r="P109" s="109">
        <f>N109-K109</f>
        <v>-63.36753168376481</v>
      </c>
      <c r="Q109" s="110">
        <f>N109/K109</f>
        <v>0.89438744719372532</v>
      </c>
      <c r="R109" s="290"/>
      <c r="S109" s="47">
        <v>0.7620717592592593</v>
      </c>
      <c r="T109" s="48">
        <v>0.78125</v>
      </c>
      <c r="U109" s="111">
        <v>5.3500000000000369</v>
      </c>
      <c r="V109" s="112">
        <v>27.616666666666614</v>
      </c>
      <c r="W109" s="113"/>
      <c r="X109" s="116"/>
      <c r="Y109" s="276"/>
      <c r="Z109" s="277"/>
      <c r="AA109" s="117">
        <f>M109-J109</f>
        <v>-316.83765841882405</v>
      </c>
      <c r="AB109" s="110">
        <f>M109/J109</f>
        <v>0.89438744719372532</v>
      </c>
      <c r="AC109" s="282"/>
    </row>
    <row r="110" spans="1:29" ht="15.75" customHeight="1">
      <c r="A110" s="285"/>
      <c r="B110" s="100" t="s">
        <v>120</v>
      </c>
      <c r="C110" s="274" t="s">
        <v>146</v>
      </c>
      <c r="D110" s="275"/>
      <c r="E110" s="101">
        <v>24.54</v>
      </c>
      <c r="F110" s="102">
        <v>2070</v>
      </c>
      <c r="G110" s="103">
        <f t="shared" si="51"/>
        <v>50797.799999999996</v>
      </c>
      <c r="H110" s="26"/>
      <c r="I110" s="104">
        <v>4</v>
      </c>
      <c r="J110" s="105">
        <v>3000</v>
      </c>
      <c r="K110" s="106">
        <f t="shared" si="52"/>
        <v>750</v>
      </c>
      <c r="L110" s="107">
        <v>4</v>
      </c>
      <c r="M110" s="105">
        <f>F110/V110*60</f>
        <v>2683.4713719841498</v>
      </c>
      <c r="N110" s="106">
        <f>M110/L110</f>
        <v>670.86784299603744</v>
      </c>
      <c r="O110" s="108">
        <f>L110-I110</f>
        <v>0</v>
      </c>
      <c r="P110" s="109">
        <f>N110-K110</f>
        <v>-79.132157003962561</v>
      </c>
      <c r="Q110" s="110">
        <f>N110/K110</f>
        <v>0.89449045732804988</v>
      </c>
      <c r="R110" s="290"/>
      <c r="S110" s="47">
        <v>0.78541666666666665</v>
      </c>
      <c r="T110" s="48">
        <v>0.81755787037037042</v>
      </c>
      <c r="U110" s="111">
        <v>5.9999999999999787</v>
      </c>
      <c r="V110" s="112">
        <v>46.283333333333431</v>
      </c>
      <c r="W110" s="113"/>
      <c r="X110" s="116"/>
      <c r="Y110" s="276"/>
      <c r="Z110" s="277"/>
      <c r="AA110" s="117">
        <f>M110-J110</f>
        <v>-316.52862801585024</v>
      </c>
      <c r="AB110" s="110">
        <f>M110/J110</f>
        <v>0.89449045732804988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99"/>
      <c r="G123" s="135"/>
      <c r="H123" s="69"/>
      <c r="I123" s="136">
        <f t="shared" ref="I123:J123" si="53">AVERAGE(I107:I122)</f>
        <v>4.25</v>
      </c>
      <c r="J123" s="137">
        <f t="shared" si="53"/>
        <v>3075</v>
      </c>
      <c r="K123" s="138">
        <f t="shared" ref="K123" si="54">J123/I123</f>
        <v>723.52941176470586</v>
      </c>
      <c r="L123" s="136">
        <f t="shared" ref="L123:M123" si="55">AVERAGE(L107:L122)</f>
        <v>4.25</v>
      </c>
      <c r="M123" s="137">
        <f t="shared" si="55"/>
        <v>2754.4651079971977</v>
      </c>
      <c r="N123" s="138">
        <f t="shared" ref="N123:N133" si="56">M123/L123</f>
        <v>648.10943717581119</v>
      </c>
      <c r="O123" s="139">
        <f t="shared" ref="O123:O133" si="57">L123-I123</f>
        <v>0</v>
      </c>
      <c r="P123" s="140">
        <f t="shared" ref="P123:P133" si="58">N123-K123</f>
        <v>-75.419974588894661</v>
      </c>
      <c r="Q123" s="141">
        <f t="shared" ref="Q123:Q133" si="59">N123/K123</f>
        <v>0.89576101073079595</v>
      </c>
      <c r="R123" s="291"/>
      <c r="S123" s="142">
        <f>S107</f>
        <v>0.70833333333333337</v>
      </c>
      <c r="T123" s="143">
        <f>INDEX(T107:T122,COUNTA(T107:T122))</f>
        <v>0.81755787037037042</v>
      </c>
      <c r="U123" s="144"/>
      <c r="V123" s="166"/>
      <c r="W123" s="99"/>
      <c r="X123" s="69"/>
      <c r="Y123" s="279"/>
      <c r="Z123" s="280"/>
      <c r="AA123" s="168">
        <f t="shared" ref="AA123:AA133" si="60">M123-J123</f>
        <v>-320.53489200280228</v>
      </c>
      <c r="AB123" s="141">
        <f t="shared" ref="AB123:AB133" si="61">M123/J123</f>
        <v>0.89576101073079606</v>
      </c>
      <c r="AC123" s="283"/>
    </row>
    <row r="124" spans="1:29" ht="15.75" customHeight="1">
      <c r="A124" s="294" t="s">
        <v>150</v>
      </c>
      <c r="B124" s="114" t="s">
        <v>120</v>
      </c>
      <c r="C124" s="287" t="s">
        <v>152</v>
      </c>
      <c r="D124" s="288"/>
      <c r="E124" s="147">
        <v>18.18</v>
      </c>
      <c r="F124" s="97">
        <v>666</v>
      </c>
      <c r="G124" s="148">
        <f t="shared" ref="G124:G133" si="62">E124*F124</f>
        <v>12107.88</v>
      </c>
      <c r="H124" s="149">
        <v>2</v>
      </c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3" si="63">F124/V124*60</f>
        <v>2699.9999999999864</v>
      </c>
      <c r="N124" s="152">
        <f t="shared" si="56"/>
        <v>674.99999999999659</v>
      </c>
      <c r="O124" s="154">
        <f t="shared" si="57"/>
        <v>0</v>
      </c>
      <c r="P124" s="155">
        <f t="shared" si="58"/>
        <v>-75.000000000003411</v>
      </c>
      <c r="Q124" s="156">
        <f t="shared" si="59"/>
        <v>0.89999999999999547</v>
      </c>
      <c r="R124" s="289">
        <f>Q140</f>
        <v>0.88882852885237107</v>
      </c>
      <c r="S124" s="157">
        <v>0.70847222222222217</v>
      </c>
      <c r="T124" s="158">
        <v>0.71875</v>
      </c>
      <c r="U124" s="159"/>
      <c r="V124" s="160">
        <v>14.800000000000075</v>
      </c>
      <c r="W124" s="161"/>
      <c r="X124" s="162"/>
      <c r="Y124" s="292"/>
      <c r="Z124" s="293"/>
      <c r="AA124" s="115">
        <f t="shared" si="60"/>
        <v>-300.00000000001364</v>
      </c>
      <c r="AB124" s="156">
        <f t="shared" si="61"/>
        <v>0.89999999999999547</v>
      </c>
      <c r="AC124" s="281">
        <f>AB140</f>
        <v>0.88882852885237107</v>
      </c>
    </row>
    <row r="125" spans="1:29" ht="15.75" customHeight="1">
      <c r="A125" s="295"/>
      <c r="B125" s="100" t="s">
        <v>120</v>
      </c>
      <c r="C125" s="274" t="s">
        <v>151</v>
      </c>
      <c r="D125" s="275"/>
      <c r="E125" s="101">
        <v>14.03</v>
      </c>
      <c r="F125" s="102">
        <v>2344</v>
      </c>
      <c r="G125" s="103">
        <f t="shared" si="62"/>
        <v>32886.32</v>
      </c>
      <c r="H125" s="26">
        <v>2</v>
      </c>
      <c r="I125" s="104">
        <v>3</v>
      </c>
      <c r="J125" s="105">
        <v>3000</v>
      </c>
      <c r="K125" s="106">
        <f t="shared" si="52"/>
        <v>1000</v>
      </c>
      <c r="L125" s="107">
        <v>3</v>
      </c>
      <c r="M125" s="105">
        <f t="shared" si="63"/>
        <v>2696.8360498561842</v>
      </c>
      <c r="N125" s="106">
        <f t="shared" si="56"/>
        <v>898.94534995206141</v>
      </c>
      <c r="O125" s="108">
        <f t="shared" si="57"/>
        <v>0</v>
      </c>
      <c r="P125" s="109">
        <f t="shared" si="58"/>
        <v>-101.05465004793859</v>
      </c>
      <c r="Q125" s="110">
        <f t="shared" si="59"/>
        <v>0.89894534995206143</v>
      </c>
      <c r="R125" s="290"/>
      <c r="S125" s="47">
        <v>0.72916666666666663</v>
      </c>
      <c r="T125" s="48">
        <v>0.76538194444444441</v>
      </c>
      <c r="U125" s="111">
        <v>14.999999999999947</v>
      </c>
      <c r="V125" s="112">
        <v>52.15</v>
      </c>
      <c r="W125" s="113"/>
      <c r="X125" s="116"/>
      <c r="Y125" s="276"/>
      <c r="Z125" s="277"/>
      <c r="AA125" s="117">
        <f t="shared" si="60"/>
        <v>-303.16395014381578</v>
      </c>
      <c r="AB125" s="110">
        <f t="shared" si="61"/>
        <v>0.89894534995206143</v>
      </c>
      <c r="AC125" s="282"/>
    </row>
    <row r="126" spans="1:29" ht="15.75" customHeight="1">
      <c r="A126" s="295"/>
      <c r="B126" s="100" t="s">
        <v>120</v>
      </c>
      <c r="C126" s="274" t="s">
        <v>156</v>
      </c>
      <c r="D126" s="275"/>
      <c r="E126" s="101">
        <v>18.18</v>
      </c>
      <c r="F126" s="102">
        <v>1367</v>
      </c>
      <c r="G126" s="103">
        <f t="shared" si="62"/>
        <v>24852.06</v>
      </c>
      <c r="H126" s="26"/>
      <c r="I126" s="104">
        <v>3</v>
      </c>
      <c r="J126" s="105">
        <v>3600</v>
      </c>
      <c r="K126" s="106">
        <f t="shared" si="52"/>
        <v>1200</v>
      </c>
      <c r="L126" s="107">
        <v>3</v>
      </c>
      <c r="M126" s="105">
        <f t="shared" si="63"/>
        <v>3170.8762886597947</v>
      </c>
      <c r="N126" s="106">
        <f t="shared" si="56"/>
        <v>1056.9587628865982</v>
      </c>
      <c r="O126" s="108">
        <f t="shared" si="57"/>
        <v>0</v>
      </c>
      <c r="P126" s="109">
        <f t="shared" si="58"/>
        <v>-143.04123711340185</v>
      </c>
      <c r="Q126" s="110">
        <f t="shared" si="59"/>
        <v>0.88079896907216515</v>
      </c>
      <c r="R126" s="290"/>
      <c r="S126" s="47">
        <v>0.775787037037037</v>
      </c>
      <c r="T126" s="48">
        <v>0.79374999999999996</v>
      </c>
      <c r="U126" s="111">
        <v>14.983333333333331</v>
      </c>
      <c r="V126" s="112">
        <v>25.86666666666666</v>
      </c>
      <c r="W126" s="113"/>
      <c r="X126" s="116"/>
      <c r="Y126" s="276"/>
      <c r="Z126" s="277"/>
      <c r="AA126" s="117">
        <f t="shared" si="60"/>
        <v>-429.12371134020532</v>
      </c>
      <c r="AB126" s="110">
        <f t="shared" si="61"/>
        <v>0.88079896907216515</v>
      </c>
      <c r="AC126" s="282"/>
    </row>
    <row r="127" spans="1:29" ht="15.75" customHeight="1">
      <c r="A127" s="295"/>
      <c r="B127" s="100" t="s">
        <v>120</v>
      </c>
      <c r="C127" s="274" t="s">
        <v>143</v>
      </c>
      <c r="D127" s="275"/>
      <c r="E127" s="101">
        <v>16.7</v>
      </c>
      <c r="F127" s="102">
        <v>476</v>
      </c>
      <c r="G127" s="103">
        <f t="shared" si="62"/>
        <v>7949.2</v>
      </c>
      <c r="H127" s="26">
        <v>2</v>
      </c>
      <c r="I127" s="104">
        <v>3</v>
      </c>
      <c r="J127" s="105">
        <v>3600</v>
      </c>
      <c r="K127" s="106">
        <f t="shared" si="52"/>
        <v>1200</v>
      </c>
      <c r="L127" s="107">
        <v>3</v>
      </c>
      <c r="M127" s="105">
        <f t="shared" si="63"/>
        <v>3173.3333333333449</v>
      </c>
      <c r="N127" s="106">
        <f t="shared" si="56"/>
        <v>1057.7777777777817</v>
      </c>
      <c r="O127" s="108">
        <f t="shared" si="57"/>
        <v>0</v>
      </c>
      <c r="P127" s="109">
        <f t="shared" si="58"/>
        <v>-142.22222222221831</v>
      </c>
      <c r="Q127" s="110">
        <f t="shared" si="59"/>
        <v>0.88148148148148475</v>
      </c>
      <c r="R127" s="290"/>
      <c r="S127" s="47">
        <v>0.80486111111111114</v>
      </c>
      <c r="T127" s="48">
        <v>0.81111111111111112</v>
      </c>
      <c r="U127" s="111">
        <v>16.000000000000103</v>
      </c>
      <c r="V127" s="112">
        <v>8.999999999999968</v>
      </c>
      <c r="W127" s="113"/>
      <c r="X127" s="116"/>
      <c r="Y127" s="276"/>
      <c r="Z127" s="277"/>
      <c r="AA127" s="117">
        <f t="shared" si="60"/>
        <v>-426.66666666665515</v>
      </c>
      <c r="AB127" s="110">
        <f t="shared" si="61"/>
        <v>0.88148148148148464</v>
      </c>
      <c r="AC127" s="282"/>
    </row>
    <row r="128" spans="1:29" ht="15.75" customHeight="1">
      <c r="A128" s="296"/>
      <c r="B128" s="100" t="s">
        <v>120</v>
      </c>
      <c r="C128" s="274" t="s">
        <v>153</v>
      </c>
      <c r="D128" s="275"/>
      <c r="E128" s="101">
        <v>14.28</v>
      </c>
      <c r="F128" s="102">
        <v>2938</v>
      </c>
      <c r="G128" s="103">
        <f t="shared" si="62"/>
        <v>41954.64</v>
      </c>
      <c r="H128" s="13"/>
      <c r="I128" s="104">
        <v>3</v>
      </c>
      <c r="J128" s="105">
        <v>3600</v>
      </c>
      <c r="K128" s="106">
        <f t="shared" si="52"/>
        <v>1200</v>
      </c>
      <c r="L128" s="107">
        <v>3</v>
      </c>
      <c r="M128" s="105">
        <f t="shared" si="63"/>
        <v>3174.3097238895502</v>
      </c>
      <c r="N128" s="106">
        <f t="shared" si="56"/>
        <v>1058.1032412965167</v>
      </c>
      <c r="O128" s="108">
        <f t="shared" si="57"/>
        <v>0</v>
      </c>
      <c r="P128" s="109">
        <f t="shared" si="58"/>
        <v>-141.89675870348333</v>
      </c>
      <c r="Q128" s="110">
        <f t="shared" si="59"/>
        <v>0.88175270108043058</v>
      </c>
      <c r="R128" s="290"/>
      <c r="S128" s="47">
        <v>0.82185185185185183</v>
      </c>
      <c r="T128" s="48">
        <v>0.86041666666666672</v>
      </c>
      <c r="U128" s="111">
        <v>15.466666666666633</v>
      </c>
      <c r="V128" s="112">
        <v>55.533333333333431</v>
      </c>
      <c r="W128" s="113">
        <v>0.86041666666666672</v>
      </c>
      <c r="X128" s="116">
        <v>0.9127777777777778</v>
      </c>
      <c r="Y128" s="276"/>
      <c r="Z128" s="277"/>
      <c r="AA128" s="117">
        <f t="shared" si="60"/>
        <v>-425.69027611044976</v>
      </c>
      <c r="AB128" s="110">
        <f t="shared" si="61"/>
        <v>0.88175270108043058</v>
      </c>
      <c r="AC128" s="282"/>
    </row>
    <row r="129" spans="1:29" ht="15.75" customHeight="1">
      <c r="A129" s="296"/>
      <c r="B129" s="100" t="s">
        <v>120</v>
      </c>
      <c r="C129" s="274" t="s">
        <v>152</v>
      </c>
      <c r="D129" s="275"/>
      <c r="E129" s="101">
        <v>18.18</v>
      </c>
      <c r="F129" s="102">
        <v>1287</v>
      </c>
      <c r="G129" s="121">
        <f t="shared" si="62"/>
        <v>23397.66</v>
      </c>
      <c r="H129" s="122"/>
      <c r="I129" s="104">
        <v>4</v>
      </c>
      <c r="J129" s="105">
        <v>3000</v>
      </c>
      <c r="K129" s="106">
        <f t="shared" si="52"/>
        <v>750</v>
      </c>
      <c r="L129" s="107">
        <v>4</v>
      </c>
      <c r="M129" s="105">
        <f t="shared" si="63"/>
        <v>2700.0000000000005</v>
      </c>
      <c r="N129" s="106">
        <f t="shared" si="56"/>
        <v>675.00000000000011</v>
      </c>
      <c r="O129" s="108">
        <f t="shared" si="57"/>
        <v>0</v>
      </c>
      <c r="P129" s="109">
        <f t="shared" si="58"/>
        <v>-74.999999999999886</v>
      </c>
      <c r="Q129" s="110">
        <f t="shared" si="59"/>
        <v>0.90000000000000013</v>
      </c>
      <c r="R129" s="290"/>
      <c r="S129" s="47">
        <v>0.9127777777777778</v>
      </c>
      <c r="T129" s="48">
        <v>0.93263888888888891</v>
      </c>
      <c r="U129" s="111">
        <v>75.399999999999949</v>
      </c>
      <c r="V129" s="112">
        <v>28.599999999999994</v>
      </c>
      <c r="W129" s="113"/>
      <c r="X129" s="116"/>
      <c r="Y129" s="276"/>
      <c r="Z129" s="277"/>
      <c r="AA129" s="117">
        <f t="shared" si="60"/>
        <v>-299.99999999999955</v>
      </c>
      <c r="AB129" s="110">
        <f t="shared" si="61"/>
        <v>0.90000000000000013</v>
      </c>
      <c r="AC129" s="282"/>
    </row>
    <row r="130" spans="1:29" ht="15.75" customHeight="1">
      <c r="A130" s="296"/>
      <c r="B130" s="100" t="s">
        <v>120</v>
      </c>
      <c r="C130" s="274" t="s">
        <v>143</v>
      </c>
      <c r="D130" s="275"/>
      <c r="E130" s="101">
        <v>16.7</v>
      </c>
      <c r="F130" s="102">
        <v>1043</v>
      </c>
      <c r="G130" s="121">
        <f t="shared" si="62"/>
        <v>17418.099999999999</v>
      </c>
      <c r="H130" s="62"/>
      <c r="I130" s="104">
        <v>3</v>
      </c>
      <c r="J130" s="105">
        <v>3600</v>
      </c>
      <c r="K130" s="106">
        <f t="shared" si="52"/>
        <v>1200</v>
      </c>
      <c r="L130" s="107">
        <v>3</v>
      </c>
      <c r="M130" s="105">
        <f t="shared" si="63"/>
        <v>3173.9644970414215</v>
      </c>
      <c r="N130" s="106">
        <f t="shared" si="56"/>
        <v>1057.9881656804739</v>
      </c>
      <c r="O130" s="123">
        <f t="shared" si="57"/>
        <v>0</v>
      </c>
      <c r="P130" s="124">
        <f t="shared" si="58"/>
        <v>-142.01183431952609</v>
      </c>
      <c r="Q130" s="125">
        <f t="shared" si="59"/>
        <v>0.88165680473372821</v>
      </c>
      <c r="R130" s="290"/>
      <c r="S130" s="47">
        <v>0.94325231481481486</v>
      </c>
      <c r="T130" s="48">
        <v>0.95694444444444449</v>
      </c>
      <c r="U130" s="111">
        <v>15.283333333333378</v>
      </c>
      <c r="V130" s="112">
        <v>19.716666666666658</v>
      </c>
      <c r="W130" s="113"/>
      <c r="X130" s="116"/>
      <c r="Y130" s="276"/>
      <c r="Z130" s="277"/>
      <c r="AA130" s="117">
        <f t="shared" si="60"/>
        <v>-426.03550295857849</v>
      </c>
      <c r="AB130" s="110">
        <f t="shared" si="61"/>
        <v>0.88165680473372821</v>
      </c>
      <c r="AC130" s="282"/>
    </row>
    <row r="131" spans="1:29" ht="15.75" customHeight="1">
      <c r="A131" s="296"/>
      <c r="B131" s="100" t="s">
        <v>120</v>
      </c>
      <c r="C131" s="274" t="s">
        <v>145</v>
      </c>
      <c r="D131" s="275"/>
      <c r="E131" s="101">
        <v>22.28</v>
      </c>
      <c r="F131" s="102">
        <v>1353</v>
      </c>
      <c r="G131" s="121">
        <f t="shared" si="62"/>
        <v>30144.84</v>
      </c>
      <c r="H131" s="62"/>
      <c r="I131" s="104">
        <v>5</v>
      </c>
      <c r="J131" s="105">
        <v>3300</v>
      </c>
      <c r="K131" s="106">
        <f t="shared" si="52"/>
        <v>660</v>
      </c>
      <c r="L131" s="118">
        <v>5</v>
      </c>
      <c r="M131" s="105">
        <f t="shared" si="63"/>
        <v>2937.7563329312366</v>
      </c>
      <c r="N131" s="106">
        <f t="shared" si="56"/>
        <v>587.55126658624727</v>
      </c>
      <c r="O131" s="123">
        <f t="shared" si="57"/>
        <v>0</v>
      </c>
      <c r="P131" s="124">
        <f t="shared" si="58"/>
        <v>-72.448733413752734</v>
      </c>
      <c r="Q131" s="125">
        <f t="shared" si="59"/>
        <v>0.89022919179734439</v>
      </c>
      <c r="R131" s="290"/>
      <c r="S131" s="47">
        <v>0.96761574074074075</v>
      </c>
      <c r="T131" s="48">
        <v>0.9868055555555556</v>
      </c>
      <c r="U131" s="111">
        <v>15.366666666666617</v>
      </c>
      <c r="V131" s="112">
        <v>27.63333333333339</v>
      </c>
      <c r="W131" s="113"/>
      <c r="X131" s="116"/>
      <c r="Y131" s="276"/>
      <c r="Z131" s="277"/>
      <c r="AA131" s="117">
        <f t="shared" si="60"/>
        <v>-362.24366706876344</v>
      </c>
      <c r="AB131" s="110">
        <f t="shared" si="61"/>
        <v>0.89022919179734439</v>
      </c>
      <c r="AC131" s="282"/>
    </row>
    <row r="132" spans="1:29" ht="15.75" customHeight="1">
      <c r="A132" s="296"/>
      <c r="B132" s="100" t="s">
        <v>120</v>
      </c>
      <c r="C132" s="274" t="s">
        <v>151</v>
      </c>
      <c r="D132" s="275"/>
      <c r="E132" s="101">
        <v>14.03</v>
      </c>
      <c r="F132" s="102">
        <v>5890</v>
      </c>
      <c r="G132" s="121">
        <f t="shared" si="62"/>
        <v>82636.7</v>
      </c>
      <c r="H132" s="62"/>
      <c r="I132" s="104">
        <v>3</v>
      </c>
      <c r="J132" s="105">
        <v>3000</v>
      </c>
      <c r="K132" s="106">
        <f t="shared" si="52"/>
        <v>1000</v>
      </c>
      <c r="L132" s="118">
        <v>3</v>
      </c>
      <c r="M132" s="105">
        <f t="shared" si="63"/>
        <v>2696.6806562380766</v>
      </c>
      <c r="N132" s="106">
        <f t="shared" si="56"/>
        <v>898.89355207935887</v>
      </c>
      <c r="O132" s="123">
        <f t="shared" si="57"/>
        <v>0</v>
      </c>
      <c r="P132" s="124">
        <f t="shared" si="58"/>
        <v>-101.10644792064113</v>
      </c>
      <c r="Q132" s="125">
        <f t="shared" si="59"/>
        <v>0.89889355207935884</v>
      </c>
      <c r="R132" s="290"/>
      <c r="S132" s="47">
        <v>0.99791666666666667</v>
      </c>
      <c r="T132" s="48">
        <v>1.0889236111111111</v>
      </c>
      <c r="U132" s="111">
        <v>15.999999999999943</v>
      </c>
      <c r="V132" s="112">
        <v>131.05000000000001</v>
      </c>
      <c r="W132" s="113"/>
      <c r="X132" s="116"/>
      <c r="Y132" s="276"/>
      <c r="Z132" s="277"/>
      <c r="AA132" s="117">
        <f t="shared" si="60"/>
        <v>-303.31934376192339</v>
      </c>
      <c r="AB132" s="110">
        <f t="shared" si="61"/>
        <v>0.89889355207935884</v>
      </c>
      <c r="AC132" s="282"/>
    </row>
    <row r="133" spans="1:29" ht="15.75" customHeight="1">
      <c r="A133" s="296"/>
      <c r="B133" s="100" t="s">
        <v>120</v>
      </c>
      <c r="C133" s="274" t="s">
        <v>153</v>
      </c>
      <c r="D133" s="275"/>
      <c r="E133" s="101">
        <v>14.28</v>
      </c>
      <c r="F133" s="102">
        <v>7761</v>
      </c>
      <c r="G133" s="121">
        <f t="shared" si="62"/>
        <v>110827.08</v>
      </c>
      <c r="H133" s="62"/>
      <c r="I133" s="104">
        <v>3</v>
      </c>
      <c r="J133" s="105">
        <v>3600</v>
      </c>
      <c r="K133" s="106">
        <f t="shared" si="52"/>
        <v>1200</v>
      </c>
      <c r="L133" s="118">
        <v>3</v>
      </c>
      <c r="M133" s="105">
        <f t="shared" si="63"/>
        <v>3174.233128834358</v>
      </c>
      <c r="N133" s="106">
        <f t="shared" si="56"/>
        <v>1058.0777096114527</v>
      </c>
      <c r="O133" s="123">
        <f t="shared" si="57"/>
        <v>0</v>
      </c>
      <c r="P133" s="124">
        <f t="shared" si="58"/>
        <v>-141.92229038854725</v>
      </c>
      <c r="Q133" s="125">
        <f t="shared" si="59"/>
        <v>0.88173142467621057</v>
      </c>
      <c r="R133" s="290"/>
      <c r="S133" s="47">
        <v>1.0995138888888889</v>
      </c>
      <c r="T133" s="48">
        <v>1.2013888888888888</v>
      </c>
      <c r="U133" s="111">
        <v>15.249999999999986</v>
      </c>
      <c r="V133" s="112">
        <v>146.6999999999999</v>
      </c>
      <c r="W133" s="113"/>
      <c r="X133" s="116"/>
      <c r="Y133" s="276"/>
      <c r="Z133" s="277"/>
      <c r="AA133" s="117">
        <f t="shared" si="60"/>
        <v>-425.76687116564199</v>
      </c>
      <c r="AB133" s="110">
        <f t="shared" si="61"/>
        <v>0.88173142467621057</v>
      </c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26"/>
      <c r="X134" s="127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26"/>
      <c r="X135" s="127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26"/>
      <c r="X136" s="127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26"/>
      <c r="X137" s="127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26"/>
      <c r="X138" s="127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64">AVERAGE(I124:I139)</f>
        <v>3.4</v>
      </c>
      <c r="J140" s="137">
        <f t="shared" si="64"/>
        <v>3330</v>
      </c>
      <c r="K140" s="138">
        <f t="shared" ref="K140" si="65">J140/I140</f>
        <v>979.41176470588243</v>
      </c>
      <c r="L140" s="136">
        <f t="shared" ref="L140:M140" si="66">AVERAGE(L124:L139)</f>
        <v>3.4</v>
      </c>
      <c r="M140" s="137">
        <f t="shared" si="66"/>
        <v>2959.7990010783956</v>
      </c>
      <c r="N140" s="138">
        <f t="shared" ref="N140:N151" si="67">M140/L140</f>
        <v>870.52911796423405</v>
      </c>
      <c r="O140" s="139">
        <f t="shared" ref="O140:O151" si="68">L140-I140</f>
        <v>0</v>
      </c>
      <c r="P140" s="140">
        <f t="shared" ref="P140:P151" si="69">N140-K140</f>
        <v>-108.88264674164839</v>
      </c>
      <c r="Q140" s="141">
        <f t="shared" ref="Q140:Q151" si="70">N140/K140</f>
        <v>0.88882852885237107</v>
      </c>
      <c r="R140" s="291"/>
      <c r="S140" s="142">
        <f>S124</f>
        <v>0.70847222222222217</v>
      </c>
      <c r="T140" s="143">
        <f>INDEX(T124:T139,COUNTA(T124:T139))</f>
        <v>1.2013888888888888</v>
      </c>
      <c r="U140" s="144"/>
      <c r="V140" s="166"/>
      <c r="W140" s="99"/>
      <c r="X140" s="69"/>
      <c r="Y140" s="279"/>
      <c r="Z140" s="280"/>
      <c r="AA140" s="168">
        <f t="shared" ref="AA140:AA151" si="71">M140-J140</f>
        <v>-370.20099892160442</v>
      </c>
      <c r="AB140" s="141">
        <f t="shared" ref="AB140:AB151" si="72">M140/J140</f>
        <v>0.88882852885237107</v>
      </c>
      <c r="AC140" s="283"/>
    </row>
    <row r="141" spans="1:29" ht="15.75" customHeight="1">
      <c r="A141" s="284" t="s">
        <v>154</v>
      </c>
      <c r="B141" s="114" t="s">
        <v>120</v>
      </c>
      <c r="C141" s="287" t="s">
        <v>145</v>
      </c>
      <c r="D141" s="288"/>
      <c r="E141" s="147">
        <v>22.28</v>
      </c>
      <c r="F141" s="97">
        <v>507</v>
      </c>
      <c r="G141" s="148">
        <f t="shared" ref="G141:G151" si="73">E141*F141</f>
        <v>11295.960000000001</v>
      </c>
      <c r="H141" s="149">
        <v>2</v>
      </c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1" si="74">F141/V141*60</f>
        <v>2939.1304347826031</v>
      </c>
      <c r="N141" s="152">
        <f t="shared" si="67"/>
        <v>587.82608695652061</v>
      </c>
      <c r="O141" s="154">
        <f t="shared" si="68"/>
        <v>0</v>
      </c>
      <c r="P141" s="155">
        <f t="shared" si="69"/>
        <v>-72.173913043479388</v>
      </c>
      <c r="Q141" s="156">
        <f t="shared" si="70"/>
        <v>0.89064558629775847</v>
      </c>
      <c r="R141" s="289">
        <f>Q157</f>
        <v>0.88567968457928392</v>
      </c>
      <c r="S141" s="157">
        <v>0.70833333333333337</v>
      </c>
      <c r="T141" s="158">
        <v>0.71552083333333338</v>
      </c>
      <c r="U141" s="159"/>
      <c r="V141" s="160">
        <v>10.350000000000019</v>
      </c>
      <c r="W141" s="158"/>
      <c r="X141" s="169"/>
      <c r="Y141" s="292"/>
      <c r="Z141" s="293"/>
      <c r="AA141" s="171">
        <f t="shared" si="71"/>
        <v>-360.86956521739694</v>
      </c>
      <c r="AB141" s="156">
        <f t="shared" si="72"/>
        <v>0.89064558629775847</v>
      </c>
      <c r="AC141" s="281">
        <f>AB157</f>
        <v>0.88567968457928381</v>
      </c>
    </row>
    <row r="142" spans="1:29" ht="15.75" customHeight="1">
      <c r="A142" s="285"/>
      <c r="B142" s="100" t="s">
        <v>120</v>
      </c>
      <c r="C142" s="274" t="s">
        <v>155</v>
      </c>
      <c r="D142" s="275"/>
      <c r="E142" s="101">
        <v>18.18</v>
      </c>
      <c r="F142" s="102">
        <v>1107</v>
      </c>
      <c r="G142" s="103">
        <f t="shared" si="73"/>
        <v>20125.259999999998</v>
      </c>
      <c r="H142" s="26">
        <v>2</v>
      </c>
      <c r="I142" s="104">
        <v>3</v>
      </c>
      <c r="J142" s="105">
        <v>3600</v>
      </c>
      <c r="K142" s="106">
        <f t="shared" si="52"/>
        <v>1200</v>
      </c>
      <c r="L142" s="107">
        <v>3</v>
      </c>
      <c r="M142" s="105">
        <f t="shared" si="74"/>
        <v>3175.4581673306743</v>
      </c>
      <c r="N142" s="106">
        <f t="shared" si="67"/>
        <v>1058.4860557768914</v>
      </c>
      <c r="O142" s="108">
        <f t="shared" si="68"/>
        <v>0</v>
      </c>
      <c r="P142" s="109">
        <f t="shared" si="69"/>
        <v>-141.51394422310864</v>
      </c>
      <c r="Q142" s="110">
        <f t="shared" si="70"/>
        <v>0.88207171314740951</v>
      </c>
      <c r="R142" s="290"/>
      <c r="S142" s="47">
        <v>0.72575231481481484</v>
      </c>
      <c r="T142" s="48">
        <v>0.74027777777777781</v>
      </c>
      <c r="U142" s="111">
        <v>14.733333333333292</v>
      </c>
      <c r="V142" s="112">
        <v>20.916666666666686</v>
      </c>
      <c r="W142" s="113"/>
      <c r="X142" s="13"/>
      <c r="Y142" s="276"/>
      <c r="Z142" s="277"/>
      <c r="AA142" s="172">
        <f t="shared" si="71"/>
        <v>-424.54183266932569</v>
      </c>
      <c r="AB142" s="110">
        <f t="shared" si="72"/>
        <v>0.88207171314740951</v>
      </c>
      <c r="AC142" s="282"/>
    </row>
    <row r="143" spans="1:29" ht="15.75" customHeight="1">
      <c r="A143" s="285"/>
      <c r="B143" s="100" t="s">
        <v>120</v>
      </c>
      <c r="C143" s="274" t="s">
        <v>157</v>
      </c>
      <c r="D143" s="275"/>
      <c r="E143" s="101">
        <v>24.82</v>
      </c>
      <c r="F143" s="102">
        <v>846</v>
      </c>
      <c r="G143" s="103">
        <f t="shared" si="73"/>
        <v>20997.72</v>
      </c>
      <c r="H143" s="26">
        <v>2</v>
      </c>
      <c r="I143" s="104">
        <v>4</v>
      </c>
      <c r="J143" s="105">
        <v>3300</v>
      </c>
      <c r="K143" s="106">
        <f t="shared" si="52"/>
        <v>825</v>
      </c>
      <c r="L143" s="107">
        <v>4</v>
      </c>
      <c r="M143" s="105">
        <f t="shared" si="74"/>
        <v>2939.7683397683522</v>
      </c>
      <c r="N143" s="106">
        <f t="shared" si="67"/>
        <v>734.94208494208806</v>
      </c>
      <c r="O143" s="108">
        <f t="shared" si="68"/>
        <v>0</v>
      </c>
      <c r="P143" s="109">
        <f t="shared" si="69"/>
        <v>-90.057915057911941</v>
      </c>
      <c r="Q143" s="110">
        <f t="shared" si="70"/>
        <v>0.89083889083889467</v>
      </c>
      <c r="R143" s="290"/>
      <c r="S143" s="47">
        <v>0.75069444444444444</v>
      </c>
      <c r="T143" s="48">
        <v>0.76268518518518513</v>
      </c>
      <c r="U143" s="111">
        <v>14.999999999999947</v>
      </c>
      <c r="V143" s="112">
        <v>17.266666666666595</v>
      </c>
      <c r="W143" s="113"/>
      <c r="X143" s="13"/>
      <c r="Y143" s="276"/>
      <c r="Z143" s="277"/>
      <c r="AA143" s="172">
        <f t="shared" si="71"/>
        <v>-360.23166023164777</v>
      </c>
      <c r="AB143" s="110">
        <f t="shared" si="72"/>
        <v>0.89083889083889467</v>
      </c>
      <c r="AC143" s="282"/>
    </row>
    <row r="144" spans="1:29" ht="15.75" customHeight="1">
      <c r="A144" s="285"/>
      <c r="B144" s="100" t="s">
        <v>120</v>
      </c>
      <c r="C144" s="274" t="s">
        <v>158</v>
      </c>
      <c r="D144" s="275"/>
      <c r="E144" s="101">
        <v>25.03</v>
      </c>
      <c r="F144" s="102">
        <v>748</v>
      </c>
      <c r="G144" s="103">
        <f t="shared" si="73"/>
        <v>18722.440000000002</v>
      </c>
      <c r="H144" s="26">
        <v>2</v>
      </c>
      <c r="I144" s="104">
        <v>4</v>
      </c>
      <c r="J144" s="105">
        <v>3300</v>
      </c>
      <c r="K144" s="106">
        <f t="shared" si="52"/>
        <v>825</v>
      </c>
      <c r="L144" s="107">
        <v>4</v>
      </c>
      <c r="M144" s="105">
        <f t="shared" si="74"/>
        <v>2939.7379912663882</v>
      </c>
      <c r="N144" s="106">
        <f t="shared" si="67"/>
        <v>734.93449781659706</v>
      </c>
      <c r="O144" s="108">
        <f t="shared" si="68"/>
        <v>0</v>
      </c>
      <c r="P144" s="109">
        <f t="shared" si="69"/>
        <v>-90.065502183402941</v>
      </c>
      <c r="Q144" s="110">
        <f t="shared" si="70"/>
        <v>0.89082969432314796</v>
      </c>
      <c r="R144" s="290"/>
      <c r="S144" s="47">
        <v>0.7729166666666667</v>
      </c>
      <c r="T144" s="48">
        <v>0.7835185185185185</v>
      </c>
      <c r="U144" s="111">
        <v>14.733333333333452</v>
      </c>
      <c r="V144" s="112">
        <v>15.266666666666602</v>
      </c>
      <c r="W144" s="113"/>
      <c r="X144" s="13"/>
      <c r="Y144" s="276"/>
      <c r="Z144" s="277"/>
      <c r="AA144" s="172">
        <f t="shared" si="71"/>
        <v>-360.26200873361176</v>
      </c>
      <c r="AB144" s="110">
        <f t="shared" si="72"/>
        <v>0.89082969432314796</v>
      </c>
      <c r="AC144" s="282"/>
    </row>
    <row r="145" spans="1:29" ht="15.75" customHeight="1">
      <c r="A145" s="285"/>
      <c r="B145" s="100" t="s">
        <v>120</v>
      </c>
      <c r="C145" s="274" t="s">
        <v>148</v>
      </c>
      <c r="D145" s="275"/>
      <c r="E145" s="101">
        <v>17.89</v>
      </c>
      <c r="F145" s="102">
        <v>1626</v>
      </c>
      <c r="G145" s="103">
        <f t="shared" si="73"/>
        <v>29089.14</v>
      </c>
      <c r="H145" s="13">
        <v>2</v>
      </c>
      <c r="I145" s="104">
        <v>4</v>
      </c>
      <c r="J145" s="105">
        <v>3600</v>
      </c>
      <c r="K145" s="106">
        <f t="shared" si="52"/>
        <v>900</v>
      </c>
      <c r="L145" s="107">
        <v>4</v>
      </c>
      <c r="M145" s="105">
        <f t="shared" si="74"/>
        <v>3176.1258817146008</v>
      </c>
      <c r="N145" s="106">
        <f t="shared" si="67"/>
        <v>794.03147042865021</v>
      </c>
      <c r="O145" s="108">
        <f t="shared" si="68"/>
        <v>0</v>
      </c>
      <c r="P145" s="109">
        <f t="shared" si="69"/>
        <v>-105.96852957134979</v>
      </c>
      <c r="Q145" s="110">
        <f t="shared" si="70"/>
        <v>0.88225718936516695</v>
      </c>
      <c r="R145" s="290"/>
      <c r="S145" s="47">
        <v>0.79394675925925928</v>
      </c>
      <c r="T145" s="48">
        <v>0.81527777777777777</v>
      </c>
      <c r="U145" s="111">
        <v>15.016666666666723</v>
      </c>
      <c r="V145" s="112">
        <v>30.716666666666619</v>
      </c>
      <c r="W145" s="113"/>
      <c r="X145" s="116"/>
      <c r="Y145" s="276"/>
      <c r="Z145" s="277"/>
      <c r="AA145" s="172">
        <f t="shared" si="71"/>
        <v>-423.87411828539916</v>
      </c>
      <c r="AB145" s="110">
        <f t="shared" si="72"/>
        <v>0.88225718936516695</v>
      </c>
      <c r="AC145" s="282"/>
    </row>
    <row r="146" spans="1:29" ht="15.75" customHeight="1">
      <c r="A146" s="285"/>
      <c r="B146" s="100" t="s">
        <v>120</v>
      </c>
      <c r="C146" s="274" t="s">
        <v>149</v>
      </c>
      <c r="D146" s="275"/>
      <c r="E146" s="101">
        <v>16.66</v>
      </c>
      <c r="F146" s="102">
        <v>2547</v>
      </c>
      <c r="G146" s="121">
        <f t="shared" si="73"/>
        <v>42433.02</v>
      </c>
      <c r="H146" s="122">
        <v>2</v>
      </c>
      <c r="I146" s="104">
        <v>5</v>
      </c>
      <c r="J146" s="105">
        <v>3600</v>
      </c>
      <c r="K146" s="106">
        <f t="shared" si="52"/>
        <v>720</v>
      </c>
      <c r="L146" s="107">
        <v>5</v>
      </c>
      <c r="M146" s="105">
        <f t="shared" si="74"/>
        <v>3171.6361120719425</v>
      </c>
      <c r="N146" s="106">
        <f t="shared" si="67"/>
        <v>634.32722241438853</v>
      </c>
      <c r="O146" s="108">
        <f t="shared" si="68"/>
        <v>0</v>
      </c>
      <c r="P146" s="109">
        <f t="shared" si="69"/>
        <v>-85.67277758561147</v>
      </c>
      <c r="Q146" s="110">
        <f t="shared" si="70"/>
        <v>0.88101003113109522</v>
      </c>
      <c r="R146" s="290"/>
      <c r="S146" s="47">
        <v>0.82638888888888884</v>
      </c>
      <c r="T146" s="48">
        <v>0.85984953703703704</v>
      </c>
      <c r="U146" s="111">
        <v>15.999999999999943</v>
      </c>
      <c r="V146" s="112">
        <v>48.183333333333408</v>
      </c>
      <c r="W146" s="113">
        <v>0.85984953703703704</v>
      </c>
      <c r="X146" s="116">
        <v>0.91210648148148143</v>
      </c>
      <c r="Y146" s="276"/>
      <c r="Z146" s="277"/>
      <c r="AA146" s="172">
        <f t="shared" si="71"/>
        <v>-428.36388792805747</v>
      </c>
      <c r="AB146" s="110">
        <f t="shared" si="72"/>
        <v>0.88101003113109511</v>
      </c>
      <c r="AC146" s="282"/>
    </row>
    <row r="147" spans="1:29" ht="15.75" customHeight="1">
      <c r="A147" s="285"/>
      <c r="B147" s="100" t="s">
        <v>120</v>
      </c>
      <c r="C147" s="274" t="s">
        <v>155</v>
      </c>
      <c r="D147" s="275"/>
      <c r="E147" s="101">
        <v>18.18</v>
      </c>
      <c r="F147" s="102">
        <v>2677</v>
      </c>
      <c r="G147" s="121">
        <f t="shared" si="73"/>
        <v>48667.86</v>
      </c>
      <c r="H147" s="62"/>
      <c r="I147" s="104">
        <v>3</v>
      </c>
      <c r="J147" s="105">
        <v>3600</v>
      </c>
      <c r="K147" s="106">
        <f t="shared" si="52"/>
        <v>1200</v>
      </c>
      <c r="L147" s="107">
        <v>3</v>
      </c>
      <c r="M147" s="105">
        <f t="shared" si="74"/>
        <v>3176.400791034936</v>
      </c>
      <c r="N147" s="106">
        <f t="shared" si="67"/>
        <v>1058.8002636783119</v>
      </c>
      <c r="O147" s="123">
        <f t="shared" si="68"/>
        <v>0</v>
      </c>
      <c r="P147" s="124">
        <f t="shared" si="69"/>
        <v>-141.19973632168808</v>
      </c>
      <c r="Q147" s="125">
        <f t="shared" si="70"/>
        <v>0.88233355306525996</v>
      </c>
      <c r="R147" s="290"/>
      <c r="S147" s="47">
        <v>0.91210648148148143</v>
      </c>
      <c r="T147" s="48">
        <v>0.94722222222222219</v>
      </c>
      <c r="U147" s="111">
        <v>75.249999999999929</v>
      </c>
      <c r="V147" s="112">
        <v>50.566666666666684</v>
      </c>
      <c r="W147" s="113"/>
      <c r="X147" s="116"/>
      <c r="Y147" s="276"/>
      <c r="Z147" s="277"/>
      <c r="AA147" s="172">
        <f t="shared" si="71"/>
        <v>-423.59920896506401</v>
      </c>
      <c r="AB147" s="110">
        <f t="shared" si="72"/>
        <v>0.88233355306525996</v>
      </c>
      <c r="AC147" s="282"/>
    </row>
    <row r="148" spans="1:29" ht="15.75" customHeight="1">
      <c r="A148" s="285"/>
      <c r="B148" s="100" t="s">
        <v>120</v>
      </c>
      <c r="C148" s="274" t="s">
        <v>157</v>
      </c>
      <c r="D148" s="275"/>
      <c r="E148" s="101">
        <v>24.82</v>
      </c>
      <c r="F148" s="102">
        <v>2040</v>
      </c>
      <c r="G148" s="121">
        <f t="shared" si="73"/>
        <v>50632.800000000003</v>
      </c>
      <c r="H148" s="62"/>
      <c r="I148" s="104">
        <v>4</v>
      </c>
      <c r="J148" s="105">
        <v>3300</v>
      </c>
      <c r="K148" s="106">
        <f t="shared" si="52"/>
        <v>825</v>
      </c>
      <c r="L148" s="118">
        <v>4</v>
      </c>
      <c r="M148" s="105">
        <f t="shared" si="74"/>
        <v>2938.7755102040733</v>
      </c>
      <c r="N148" s="106">
        <f t="shared" si="67"/>
        <v>734.69387755101832</v>
      </c>
      <c r="O148" s="123">
        <f t="shared" si="68"/>
        <v>0</v>
      </c>
      <c r="P148" s="124">
        <f t="shared" si="69"/>
        <v>-90.306122448981682</v>
      </c>
      <c r="Q148" s="125">
        <f t="shared" si="70"/>
        <v>0.89053803339517368</v>
      </c>
      <c r="R148" s="290"/>
      <c r="S148" s="47">
        <v>0.95788194444444441</v>
      </c>
      <c r="T148" s="48">
        <v>0.9868055555555556</v>
      </c>
      <c r="U148" s="111">
        <v>15.350000000000001</v>
      </c>
      <c r="V148" s="112">
        <v>41.650000000000119</v>
      </c>
      <c r="W148" s="113"/>
      <c r="X148" s="116"/>
      <c r="Y148" s="276"/>
      <c r="Z148" s="277"/>
      <c r="AA148" s="172">
        <f t="shared" si="71"/>
        <v>-361.22448979592673</v>
      </c>
      <c r="AB148" s="110">
        <f t="shared" si="72"/>
        <v>0.89053803339517368</v>
      </c>
      <c r="AC148" s="282"/>
    </row>
    <row r="149" spans="1:29" ht="15.75" customHeight="1">
      <c r="A149" s="285"/>
      <c r="B149" s="100" t="s">
        <v>120</v>
      </c>
      <c r="C149" s="274" t="s">
        <v>158</v>
      </c>
      <c r="D149" s="275"/>
      <c r="E149" s="101">
        <v>25.03</v>
      </c>
      <c r="F149" s="102">
        <v>1448</v>
      </c>
      <c r="G149" s="121">
        <f t="shared" si="73"/>
        <v>36243.440000000002</v>
      </c>
      <c r="H149" s="62"/>
      <c r="I149" s="104">
        <v>4</v>
      </c>
      <c r="J149" s="105">
        <v>3300</v>
      </c>
      <c r="K149" s="106">
        <f t="shared" si="52"/>
        <v>825</v>
      </c>
      <c r="L149" s="118">
        <v>4</v>
      </c>
      <c r="M149" s="105">
        <f t="shared" si="74"/>
        <v>2940.1015228426413</v>
      </c>
      <c r="N149" s="106">
        <f t="shared" si="67"/>
        <v>735.02538071066033</v>
      </c>
      <c r="O149" s="123">
        <f t="shared" si="68"/>
        <v>0</v>
      </c>
      <c r="P149" s="124">
        <f t="shared" si="69"/>
        <v>-89.974619289339671</v>
      </c>
      <c r="Q149" s="125">
        <f t="shared" si="70"/>
        <v>0.89093985540686105</v>
      </c>
      <c r="R149" s="290"/>
      <c r="S149" s="47">
        <v>0.99753472222222217</v>
      </c>
      <c r="T149" s="48">
        <v>1.0180555555555555</v>
      </c>
      <c r="U149" s="111">
        <v>15.449999999999857</v>
      </c>
      <c r="V149" s="112">
        <v>29.549999999999983</v>
      </c>
      <c r="W149" s="126"/>
      <c r="X149" s="127"/>
      <c r="Y149" s="276"/>
      <c r="Z149" s="277"/>
      <c r="AA149" s="172">
        <f t="shared" si="71"/>
        <v>-359.89847715735868</v>
      </c>
      <c r="AB149" s="110">
        <f t="shared" si="72"/>
        <v>0.89093985540686105</v>
      </c>
      <c r="AC149" s="282"/>
    </row>
    <row r="150" spans="1:29" ht="15.75" customHeight="1">
      <c r="A150" s="285"/>
      <c r="B150" s="100" t="s">
        <v>120</v>
      </c>
      <c r="C150" s="274" t="s">
        <v>148</v>
      </c>
      <c r="D150" s="275"/>
      <c r="E150" s="101">
        <v>17.89</v>
      </c>
      <c r="F150" s="102">
        <v>4250</v>
      </c>
      <c r="G150" s="121">
        <f t="shared" si="73"/>
        <v>76032.5</v>
      </c>
      <c r="H150" s="62"/>
      <c r="I150" s="104">
        <v>4</v>
      </c>
      <c r="J150" s="105">
        <v>3600</v>
      </c>
      <c r="K150" s="106">
        <f t="shared" si="52"/>
        <v>900</v>
      </c>
      <c r="L150" s="118">
        <v>4</v>
      </c>
      <c r="M150" s="105">
        <f t="shared" si="74"/>
        <v>3176.2507784928325</v>
      </c>
      <c r="N150" s="106">
        <f t="shared" si="67"/>
        <v>794.06269462320813</v>
      </c>
      <c r="O150" s="123">
        <f t="shared" si="68"/>
        <v>0</v>
      </c>
      <c r="P150" s="124">
        <f t="shared" si="69"/>
        <v>-105.93730537679187</v>
      </c>
      <c r="Q150" s="125">
        <f t="shared" si="70"/>
        <v>0.88229188291467575</v>
      </c>
      <c r="R150" s="290"/>
      <c r="S150" s="47">
        <v>1.0284722222222222</v>
      </c>
      <c r="T150" s="48">
        <v>1.0842245370370371</v>
      </c>
      <c r="U150" s="111">
        <v>15.000000000000107</v>
      </c>
      <c r="V150" s="112">
        <v>80.283333333333474</v>
      </c>
      <c r="W150" s="126"/>
      <c r="X150" s="127"/>
      <c r="Y150" s="276"/>
      <c r="Z150" s="277"/>
      <c r="AA150" s="172">
        <f t="shared" si="71"/>
        <v>-423.74922150716748</v>
      </c>
      <c r="AB150" s="110">
        <f t="shared" si="72"/>
        <v>0.88229188291467575</v>
      </c>
      <c r="AC150" s="282"/>
    </row>
    <row r="151" spans="1:29" ht="15.75" customHeight="1">
      <c r="A151" s="285"/>
      <c r="B151" s="100" t="s">
        <v>120</v>
      </c>
      <c r="C151" s="274" t="s">
        <v>149</v>
      </c>
      <c r="D151" s="275"/>
      <c r="E151" s="101">
        <v>16.66</v>
      </c>
      <c r="F151" s="102">
        <v>6320</v>
      </c>
      <c r="G151" s="121">
        <f t="shared" si="73"/>
        <v>105291.2</v>
      </c>
      <c r="H151" s="62"/>
      <c r="I151" s="104">
        <v>5</v>
      </c>
      <c r="J151" s="105">
        <v>3600</v>
      </c>
      <c r="K151" s="106">
        <f t="shared" si="52"/>
        <v>720</v>
      </c>
      <c r="L151" s="118">
        <v>5</v>
      </c>
      <c r="M151" s="105">
        <f t="shared" si="74"/>
        <v>3171.0104529616756</v>
      </c>
      <c r="N151" s="106">
        <f t="shared" si="67"/>
        <v>634.20209059233514</v>
      </c>
      <c r="O151" s="123">
        <f t="shared" si="68"/>
        <v>0</v>
      </c>
      <c r="P151" s="124">
        <f t="shared" si="69"/>
        <v>-85.797909407664861</v>
      </c>
      <c r="Q151" s="125">
        <f t="shared" si="70"/>
        <v>0.88083623693379876</v>
      </c>
      <c r="R151" s="290"/>
      <c r="S151" s="47">
        <v>1.0954282407407407</v>
      </c>
      <c r="T151" s="48">
        <v>1.1784722222222221</v>
      </c>
      <c r="U151" s="111">
        <v>16.133333333333191</v>
      </c>
      <c r="V151" s="112">
        <v>119.58333333333321</v>
      </c>
      <c r="W151" s="126"/>
      <c r="X151" s="127"/>
      <c r="Y151" s="276"/>
      <c r="Z151" s="277"/>
      <c r="AA151" s="172">
        <f t="shared" si="71"/>
        <v>-428.98954703832442</v>
      </c>
      <c r="AB151" s="110">
        <f t="shared" si="72"/>
        <v>0.88083623693379876</v>
      </c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72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72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13"/>
      <c r="X154" s="116"/>
      <c r="Y154" s="276"/>
      <c r="Z154" s="277"/>
      <c r="AA154" s="172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72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73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167"/>
      <c r="G157" s="135"/>
      <c r="H157" s="69"/>
      <c r="I157" s="136">
        <f t="shared" ref="I157:J157" si="75">AVERAGE(I141:I156)</f>
        <v>4.0909090909090908</v>
      </c>
      <c r="J157" s="137">
        <f t="shared" si="75"/>
        <v>3463.6363636363635</v>
      </c>
      <c r="K157" s="138">
        <f t="shared" ref="K157" si="76">J157/I157</f>
        <v>846.66666666666663</v>
      </c>
      <c r="L157" s="136">
        <f t="shared" ref="L157:M157" si="77">AVERAGE(L141:L156)</f>
        <v>4.0909090909090908</v>
      </c>
      <c r="M157" s="137">
        <f t="shared" si="77"/>
        <v>3067.672362042792</v>
      </c>
      <c r="N157" s="138">
        <f>M157/L157</f>
        <v>749.87546627712698</v>
      </c>
      <c r="O157" s="139">
        <f>L157-I157</f>
        <v>0</v>
      </c>
      <c r="P157" s="140">
        <f>N157-K157</f>
        <v>-96.791200389539654</v>
      </c>
      <c r="Q157" s="141">
        <f>N157/K157</f>
        <v>0.88567968457928392</v>
      </c>
      <c r="R157" s="291"/>
      <c r="S157" s="142">
        <f>S141</f>
        <v>0.70833333333333337</v>
      </c>
      <c r="T157" s="143">
        <f>INDEX(T141:T156,COUNTA(T141:T156))</f>
        <v>1.1784722222222221</v>
      </c>
      <c r="U157" s="144"/>
      <c r="V157" s="166"/>
      <c r="W157" s="167"/>
      <c r="X157" s="138"/>
      <c r="Y157" s="279"/>
      <c r="Z157" s="280"/>
      <c r="AA157" s="174">
        <f>M157-J157</f>
        <v>-395.96400159357154</v>
      </c>
      <c r="AB157" s="141">
        <f>M157/J157</f>
        <v>0.88567968457928381</v>
      </c>
      <c r="AC157" s="283"/>
    </row>
    <row r="159" spans="1:29">
      <c r="Y159" s="273" t="s">
        <v>159</v>
      </c>
      <c r="Z159" s="273"/>
    </row>
    <row r="160" spans="1:29">
      <c r="Y160" s="273" t="s">
        <v>160</v>
      </c>
      <c r="Z160" s="273"/>
    </row>
    <row r="161" spans="25:26">
      <c r="Y161" s="273" t="s">
        <v>161</v>
      </c>
      <c r="Z161" s="273"/>
    </row>
    <row r="162" spans="25:26">
      <c r="Y162" s="273" t="s">
        <v>162</v>
      </c>
      <c r="Z162" s="273"/>
    </row>
    <row r="163" spans="25:26">
      <c r="Y163" s="273" t="s">
        <v>163</v>
      </c>
      <c r="Z163" s="273"/>
    </row>
    <row r="164" spans="25:26">
      <c r="Y164" s="273" t="s">
        <v>164</v>
      </c>
      <c r="Z164" s="273"/>
    </row>
    <row r="165" spans="25:26">
      <c r="Y165" s="273" t="s">
        <v>165</v>
      </c>
      <c r="Z165" s="273"/>
    </row>
    <row r="166" spans="25:26">
      <c r="Y166" s="273" t="s">
        <v>166</v>
      </c>
      <c r="Z166" s="273"/>
    </row>
    <row r="167" spans="25:26">
      <c r="Y167" s="273" t="s">
        <v>167</v>
      </c>
      <c r="Z167" s="273"/>
    </row>
    <row r="168" spans="25:26">
      <c r="Y168" s="273" t="s">
        <v>168</v>
      </c>
      <c r="Z168" s="273"/>
    </row>
    <row r="169" spans="25:26">
      <c r="Y169" s="273" t="s">
        <v>169</v>
      </c>
      <c r="Z169" s="273"/>
    </row>
    <row r="170" spans="25:26">
      <c r="Y170" s="273" t="s">
        <v>170</v>
      </c>
      <c r="Z170" s="273"/>
    </row>
    <row r="171" spans="25:26">
      <c r="Y171" s="273" t="s">
        <v>171</v>
      </c>
      <c r="Z171" s="273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559" priority="1" operator="greaterThan">
      <formula>0</formula>
    </cfRule>
  </conditionalFormatting>
  <conditionalFormatting sqref="P5:P157 AA5:AA157">
    <cfRule type="cellIs" dxfId="558" priority="4" operator="lessThan">
      <formula>0</formula>
    </cfRule>
  </conditionalFormatting>
  <conditionalFormatting sqref="Q5:Q157 AB5:AB157">
    <cfRule type="cellIs" dxfId="557" priority="2" operator="greaterThan">
      <formula>1</formula>
    </cfRule>
    <cfRule type="cellIs" dxfId="556" priority="3" operator="lessThan">
      <formula>0.8</formula>
    </cfRule>
  </conditionalFormatting>
  <conditionalFormatting sqref="AC5:AC6 R5:R157 AC90:AC95">
    <cfRule type="cellIs" dxfId="555" priority="5" operator="lessThan">
      <formula>0.8</formula>
    </cfRule>
  </conditionalFormatting>
  <conditionalFormatting sqref="AC12:AC20">
    <cfRule type="cellIs" dxfId="554" priority="13" operator="lessThan">
      <formula>0.8</formula>
    </cfRule>
  </conditionalFormatting>
  <conditionalFormatting sqref="AC22:AC27">
    <cfRule type="cellIs" dxfId="553" priority="12" operator="lessThan">
      <formula>0.8</formula>
    </cfRule>
  </conditionalFormatting>
  <conditionalFormatting sqref="AC39">
    <cfRule type="cellIs" dxfId="552" priority="11" operator="lessThan">
      <formula>0.8</formula>
    </cfRule>
  </conditionalFormatting>
  <conditionalFormatting sqref="AC56">
    <cfRule type="cellIs" dxfId="551" priority="7" operator="lessThan">
      <formula>0.8</formula>
    </cfRule>
  </conditionalFormatting>
  <conditionalFormatting sqref="AC73:AC78">
    <cfRule type="cellIs" dxfId="550" priority="6" operator="lessThan">
      <formula>0.8</formula>
    </cfRule>
  </conditionalFormatting>
  <conditionalFormatting sqref="AC107">
    <cfRule type="cellIs" dxfId="549" priority="10" operator="lessThan">
      <formula>0.8</formula>
    </cfRule>
  </conditionalFormatting>
  <conditionalFormatting sqref="AC124">
    <cfRule type="cellIs" dxfId="548" priority="9" operator="lessThan">
      <formula>0.8</formula>
    </cfRule>
  </conditionalFormatting>
  <conditionalFormatting sqref="AC141:AC146">
    <cfRule type="cellIs" dxfId="547" priority="8" operator="lessThan">
      <formula>0.8</formula>
    </cfRule>
  </conditionalFormatting>
  <dataValidations count="1">
    <dataValidation type="list" allowBlank="1" showInputMessage="1" showErrorMessage="1" sqref="Y5:Z157" xr:uid="{F7DC16F8-8310-434D-8B68-D6FB67DD81B3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98497-A4D9-465F-A9BF-71316C6314E8}">
  <sheetPr>
    <tabColor theme="8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Q25" sqref="Q25"/>
      <selection pane="bottomLeft" activeCell="Q25" sqref="Q25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51996</v>
      </c>
      <c r="E1" s="88" t="s">
        <v>3</v>
      </c>
      <c r="F1" s="89">
        <f>SUM(G5:G123)</f>
        <v>2639752.13</v>
      </c>
      <c r="G1" s="90" t="s">
        <v>84</v>
      </c>
      <c r="H1" s="91">
        <f>L21+L38+L55+L72+L89+L106+L123</f>
        <v>139.58333333333334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205</v>
      </c>
      <c r="Z1" s="192" t="s">
        <v>206</v>
      </c>
      <c r="AA1" s="370" t="s">
        <v>173</v>
      </c>
      <c r="AB1" s="371"/>
      <c r="AC1" s="176" t="s">
        <v>19</v>
      </c>
      <c r="AD1" s="177" t="s">
        <v>172</v>
      </c>
      <c r="AE1" s="338" t="s">
        <v>90</v>
      </c>
      <c r="AF1" s="353"/>
      <c r="AG1" s="354"/>
    </row>
    <row r="2" spans="1:33" ht="26.25" customHeight="1" thickBot="1">
      <c r="A2" s="331">
        <v>46105</v>
      </c>
      <c r="B2" s="332"/>
      <c r="C2" s="92" t="s">
        <v>40</v>
      </c>
      <c r="D2" s="93">
        <f>AVERAGE(N21,N38,N55,N72,N89,N106,N123)</f>
        <v>117.50578343680992</v>
      </c>
      <c r="E2" s="93" t="s">
        <v>91</v>
      </c>
      <c r="F2" s="94">
        <f>F1/D1</f>
        <v>50.76836929763828</v>
      </c>
      <c r="G2" s="95" t="s">
        <v>92</v>
      </c>
      <c r="H2" s="96">
        <f>COUNT(H5:H123)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SUM(Y21,Y38,Y55,Y72,Y89,Y106,Y123)</f>
        <v>0</v>
      </c>
      <c r="Z2" s="193">
        <f>SUM(Z21,Z38,Z55,Z72,Z89,Z106,Z123)</f>
        <v>0</v>
      </c>
      <c r="AA2" s="372"/>
      <c r="AB2" s="373"/>
      <c r="AC2" s="201">
        <f>SUM(AC21,AC38,AC55,AC72,AC89,AC106,AC123)</f>
        <v>0</v>
      </c>
      <c r="AD2" s="202">
        <f>SUM(AD21,AD38,AD55,AD72,AD89,AD106,AD123)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207</v>
      </c>
      <c r="Z3" s="364"/>
      <c r="AA3" s="366" t="s">
        <v>108</v>
      </c>
      <c r="AB3" s="367"/>
      <c r="AC3" s="363" t="s">
        <v>208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8"/>
      <c r="AB4" s="369"/>
      <c r="AC4" s="194" t="s">
        <v>174</v>
      </c>
      <c r="AD4" s="195" t="s">
        <v>175</v>
      </c>
      <c r="AE4" s="312"/>
      <c r="AF4" s="299"/>
      <c r="AG4" s="301"/>
    </row>
    <row r="5" spans="1:33" ht="15.75" customHeight="1">
      <c r="A5" s="284" t="s">
        <v>180</v>
      </c>
      <c r="B5" s="114" t="s">
        <v>181</v>
      </c>
      <c r="C5" s="362" t="s">
        <v>182</v>
      </c>
      <c r="D5" s="362"/>
      <c r="E5" s="147">
        <v>56.77</v>
      </c>
      <c r="F5" s="151">
        <v>3837</v>
      </c>
      <c r="G5" s="148">
        <f t="shared" ref="G5:G7" si="0">E5*F5</f>
        <v>217826.49000000002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1785.1124321530106</v>
      </c>
      <c r="N5" s="152">
        <f>M5/L5</f>
        <v>74.379684673042107</v>
      </c>
      <c r="O5" s="154">
        <f>L5-I5</f>
        <v>0</v>
      </c>
      <c r="P5" s="155">
        <f>N5-K5</f>
        <v>-8.953648660291222</v>
      </c>
      <c r="Q5" s="156">
        <f>N5/K5</f>
        <v>0.89255621607650537</v>
      </c>
      <c r="R5" s="289">
        <f>Q21</f>
        <v>0.89299587528718016</v>
      </c>
      <c r="S5" s="157">
        <v>0.25002314814814813</v>
      </c>
      <c r="T5" s="158">
        <v>0.33958333333333335</v>
      </c>
      <c r="U5" s="159"/>
      <c r="V5" s="160">
        <v>128.9666666666667</v>
      </c>
      <c r="W5" s="181"/>
      <c r="X5" s="152"/>
      <c r="Y5" s="12"/>
      <c r="Z5" s="198"/>
      <c r="AA5" s="292"/>
      <c r="AB5" s="293"/>
      <c r="AC5" s="12"/>
      <c r="AD5" s="198"/>
      <c r="AE5" s="178">
        <f>M5-J5</f>
        <v>-214.88756784698944</v>
      </c>
      <c r="AF5" s="132">
        <f>M5/J5</f>
        <v>0.89255621607650526</v>
      </c>
      <c r="AG5" s="365">
        <f>AF21</f>
        <v>0.89299587528718016</v>
      </c>
    </row>
    <row r="6" spans="1:33" ht="15.75" customHeight="1">
      <c r="A6" s="285"/>
      <c r="B6" s="100" t="s">
        <v>183</v>
      </c>
      <c r="C6" s="361" t="s">
        <v>186</v>
      </c>
      <c r="D6" s="361"/>
      <c r="E6" s="101">
        <v>59.52</v>
      </c>
      <c r="F6" s="102">
        <v>5135</v>
      </c>
      <c r="G6" s="103">
        <f t="shared" si="0"/>
        <v>305635.20000000001</v>
      </c>
      <c r="H6" s="26"/>
      <c r="I6" s="104">
        <v>24</v>
      </c>
      <c r="J6" s="105">
        <v>2000</v>
      </c>
      <c r="K6" s="106">
        <f t="shared" ref="K6:K41" si="1">J6/I6</f>
        <v>83.333333333333329</v>
      </c>
      <c r="L6" s="107">
        <v>24</v>
      </c>
      <c r="M6" s="105">
        <f>F6/V6*60</f>
        <v>1785.9144044053712</v>
      </c>
      <c r="N6" s="106">
        <f>M6/L6</f>
        <v>74.413100183557134</v>
      </c>
      <c r="O6" s="108">
        <f>L6-I6</f>
        <v>0</v>
      </c>
      <c r="P6" s="109">
        <f>N6-K6</f>
        <v>-8.9202331497761946</v>
      </c>
      <c r="Q6" s="110">
        <f>N6/K6</f>
        <v>0.89295720220268571</v>
      </c>
      <c r="R6" s="290"/>
      <c r="S6" s="47">
        <v>0.34339120370370368</v>
      </c>
      <c r="T6" s="48">
        <v>0.46319444444444446</v>
      </c>
      <c r="U6" s="111">
        <v>5.4833333333332845</v>
      </c>
      <c r="V6" s="112">
        <v>172.51666666666671</v>
      </c>
      <c r="W6" s="113">
        <v>0.46319444444444446</v>
      </c>
      <c r="X6" s="116">
        <v>0.50138888888888888</v>
      </c>
      <c r="Y6" s="12"/>
      <c r="Z6" s="198"/>
      <c r="AA6" s="276"/>
      <c r="AB6" s="277"/>
      <c r="AC6" s="12"/>
      <c r="AD6" s="198"/>
      <c r="AE6" s="117">
        <f>M6-J6</f>
        <v>-214.08559559462878</v>
      </c>
      <c r="AF6" s="110">
        <f>M6/J6</f>
        <v>0.8929572022026856</v>
      </c>
      <c r="AG6" s="359"/>
    </row>
    <row r="7" spans="1:33" ht="15.75" customHeight="1">
      <c r="A7" s="285"/>
      <c r="B7" s="100" t="s">
        <v>183</v>
      </c>
      <c r="C7" s="361" t="s">
        <v>184</v>
      </c>
      <c r="D7" s="361"/>
      <c r="E7" s="101">
        <v>77.34</v>
      </c>
      <c r="F7" s="102">
        <v>2396</v>
      </c>
      <c r="G7" s="103">
        <f t="shared" si="0"/>
        <v>185306.64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1786.9484151646998</v>
      </c>
      <c r="N7" s="106">
        <f>M7/L7</f>
        <v>77.69340935498694</v>
      </c>
      <c r="O7" s="108">
        <f>L7-I7</f>
        <v>0</v>
      </c>
      <c r="P7" s="109">
        <f>N7-K7</f>
        <v>-9.263112384143497</v>
      </c>
      <c r="Q7" s="110">
        <f>N7/K7</f>
        <v>0.89347420758234974</v>
      </c>
      <c r="R7" s="290"/>
      <c r="S7" s="47">
        <v>0.50138888888888888</v>
      </c>
      <c r="T7" s="48">
        <v>0.5572569444444444</v>
      </c>
      <c r="U7" s="111">
        <v>54.999999999999964</v>
      </c>
      <c r="V7" s="112">
        <v>80.449999999999946</v>
      </c>
      <c r="W7" s="113"/>
      <c r="X7" s="116"/>
      <c r="Y7" s="12"/>
      <c r="Z7" s="198"/>
      <c r="AA7" s="276"/>
      <c r="AB7" s="277"/>
      <c r="AC7" s="12"/>
      <c r="AD7" s="198"/>
      <c r="AE7" s="117">
        <f>M7-J7</f>
        <v>-213.05158483530022</v>
      </c>
      <c r="AF7" s="110">
        <f>M7/J7</f>
        <v>0.89347420758234986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1785.9917505743604</v>
      </c>
      <c r="N21" s="138">
        <f>M21/L21</f>
        <v>75.464440165113814</v>
      </c>
      <c r="O21" s="139">
        <f>L21-I21</f>
        <v>0</v>
      </c>
      <c r="P21" s="140">
        <f>N21-K21</f>
        <v>-9.0426020884073068</v>
      </c>
      <c r="Q21" s="141">
        <f>N21/K21</f>
        <v>0.89299587528718016</v>
      </c>
      <c r="R21" s="291"/>
      <c r="S21" s="142">
        <f>S5</f>
        <v>0.25002314814814813</v>
      </c>
      <c r="T21" s="143">
        <f>INDEX(T5:T20,COUNTA(T5:T20))</f>
        <v>0.5572569444444444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0</v>
      </c>
      <c r="AD21" s="180">
        <f>SUM(AD5:AD20)</f>
        <v>0</v>
      </c>
      <c r="AE21" s="168">
        <f>M21-J21</f>
        <v>-214.00824942563963</v>
      </c>
      <c r="AF21" s="141">
        <f>M21/J21</f>
        <v>0.89299587528718016</v>
      </c>
      <c r="AG21" s="360"/>
    </row>
    <row r="22" spans="1:33" ht="15.75" customHeight="1">
      <c r="A22" s="294" t="s">
        <v>187</v>
      </c>
      <c r="B22" s="146" t="s">
        <v>183</v>
      </c>
      <c r="C22" s="287" t="s">
        <v>190</v>
      </c>
      <c r="D22" s="288"/>
      <c r="E22" s="147">
        <v>47.37</v>
      </c>
      <c r="F22" s="159">
        <v>1909</v>
      </c>
      <c r="G22" s="148">
        <f t="shared" ref="G22:G25" si="5">E22*F22</f>
        <v>90429.33</v>
      </c>
      <c r="H22" s="149"/>
      <c r="I22" s="153">
        <v>21</v>
      </c>
      <c r="J22" s="151">
        <v>2000</v>
      </c>
      <c r="K22" s="152">
        <f>J22/I22</f>
        <v>95.238095238095241</v>
      </c>
      <c r="L22" s="153">
        <v>22</v>
      </c>
      <c r="M22" s="151">
        <f>F22/V22*60</f>
        <v>1785.0389610389611</v>
      </c>
      <c r="N22" s="152">
        <f>M22/L22</f>
        <v>81.138134592680046</v>
      </c>
      <c r="O22" s="154">
        <f>L22-I22</f>
        <v>1</v>
      </c>
      <c r="P22" s="155">
        <f>N22-K22</f>
        <v>-14.099960645415194</v>
      </c>
      <c r="Q22" s="156">
        <f>N22/K22</f>
        <v>0.85195041322314047</v>
      </c>
      <c r="R22" s="289">
        <f>Q38</f>
        <v>0.88734137126157264</v>
      </c>
      <c r="S22" s="157">
        <v>0.25</v>
      </c>
      <c r="T22" s="158">
        <v>0.29456018518518517</v>
      </c>
      <c r="U22" s="159"/>
      <c r="V22" s="160">
        <v>64.166666666666657</v>
      </c>
      <c r="W22" s="97"/>
      <c r="X22" s="98"/>
      <c r="Y22" s="12"/>
      <c r="Z22" s="198"/>
      <c r="AA22" s="292"/>
      <c r="AB22" s="293"/>
      <c r="AC22" s="12"/>
      <c r="AD22" s="198"/>
      <c r="AE22" s="115">
        <f>M22-J22</f>
        <v>-214.96103896103887</v>
      </c>
      <c r="AF22" s="156">
        <f>M22/J22</f>
        <v>0.8925194805194806</v>
      </c>
      <c r="AG22" s="358">
        <f>AF38</f>
        <v>0.90846854676780053</v>
      </c>
    </row>
    <row r="23" spans="1:33" ht="15.75" customHeight="1">
      <c r="A23" s="295"/>
      <c r="B23" s="163" t="s">
        <v>183</v>
      </c>
      <c r="C23" s="274" t="s">
        <v>192</v>
      </c>
      <c r="D23" s="275"/>
      <c r="E23" s="101">
        <v>53.76</v>
      </c>
      <c r="F23" s="111">
        <v>3093</v>
      </c>
      <c r="G23" s="103">
        <f t="shared" si="5"/>
        <v>166279.67999999999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1786.4270816621211</v>
      </c>
      <c r="N23" s="106">
        <f>M23/L23</f>
        <v>89.321354083106058</v>
      </c>
      <c r="O23" s="108">
        <f>L23-I23</f>
        <v>0</v>
      </c>
      <c r="P23" s="109">
        <f>N23-K23</f>
        <v>-10.678645916893942</v>
      </c>
      <c r="Q23" s="110">
        <f>N23/K23</f>
        <v>0.89321354083106064</v>
      </c>
      <c r="R23" s="290"/>
      <c r="S23" s="47">
        <v>0.29799768518518521</v>
      </c>
      <c r="T23" s="48">
        <v>0.37013888888888891</v>
      </c>
      <c r="U23" s="111">
        <v>4.9500000000000544</v>
      </c>
      <c r="V23" s="112">
        <v>103.88333333333333</v>
      </c>
      <c r="W23" s="113"/>
      <c r="X23" s="116"/>
      <c r="Y23" s="12"/>
      <c r="Z23" s="198"/>
      <c r="AA23" s="276"/>
      <c r="AB23" s="277"/>
      <c r="AC23" s="12"/>
      <c r="AD23" s="198"/>
      <c r="AE23" s="117">
        <f>M23-J23</f>
        <v>-213.57291833787895</v>
      </c>
      <c r="AF23" s="110">
        <f>M23/J23</f>
        <v>0.89321354083106053</v>
      </c>
      <c r="AG23" s="359"/>
    </row>
    <row r="24" spans="1:33" ht="15.75" customHeight="1">
      <c r="A24" s="295"/>
      <c r="B24" s="163" t="s">
        <v>183</v>
      </c>
      <c r="C24" s="274" t="s">
        <v>193</v>
      </c>
      <c r="D24" s="275"/>
      <c r="E24" s="101">
        <v>71.55</v>
      </c>
      <c r="F24" s="111">
        <v>2548</v>
      </c>
      <c r="G24" s="103">
        <f t="shared" si="5"/>
        <v>182309.4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1785.6336383102982</v>
      </c>
      <c r="N24" s="106">
        <f>M24/L24</f>
        <v>81.165165377740834</v>
      </c>
      <c r="O24" s="108">
        <f>L24-I24</f>
        <v>0</v>
      </c>
      <c r="P24" s="109">
        <f>N24-K24</f>
        <v>-9.7439255313500723</v>
      </c>
      <c r="Q24" s="110">
        <f>N24/K24</f>
        <v>0.89281681915514921</v>
      </c>
      <c r="R24" s="290"/>
      <c r="S24" s="47">
        <v>0.37457175925925928</v>
      </c>
      <c r="T24" s="48">
        <v>0.43402777777777779</v>
      </c>
      <c r="U24" s="111">
        <v>6.3833333333333453</v>
      </c>
      <c r="V24" s="112">
        <v>85.616666666666646</v>
      </c>
      <c r="W24" s="113">
        <v>0.43402777777777779</v>
      </c>
      <c r="X24" s="116">
        <v>0.47325231481481483</v>
      </c>
      <c r="Y24" s="12"/>
      <c r="Z24" s="198"/>
      <c r="AA24" s="276"/>
      <c r="AB24" s="277"/>
      <c r="AC24" s="12"/>
      <c r="AD24" s="198"/>
      <c r="AE24" s="117">
        <f>M24-J24</f>
        <v>-214.36636168970176</v>
      </c>
      <c r="AF24" s="110">
        <f>M24/J24</f>
        <v>0.8928168191551491</v>
      </c>
      <c r="AG24" s="359"/>
    </row>
    <row r="25" spans="1:33" ht="15.75" customHeight="1">
      <c r="A25" s="295"/>
      <c r="B25" s="163" t="s">
        <v>178</v>
      </c>
      <c r="C25" s="274" t="s">
        <v>179</v>
      </c>
      <c r="D25" s="275"/>
      <c r="E25" s="101">
        <v>29.97</v>
      </c>
      <c r="F25" s="111">
        <v>2870</v>
      </c>
      <c r="G25" s="103">
        <f t="shared" si="5"/>
        <v>86013.9</v>
      </c>
      <c r="H25" s="26"/>
      <c r="I25" s="107">
        <v>21</v>
      </c>
      <c r="J25" s="105">
        <v>2790</v>
      </c>
      <c r="K25" s="106">
        <f t="shared" si="1"/>
        <v>132.85714285714286</v>
      </c>
      <c r="L25" s="107">
        <v>22</v>
      </c>
      <c r="M25" s="105">
        <f>F25/V25*60</f>
        <v>2628.3388450775865</v>
      </c>
      <c r="N25" s="106">
        <f>M25/L25</f>
        <v>119.46994750352665</v>
      </c>
      <c r="O25" s="108">
        <f>L25-I25</f>
        <v>1</v>
      </c>
      <c r="P25" s="109">
        <f>N25-K25</f>
        <v>-13.387195353616207</v>
      </c>
      <c r="Q25" s="110">
        <f>N25/K25</f>
        <v>0.89923616400503936</v>
      </c>
      <c r="R25" s="290"/>
      <c r="S25" s="47">
        <v>0.47325231481481483</v>
      </c>
      <c r="T25" s="48">
        <v>0.51875000000000004</v>
      </c>
      <c r="U25" s="111">
        <v>56.483333333333341</v>
      </c>
      <c r="V25" s="112">
        <v>65.516666666666708</v>
      </c>
      <c r="W25" s="113"/>
      <c r="X25" s="116"/>
      <c r="Y25" s="12"/>
      <c r="Z25" s="198"/>
      <c r="AA25" s="276"/>
      <c r="AB25" s="277"/>
      <c r="AC25" s="12"/>
      <c r="AD25" s="198"/>
      <c r="AE25" s="117">
        <f>M25-J25</f>
        <v>-161.66115492241352</v>
      </c>
      <c r="AF25" s="110">
        <f>M25/J25</f>
        <v>0.942056933719565</v>
      </c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21</v>
      </c>
      <c r="J38" s="137">
        <f t="shared" si="6"/>
        <v>2197.5</v>
      </c>
      <c r="K38" s="138">
        <f t="shared" ref="K38" si="7">J38/I38</f>
        <v>104.64285714285714</v>
      </c>
      <c r="L38" s="136">
        <f t="shared" ref="L38:M38" si="8">AVERAGE(L22:L37)</f>
        <v>21.5</v>
      </c>
      <c r="M38" s="137">
        <f t="shared" si="8"/>
        <v>1996.3596315222417</v>
      </c>
      <c r="N38" s="138">
        <f>M38/L38</f>
        <v>92.853936349871702</v>
      </c>
      <c r="O38" s="139">
        <f>L38-I38</f>
        <v>0.5</v>
      </c>
      <c r="P38" s="140">
        <f>N38-K38</f>
        <v>-11.788920792985436</v>
      </c>
      <c r="Q38" s="141">
        <f>N38/K38</f>
        <v>0.88734137126157264</v>
      </c>
      <c r="R38" s="291"/>
      <c r="S38" s="142">
        <f>S22</f>
        <v>0.25</v>
      </c>
      <c r="T38" s="143">
        <f>INDEX(T22:T37,COUNTA(T22:T37))</f>
        <v>0.51875000000000004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0</v>
      </c>
      <c r="AD38" s="180">
        <f>SUM(AD22:AD37)</f>
        <v>0</v>
      </c>
      <c r="AE38" s="168">
        <f>M38-J38</f>
        <v>-201.14036847775833</v>
      </c>
      <c r="AF38" s="141">
        <f>M38/J38</f>
        <v>0.90846854676780053</v>
      </c>
      <c r="AG38" s="360"/>
    </row>
    <row r="39" spans="1:33" ht="15.75" customHeight="1">
      <c r="A39" s="284" t="s">
        <v>189</v>
      </c>
      <c r="B39" s="146" t="s">
        <v>183</v>
      </c>
      <c r="C39" s="287" t="s">
        <v>188</v>
      </c>
      <c r="D39" s="288"/>
      <c r="E39" s="147">
        <v>59.34</v>
      </c>
      <c r="F39" s="97">
        <v>1773</v>
      </c>
      <c r="G39" s="148">
        <f t="shared" ref="G39:G41" si="9">E39*F39</f>
        <v>105209.82</v>
      </c>
      <c r="H39" s="149"/>
      <c r="I39" s="150">
        <v>24</v>
      </c>
      <c r="J39" s="151">
        <v>2000</v>
      </c>
      <c r="K39" s="152">
        <f>J39/I39</f>
        <v>83.333333333333329</v>
      </c>
      <c r="L39" s="107">
        <v>24</v>
      </c>
      <c r="M39" s="151">
        <f>F39/V39*60</f>
        <v>1786.3979848866488</v>
      </c>
      <c r="N39" s="152">
        <f>M39/L39</f>
        <v>74.433249370277039</v>
      </c>
      <c r="O39" s="154">
        <f>L39-I39</f>
        <v>0</v>
      </c>
      <c r="P39" s="155">
        <f>N39-K39</f>
        <v>-8.9000839630562893</v>
      </c>
      <c r="Q39" s="156">
        <f>N39/K39</f>
        <v>0.89319899244332457</v>
      </c>
      <c r="R39" s="289">
        <f>Q55</f>
        <v>0.88032170694856005</v>
      </c>
      <c r="S39" s="157">
        <v>0.25031249999999999</v>
      </c>
      <c r="T39" s="158">
        <v>0.29166666666666669</v>
      </c>
      <c r="U39" s="159"/>
      <c r="V39" s="160">
        <v>59.55000000000004</v>
      </c>
      <c r="W39" s="158"/>
      <c r="X39" s="169"/>
      <c r="Y39" s="12"/>
      <c r="Z39" s="198"/>
      <c r="AA39" s="292"/>
      <c r="AB39" s="293"/>
      <c r="AC39" s="12"/>
      <c r="AD39" s="198"/>
      <c r="AE39" s="115">
        <f>M39-J39</f>
        <v>-213.60201511335117</v>
      </c>
      <c r="AF39" s="156">
        <f>M39/J39</f>
        <v>0.89319899244332446</v>
      </c>
      <c r="AG39" s="281">
        <f>AF55</f>
        <v>0.89289773133353956</v>
      </c>
    </row>
    <row r="40" spans="1:33" ht="15.75" customHeight="1">
      <c r="A40" s="285"/>
      <c r="B40" s="163" t="s">
        <v>183</v>
      </c>
      <c r="C40" s="274" t="s">
        <v>185</v>
      </c>
      <c r="D40" s="275"/>
      <c r="E40" s="101">
        <v>58.67</v>
      </c>
      <c r="F40" s="102">
        <v>3648</v>
      </c>
      <c r="G40" s="103">
        <f t="shared" si="9"/>
        <v>214028.16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1786.5324445653653</v>
      </c>
      <c r="N40" s="106">
        <f>M40/L40</f>
        <v>77.675323676755013</v>
      </c>
      <c r="O40" s="108">
        <f>L40-I40</f>
        <v>0</v>
      </c>
      <c r="P40" s="109">
        <f>N40-K40</f>
        <v>-9.2811980623754238</v>
      </c>
      <c r="Q40" s="110">
        <f>N40/K40</f>
        <v>0.8932662222826826</v>
      </c>
      <c r="R40" s="290"/>
      <c r="S40" s="47">
        <v>0.29547453703703702</v>
      </c>
      <c r="T40" s="48">
        <v>0.38055555555555554</v>
      </c>
      <c r="U40" s="111">
        <v>5.4833333333332845</v>
      </c>
      <c r="V40" s="112">
        <v>122.51666666666667</v>
      </c>
      <c r="W40" s="113"/>
      <c r="X40" s="116"/>
      <c r="Y40" s="12"/>
      <c r="Z40" s="198"/>
      <c r="AA40" s="276"/>
      <c r="AB40" s="277"/>
      <c r="AC40" s="12"/>
      <c r="AD40" s="198"/>
      <c r="AE40" s="117">
        <f>M40-J40</f>
        <v>-213.46755543463473</v>
      </c>
      <c r="AF40" s="110">
        <f>M40/J40</f>
        <v>0.8932662222826826</v>
      </c>
      <c r="AG40" s="282"/>
    </row>
    <row r="41" spans="1:33" ht="15.75" customHeight="1">
      <c r="A41" s="285"/>
      <c r="B41" s="163" t="s">
        <v>183</v>
      </c>
      <c r="C41" s="274" t="s">
        <v>191</v>
      </c>
      <c r="D41" s="275"/>
      <c r="E41" s="101">
        <v>59.54</v>
      </c>
      <c r="F41" s="102">
        <v>3157</v>
      </c>
      <c r="G41" s="103">
        <f t="shared" si="9"/>
        <v>187967.78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24</v>
      </c>
      <c r="M41" s="105">
        <f>F41/V41*60</f>
        <v>1784.4559585492234</v>
      </c>
      <c r="N41" s="106">
        <f>M41/L41</f>
        <v>74.352331606217646</v>
      </c>
      <c r="O41" s="108">
        <f>L41-I41</f>
        <v>1</v>
      </c>
      <c r="P41" s="109">
        <f>N41-K41</f>
        <v>-12.604190132912791</v>
      </c>
      <c r="Q41" s="110">
        <f>N41/K41</f>
        <v>0.85505181347150294</v>
      </c>
      <c r="R41" s="290"/>
      <c r="S41" s="47">
        <v>0.38472222222222224</v>
      </c>
      <c r="T41" s="48">
        <v>0.4584375</v>
      </c>
      <c r="U41" s="111">
        <v>6.0000000000000586</v>
      </c>
      <c r="V41" s="112">
        <v>106.14999999999996</v>
      </c>
      <c r="W41" s="113"/>
      <c r="X41" s="116"/>
      <c r="Y41" s="12"/>
      <c r="Z41" s="198"/>
      <c r="AA41" s="276"/>
      <c r="AB41" s="277"/>
      <c r="AC41" s="12"/>
      <c r="AD41" s="198"/>
      <c r="AE41" s="117">
        <f>M41-J41</f>
        <v>-215.5440414507766</v>
      </c>
      <c r="AF41" s="110">
        <f>M41/J41</f>
        <v>0.89222797927461173</v>
      </c>
      <c r="AG41" s="282"/>
    </row>
    <row r="42" spans="1:33" ht="15.75" customHeight="1">
      <c r="A42" s="285"/>
      <c r="B42" s="163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12"/>
      <c r="Z42" s="198"/>
      <c r="AA42" s="276"/>
      <c r="AB42" s="277"/>
      <c r="AC42" s="12"/>
      <c r="AD42" s="198"/>
      <c r="AE42" s="117"/>
      <c r="AF42" s="110"/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23.333333333333332</v>
      </c>
      <c r="J55" s="137">
        <f t="shared" si="10"/>
        <v>2000</v>
      </c>
      <c r="K55" s="138">
        <f t="shared" ref="K55" si="11">J55/I55</f>
        <v>85.714285714285722</v>
      </c>
      <c r="L55" s="136">
        <f t="shared" ref="L55:M55" si="12">AVERAGE(L39:L54)</f>
        <v>23.666666666666668</v>
      </c>
      <c r="M55" s="137">
        <f t="shared" si="12"/>
        <v>1785.7954626670792</v>
      </c>
      <c r="N55" s="138">
        <f>M55/L55</f>
        <v>75.456146309876587</v>
      </c>
      <c r="O55" s="139">
        <f>L55-I55</f>
        <v>0.3333333333333357</v>
      </c>
      <c r="P55" s="140">
        <f>N55-K55</f>
        <v>-10.258139404409135</v>
      </c>
      <c r="Q55" s="141">
        <f>N55/K55</f>
        <v>0.88032170694856005</v>
      </c>
      <c r="R55" s="291"/>
      <c r="S55" s="142">
        <f>S39</f>
        <v>0.25031249999999999</v>
      </c>
      <c r="T55" s="143">
        <f>INDEX(T39:T54,COUNTA(T39:T54))</f>
        <v>0.4584375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0</v>
      </c>
      <c r="AD55" s="191">
        <f>SUM(AD39:AD54)</f>
        <v>0</v>
      </c>
      <c r="AE55" s="168">
        <f>M55-J55</f>
        <v>-214.20453733292084</v>
      </c>
      <c r="AF55" s="141">
        <f>M55/J55</f>
        <v>0.89289773133353956</v>
      </c>
      <c r="AG55" s="283"/>
    </row>
    <row r="56" spans="1:33" ht="15.75" customHeight="1">
      <c r="A56" s="294" t="s">
        <v>210</v>
      </c>
      <c r="B56" s="114" t="s">
        <v>176</v>
      </c>
      <c r="C56" s="362" t="s">
        <v>177</v>
      </c>
      <c r="D56" s="362"/>
      <c r="E56" s="147">
        <v>19.7</v>
      </c>
      <c r="F56" s="97">
        <v>3672</v>
      </c>
      <c r="G56" s="148">
        <f t="shared" ref="G56:G59" si="13">E56*F56</f>
        <v>72338.399999999994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1079.5590036749695</v>
      </c>
      <c r="N56" s="152">
        <f>M56/L56</f>
        <v>83.04300028268996</v>
      </c>
      <c r="O56" s="154">
        <f>L56-I56</f>
        <v>0</v>
      </c>
      <c r="P56" s="155">
        <f>N56-K56</f>
        <v>-9.264692025002347</v>
      </c>
      <c r="Q56" s="156">
        <f>N56/K56</f>
        <v>0.89963250306247455</v>
      </c>
      <c r="R56" s="289">
        <f>Q72</f>
        <v>0.90564937871915496</v>
      </c>
      <c r="S56" s="157">
        <v>0.25</v>
      </c>
      <c r="T56" s="158">
        <v>0.39172453703703702</v>
      </c>
      <c r="U56" s="159"/>
      <c r="V56" s="160">
        <v>204.08333333333331</v>
      </c>
      <c r="W56" s="158"/>
      <c r="X56" s="169"/>
      <c r="Y56" s="12"/>
      <c r="Z56" s="198"/>
      <c r="AA56" s="292"/>
      <c r="AB56" s="293"/>
      <c r="AC56" s="12"/>
      <c r="AD56" s="198"/>
      <c r="AE56" s="115">
        <f>M56-J56</f>
        <v>-120.44099632503048</v>
      </c>
      <c r="AF56" s="156">
        <f>M56/J56</f>
        <v>0.89963250306247455</v>
      </c>
      <c r="AG56" s="281">
        <f>AF72</f>
        <v>0.90564937871915507</v>
      </c>
    </row>
    <row r="57" spans="1:33" ht="15.75" customHeight="1">
      <c r="A57" s="295"/>
      <c r="B57" s="100" t="s">
        <v>211</v>
      </c>
      <c r="C57" s="361" t="s">
        <v>212</v>
      </c>
      <c r="D57" s="361"/>
      <c r="E57" s="101">
        <v>27.05</v>
      </c>
      <c r="F57" s="102">
        <v>628</v>
      </c>
      <c r="G57" s="103">
        <f t="shared" si="13"/>
        <v>16987.400000000001</v>
      </c>
      <c r="H57" s="26"/>
      <c r="I57" s="104">
        <v>6</v>
      </c>
      <c r="J57" s="105">
        <v>3273</v>
      </c>
      <c r="K57" s="106">
        <f t="shared" ref="K57:K59" si="14">J57/I57</f>
        <v>545.5</v>
      </c>
      <c r="L57" s="107">
        <v>6</v>
      </c>
      <c r="M57" s="105">
        <f>F57/V57*60</f>
        <v>2966.9291338582711</v>
      </c>
      <c r="N57" s="106">
        <f>M57/L57</f>
        <v>494.48818897637852</v>
      </c>
      <c r="O57" s="108">
        <f>L57-I57</f>
        <v>0</v>
      </c>
      <c r="P57" s="109">
        <f>N57-K57</f>
        <v>-51.011811023621476</v>
      </c>
      <c r="Q57" s="110">
        <f>N57/K57</f>
        <v>0.90648613927842081</v>
      </c>
      <c r="R57" s="290"/>
      <c r="S57" s="47">
        <v>0.39534722222222224</v>
      </c>
      <c r="T57" s="48">
        <v>0.40416666666666667</v>
      </c>
      <c r="U57" s="111">
        <v>5.2166666666667094</v>
      </c>
      <c r="V57" s="112">
        <v>12.699999999999987</v>
      </c>
      <c r="W57" s="113"/>
      <c r="X57" s="116"/>
      <c r="Y57" s="12"/>
      <c r="Z57" s="198"/>
      <c r="AA57" s="276"/>
      <c r="AB57" s="277"/>
      <c r="AC57" s="12"/>
      <c r="AD57" s="198"/>
      <c r="AE57" s="117">
        <f>M57-J57</f>
        <v>-306.07086614172886</v>
      </c>
      <c r="AF57" s="110">
        <f>M57/J57</f>
        <v>0.90648613927842081</v>
      </c>
      <c r="AG57" s="282"/>
    </row>
    <row r="58" spans="1:33" ht="15.75" customHeight="1">
      <c r="A58" s="295"/>
      <c r="B58" s="100" t="s">
        <v>211</v>
      </c>
      <c r="C58" s="361" t="s">
        <v>215</v>
      </c>
      <c r="D58" s="361"/>
      <c r="E58" s="101">
        <v>26.21</v>
      </c>
      <c r="F58" s="102">
        <v>1649</v>
      </c>
      <c r="G58" s="103">
        <f t="shared" si="13"/>
        <v>43220.29</v>
      </c>
      <c r="H58" s="26"/>
      <c r="I58" s="104">
        <v>6</v>
      </c>
      <c r="J58" s="105">
        <v>3273</v>
      </c>
      <c r="K58" s="106">
        <f t="shared" si="14"/>
        <v>545.5</v>
      </c>
      <c r="L58" s="107">
        <v>6</v>
      </c>
      <c r="M58" s="105">
        <f>F58/V58*60</f>
        <v>2966.7166416791592</v>
      </c>
      <c r="N58" s="106">
        <f>M58/L58</f>
        <v>494.45277361319319</v>
      </c>
      <c r="O58" s="108">
        <f>L58-I58</f>
        <v>0</v>
      </c>
      <c r="P58" s="109">
        <f>N58-K58</f>
        <v>-51.047226386806813</v>
      </c>
      <c r="Q58" s="110">
        <f>N58/K58</f>
        <v>0.9064212165228106</v>
      </c>
      <c r="R58" s="290"/>
      <c r="S58" s="47">
        <v>0.40833333333333333</v>
      </c>
      <c r="T58" s="48">
        <v>0.43149305555555556</v>
      </c>
      <c r="U58" s="111">
        <v>5.9999999999999787</v>
      </c>
      <c r="V58" s="112">
        <v>33.350000000000016</v>
      </c>
      <c r="W58" s="113"/>
      <c r="X58" s="116"/>
      <c r="Y58" s="12"/>
      <c r="Z58" s="198"/>
      <c r="AA58" s="276"/>
      <c r="AB58" s="277"/>
      <c r="AC58" s="12"/>
      <c r="AD58" s="198"/>
      <c r="AE58" s="117">
        <f>M58-J58</f>
        <v>-306.28335832084076</v>
      </c>
      <c r="AF58" s="110">
        <f>M58/J58</f>
        <v>0.9064212165228106</v>
      </c>
      <c r="AG58" s="282"/>
    </row>
    <row r="59" spans="1:33" ht="15.75" customHeight="1">
      <c r="A59" s="295"/>
      <c r="B59" s="100" t="s">
        <v>178</v>
      </c>
      <c r="C59" s="361" t="s">
        <v>216</v>
      </c>
      <c r="D59" s="361"/>
      <c r="E59" s="101">
        <v>21.92</v>
      </c>
      <c r="F59" s="102">
        <v>1478</v>
      </c>
      <c r="G59" s="103">
        <f t="shared" si="13"/>
        <v>32397.760000000002</v>
      </c>
      <c r="H59" s="26"/>
      <c r="I59" s="104">
        <v>6</v>
      </c>
      <c r="J59" s="105">
        <v>3600</v>
      </c>
      <c r="K59" s="106">
        <f t="shared" si="14"/>
        <v>600</v>
      </c>
      <c r="L59" s="107">
        <v>6</v>
      </c>
      <c r="M59" s="105">
        <f>F59/V59*60</f>
        <v>3262.2930717351337</v>
      </c>
      <c r="N59" s="106">
        <f>M59/L59</f>
        <v>543.71551195585562</v>
      </c>
      <c r="O59" s="108">
        <f>L59-I59</f>
        <v>0</v>
      </c>
      <c r="P59" s="109">
        <f>N59-K59</f>
        <v>-56.284488044144382</v>
      </c>
      <c r="Q59" s="110">
        <f>N59/K59</f>
        <v>0.90619251992642602</v>
      </c>
      <c r="R59" s="290"/>
      <c r="S59" s="47">
        <v>0.43472222222222223</v>
      </c>
      <c r="T59" s="48">
        <v>0.45359953703703704</v>
      </c>
      <c r="U59" s="111">
        <v>4.6500000000000075</v>
      </c>
      <c r="V59" s="112">
        <v>27.183333333333319</v>
      </c>
      <c r="W59" s="113"/>
      <c r="X59" s="116"/>
      <c r="Y59" s="12"/>
      <c r="Z59" s="198"/>
      <c r="AA59" s="276"/>
      <c r="AB59" s="277"/>
      <c r="AC59" s="12"/>
      <c r="AD59" s="198"/>
      <c r="AE59" s="199">
        <f>M59-J59</f>
        <v>-337.70692826486629</v>
      </c>
      <c r="AF59" s="200">
        <f>M59/J59</f>
        <v>0.90619251992642602</v>
      </c>
      <c r="AG59" s="282"/>
    </row>
    <row r="60" spans="1:33" ht="15.75" customHeight="1">
      <c r="A60" s="296"/>
      <c r="B60" s="100"/>
      <c r="C60" s="361"/>
      <c r="D60" s="361"/>
      <c r="E60" s="101"/>
      <c r="F60" s="105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99"/>
      <c r="AF60" s="200"/>
      <c r="AG60" s="282"/>
    </row>
    <row r="61" spans="1:33" ht="15.75" customHeight="1">
      <c r="A61" s="296"/>
      <c r="B61" s="100"/>
      <c r="C61" s="361"/>
      <c r="D61" s="361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99"/>
      <c r="AF61" s="200"/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15">AVERAGE(I56:I71)</f>
        <v>7.75</v>
      </c>
      <c r="J72" s="137">
        <f t="shared" si="15"/>
        <v>2836.5</v>
      </c>
      <c r="K72" s="138">
        <f t="shared" ref="K72" si="16">J72/I72</f>
        <v>366</v>
      </c>
      <c r="L72" s="136">
        <f t="shared" ref="L72:M72" si="17">AVERAGE(L56:L71)</f>
        <v>7.75</v>
      </c>
      <c r="M72" s="137">
        <f t="shared" si="17"/>
        <v>2568.8744627368833</v>
      </c>
      <c r="N72" s="138">
        <f>M72/L72</f>
        <v>331.46767261121073</v>
      </c>
      <c r="O72" s="139">
        <f>L72-I72</f>
        <v>0</v>
      </c>
      <c r="P72" s="140">
        <f>N72-K72</f>
        <v>-34.53232738878927</v>
      </c>
      <c r="Q72" s="141">
        <f>N72/K72</f>
        <v>0.90564937871915496</v>
      </c>
      <c r="R72" s="291"/>
      <c r="S72" s="142">
        <f>S56</f>
        <v>0.25</v>
      </c>
      <c r="T72" s="143">
        <f>INDEX(T56:T71,COUNTA(T56:T71))</f>
        <v>0.45359953703703704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0</v>
      </c>
      <c r="AD72" s="191">
        <f>SUM(AD56:AD71)</f>
        <v>0</v>
      </c>
      <c r="AE72" s="168">
        <f>M72-J72</f>
        <v>-267.62553726311671</v>
      </c>
      <c r="AF72" s="141">
        <f>M72/J72</f>
        <v>0.90564937871915507</v>
      </c>
      <c r="AG72" s="283"/>
    </row>
    <row r="73" spans="1:33" ht="15.75" customHeight="1">
      <c r="A73" s="284" t="s">
        <v>220</v>
      </c>
      <c r="B73" s="146" t="s">
        <v>181</v>
      </c>
      <c r="C73" s="287" t="s">
        <v>203</v>
      </c>
      <c r="D73" s="288"/>
      <c r="E73" s="147">
        <v>58.17</v>
      </c>
      <c r="F73" s="97">
        <v>1439</v>
      </c>
      <c r="G73" s="148">
        <f t="shared" ref="G73:G74" si="18">E73*F73</f>
        <v>83706.63</v>
      </c>
      <c r="H73" s="149"/>
      <c r="I73" s="150">
        <v>19</v>
      </c>
      <c r="J73" s="151">
        <v>1800</v>
      </c>
      <c r="K73" s="152">
        <f>J73/I73</f>
        <v>94.736842105263165</v>
      </c>
      <c r="L73" s="153">
        <v>19</v>
      </c>
      <c r="M73" s="151">
        <f>F73/V73*60</f>
        <v>1605.8276503409782</v>
      </c>
      <c r="N73" s="152">
        <f>M73/L73</f>
        <v>84.517244754788322</v>
      </c>
      <c r="O73" s="154">
        <f>L73-I73</f>
        <v>0</v>
      </c>
      <c r="P73" s="155">
        <f>N73-K73</f>
        <v>-10.219597350474842</v>
      </c>
      <c r="Q73" s="156">
        <f>N73/K73</f>
        <v>0.89212647241165444</v>
      </c>
      <c r="R73" s="289">
        <f>Q89</f>
        <v>0.89215884815031032</v>
      </c>
      <c r="S73" s="157">
        <v>0.70849537037037036</v>
      </c>
      <c r="T73" s="158">
        <v>0.74583333333333335</v>
      </c>
      <c r="U73" s="159"/>
      <c r="V73" s="160">
        <v>53.766666666666708</v>
      </c>
      <c r="W73" s="158"/>
      <c r="X73" s="169"/>
      <c r="Y73" s="196"/>
      <c r="Z73" s="197"/>
      <c r="AA73" s="292"/>
      <c r="AB73" s="293"/>
      <c r="AC73" s="196"/>
      <c r="AD73" s="197"/>
      <c r="AE73" s="115">
        <f>M73-J73</f>
        <v>-194.17234965902185</v>
      </c>
      <c r="AF73" s="156">
        <f>M73/J73</f>
        <v>0.89212647241165455</v>
      </c>
      <c r="AG73" s="281">
        <f>AF89</f>
        <v>0.89215884815031032</v>
      </c>
    </row>
    <row r="74" spans="1:33" ht="15.75" customHeight="1">
      <c r="A74" s="285"/>
      <c r="B74" s="163" t="s">
        <v>181</v>
      </c>
      <c r="C74" s="274" t="s">
        <v>221</v>
      </c>
      <c r="D74" s="275"/>
      <c r="E74" s="101">
        <v>44.98</v>
      </c>
      <c r="F74" s="102">
        <v>3182</v>
      </c>
      <c r="G74" s="103">
        <f t="shared" si="18"/>
        <v>143126.35999999999</v>
      </c>
      <c r="H74" s="26"/>
      <c r="I74" s="104">
        <v>21</v>
      </c>
      <c r="J74" s="105">
        <v>1800</v>
      </c>
      <c r="K74" s="106">
        <f t="shared" ref="K74" si="19">J74/I74</f>
        <v>85.714285714285708</v>
      </c>
      <c r="L74" s="107">
        <v>21</v>
      </c>
      <c r="M74" s="105">
        <f>F74/V74*60</f>
        <v>1605.9442030001389</v>
      </c>
      <c r="N74" s="106">
        <f>M74/L74</f>
        <v>76.47353347619709</v>
      </c>
      <c r="O74" s="108">
        <f>L74-I74</f>
        <v>0</v>
      </c>
      <c r="P74" s="109">
        <f>N74-K74</f>
        <v>-9.2407522380886178</v>
      </c>
      <c r="Q74" s="110">
        <f>N74/K74</f>
        <v>0.8921912238889661</v>
      </c>
      <c r="R74" s="290"/>
      <c r="S74" s="47">
        <v>0.74938657407407405</v>
      </c>
      <c r="T74" s="48">
        <v>0.83194444444444449</v>
      </c>
      <c r="U74" s="111">
        <v>5.1166666666666138</v>
      </c>
      <c r="V74" s="112">
        <v>118.88333333333343</v>
      </c>
      <c r="W74" s="113"/>
      <c r="X74" s="116"/>
      <c r="Y74" s="12"/>
      <c r="Z74" s="198"/>
      <c r="AA74" s="276"/>
      <c r="AB74" s="277"/>
      <c r="AC74" s="12"/>
      <c r="AD74" s="198"/>
      <c r="AE74" s="117">
        <f>M74-J74</f>
        <v>-194.05579699986106</v>
      </c>
      <c r="AF74" s="110">
        <f>M74/J74</f>
        <v>0.8921912238889661</v>
      </c>
      <c r="AG74" s="282"/>
    </row>
    <row r="75" spans="1:33" ht="15.75" customHeight="1">
      <c r="A75" s="285"/>
      <c r="B75" s="163"/>
      <c r="C75" s="274"/>
      <c r="D75" s="275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76"/>
      <c r="AB75" s="277"/>
      <c r="AC75" s="12"/>
      <c r="AD75" s="198"/>
      <c r="AE75" s="117"/>
      <c r="AF75" s="110"/>
      <c r="AG75" s="282"/>
    </row>
    <row r="76" spans="1:33" ht="15.75" customHeight="1">
      <c r="A76" s="285"/>
      <c r="B76" s="163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63"/>
      <c r="C77" s="274"/>
      <c r="D77" s="275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63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63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119"/>
      <c r="T79" s="120"/>
      <c r="U79" s="111"/>
      <c r="V79" s="112"/>
      <c r="W79" s="120"/>
      <c r="X79" s="189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63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119"/>
      <c r="T80" s="120"/>
      <c r="U80" s="111"/>
      <c r="V80" s="112"/>
      <c r="W80" s="120"/>
      <c r="X80" s="189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63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119"/>
      <c r="T81" s="120"/>
      <c r="U81" s="111"/>
      <c r="V81" s="112"/>
      <c r="W81" s="120"/>
      <c r="X81" s="189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63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119"/>
      <c r="T82" s="120"/>
      <c r="U82" s="111"/>
      <c r="V82" s="112"/>
      <c r="W82" s="120"/>
      <c r="X82" s="189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63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119"/>
      <c r="T83" s="120"/>
      <c r="U83" s="111"/>
      <c r="V83" s="112"/>
      <c r="W83" s="120"/>
      <c r="X83" s="189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63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119"/>
      <c r="T84" s="120"/>
      <c r="U84" s="111"/>
      <c r="V84" s="112"/>
      <c r="W84" s="120"/>
      <c r="X84" s="189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63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119"/>
      <c r="T85" s="120"/>
      <c r="U85" s="111"/>
      <c r="V85" s="112"/>
      <c r="W85" s="120"/>
      <c r="X85" s="189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63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119"/>
      <c r="T86" s="120"/>
      <c r="U86" s="111"/>
      <c r="V86" s="112"/>
      <c r="W86" s="120"/>
      <c r="X86" s="189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63"/>
      <c r="C87" s="274"/>
      <c r="D87" s="275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119"/>
      <c r="T87" s="120"/>
      <c r="U87" s="111"/>
      <c r="V87" s="112"/>
      <c r="W87" s="120"/>
      <c r="X87" s="189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0">AVERAGE(I73:I88)</f>
        <v>20</v>
      </c>
      <c r="J89" s="137">
        <f t="shared" si="20"/>
        <v>1800</v>
      </c>
      <c r="K89" s="138">
        <f t="shared" ref="K89" si="21">J89/I89</f>
        <v>90</v>
      </c>
      <c r="L89" s="136">
        <f t="shared" ref="L89:M89" si="22">AVERAGE(L73:L88)</f>
        <v>20</v>
      </c>
      <c r="M89" s="137">
        <f t="shared" si="22"/>
        <v>1605.8859266705585</v>
      </c>
      <c r="N89" s="138">
        <f>M89/L89</f>
        <v>80.294296333527925</v>
      </c>
      <c r="O89" s="139">
        <f>L89-I89</f>
        <v>0</v>
      </c>
      <c r="P89" s="140">
        <f>N89-K89</f>
        <v>-9.7057036664720755</v>
      </c>
      <c r="Q89" s="141">
        <f>N89/K89</f>
        <v>0.89215884815031032</v>
      </c>
      <c r="R89" s="291"/>
      <c r="S89" s="142">
        <f>S73</f>
        <v>0.70849537037037036</v>
      </c>
      <c r="T89" s="143">
        <f>INDEX(T73:T88,COUNTA(T73:T88))</f>
        <v>0.83194444444444449</v>
      </c>
      <c r="U89" s="144"/>
      <c r="V89" s="166"/>
      <c r="W89" s="167"/>
      <c r="X89" s="138"/>
      <c r="Y89" s="179">
        <f t="shared" ref="Y89:Z89" si="23">SUM(Y73:Y88)</f>
        <v>0</v>
      </c>
      <c r="Z89" s="180">
        <f t="shared" si="23"/>
        <v>0</v>
      </c>
      <c r="AA89" s="279"/>
      <c r="AB89" s="280"/>
      <c r="AC89" s="179">
        <f t="shared" ref="AC89:AD89" si="24">SUM(AC73:AC88)</f>
        <v>0</v>
      </c>
      <c r="AD89" s="180">
        <f t="shared" si="24"/>
        <v>0</v>
      </c>
      <c r="AE89" s="168">
        <f>M89-J89</f>
        <v>-194.11407332944145</v>
      </c>
      <c r="AF89" s="141">
        <f>M89/J89</f>
        <v>0.89215884815031032</v>
      </c>
      <c r="AG89" s="283"/>
    </row>
    <row r="90" spans="1:33" ht="15.75" customHeight="1">
      <c r="A90" s="294" t="s">
        <v>196</v>
      </c>
      <c r="B90" s="146" t="s">
        <v>181</v>
      </c>
      <c r="C90" s="287" t="s">
        <v>201</v>
      </c>
      <c r="D90" s="288"/>
      <c r="E90" s="147">
        <v>54.09</v>
      </c>
      <c r="F90" s="159">
        <v>1252</v>
      </c>
      <c r="G90" s="148">
        <f t="shared" ref="G90:G91" si="25">E90*F90</f>
        <v>67720.680000000008</v>
      </c>
      <c r="H90" s="149"/>
      <c r="I90" s="150">
        <v>19</v>
      </c>
      <c r="J90" s="151">
        <v>2000</v>
      </c>
      <c r="K90" s="152">
        <f>J90/I90</f>
        <v>105.26315789473684</v>
      </c>
      <c r="L90" s="153">
        <v>20</v>
      </c>
      <c r="M90" s="151">
        <f>F90/V90*60</f>
        <v>1786.444708680142</v>
      </c>
      <c r="N90" s="152">
        <f>M90/L90</f>
        <v>89.322235434007098</v>
      </c>
      <c r="O90" s="154">
        <f>L90-I90</f>
        <v>1</v>
      </c>
      <c r="P90" s="155">
        <f>N90-K90</f>
        <v>-15.940922460729738</v>
      </c>
      <c r="Q90" s="156">
        <f>N90/K90</f>
        <v>0.84856123662306748</v>
      </c>
      <c r="R90" s="289">
        <f>Q106</f>
        <v>0.87071112088753244</v>
      </c>
      <c r="S90" s="157">
        <v>0.70833333333333337</v>
      </c>
      <c r="T90" s="158">
        <v>0.73753472222222227</v>
      </c>
      <c r="U90" s="159"/>
      <c r="V90" s="160">
        <v>42.050000000000018</v>
      </c>
      <c r="W90" s="97"/>
      <c r="X90" s="98"/>
      <c r="Y90" s="196"/>
      <c r="Z90" s="197"/>
      <c r="AA90" s="292"/>
      <c r="AB90" s="293"/>
      <c r="AC90" s="196"/>
      <c r="AD90" s="197"/>
      <c r="AE90" s="115">
        <f>M90-J90</f>
        <v>-213.55529131985804</v>
      </c>
      <c r="AF90" s="156">
        <f>M90/J90</f>
        <v>0.89322235434007102</v>
      </c>
      <c r="AG90" s="358">
        <f>AF106</f>
        <v>0.89303704706413578</v>
      </c>
    </row>
    <row r="91" spans="1:33" ht="15.75" customHeight="1">
      <c r="A91" s="295"/>
      <c r="B91" s="163" t="s">
        <v>181</v>
      </c>
      <c r="C91" s="274" t="s">
        <v>222</v>
      </c>
      <c r="D91" s="275"/>
      <c r="E91" s="101">
        <v>50.67</v>
      </c>
      <c r="F91" s="111">
        <v>2623</v>
      </c>
      <c r="G91" s="103">
        <f t="shared" si="25"/>
        <v>132907.41</v>
      </c>
      <c r="H91" s="26"/>
      <c r="I91" s="104">
        <v>20</v>
      </c>
      <c r="J91" s="105">
        <v>2000</v>
      </c>
      <c r="K91" s="106">
        <f t="shared" ref="K91" si="26">J91/I91</f>
        <v>100</v>
      </c>
      <c r="L91" s="107">
        <v>20</v>
      </c>
      <c r="M91" s="105">
        <f>F91/V91*60</f>
        <v>1785.7034795764012</v>
      </c>
      <c r="N91" s="106">
        <f>M91/L91</f>
        <v>89.285173978820055</v>
      </c>
      <c r="O91" s="108">
        <f>L91-I91</f>
        <v>0</v>
      </c>
      <c r="P91" s="109">
        <f>N91-K91</f>
        <v>-10.714826021179945</v>
      </c>
      <c r="Q91" s="110">
        <f>N91/K91</f>
        <v>0.89285173978820054</v>
      </c>
      <c r="R91" s="290"/>
      <c r="S91" s="47">
        <v>0.74097222222222225</v>
      </c>
      <c r="T91" s="48">
        <v>0.8021759259259259</v>
      </c>
      <c r="U91" s="111">
        <v>4.9499999999999744</v>
      </c>
      <c r="V91" s="112">
        <v>88.133333333333255</v>
      </c>
      <c r="W91" s="113"/>
      <c r="X91" s="116"/>
      <c r="Y91" s="12"/>
      <c r="Z91" s="198"/>
      <c r="AA91" s="276"/>
      <c r="AB91" s="277"/>
      <c r="AC91" s="12"/>
      <c r="AD91" s="198"/>
      <c r="AE91" s="117">
        <f>M91-J91</f>
        <v>-214.29652042359885</v>
      </c>
      <c r="AF91" s="110">
        <f>M91/J91</f>
        <v>0.89285173978820054</v>
      </c>
      <c r="AG91" s="359"/>
    </row>
    <row r="92" spans="1:33" ht="15.75" customHeight="1">
      <c r="A92" s="295"/>
      <c r="B92" s="163"/>
      <c r="C92" s="274"/>
      <c r="D92" s="275"/>
      <c r="E92" s="101"/>
      <c r="F92" s="111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16"/>
      <c r="Y92" s="12"/>
      <c r="Z92" s="198"/>
      <c r="AA92" s="276"/>
      <c r="AB92" s="277"/>
      <c r="AC92" s="12"/>
      <c r="AD92" s="198"/>
      <c r="AE92" s="117"/>
      <c r="AF92" s="110"/>
      <c r="AG92" s="359"/>
    </row>
    <row r="93" spans="1:33" ht="15.75" customHeight="1">
      <c r="A93" s="295"/>
      <c r="B93" s="163"/>
      <c r="C93" s="274"/>
      <c r="D93" s="275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359"/>
    </row>
    <row r="94" spans="1:33" ht="15.75" customHeight="1">
      <c r="A94" s="296"/>
      <c r="B94" s="163"/>
      <c r="C94" s="274"/>
      <c r="D94" s="275"/>
      <c r="E94" s="101"/>
      <c r="F94" s="111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359"/>
    </row>
    <row r="95" spans="1:33" ht="15.75" customHeight="1">
      <c r="A95" s="296"/>
      <c r="B95" s="163"/>
      <c r="C95" s="274"/>
      <c r="D95" s="275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359"/>
    </row>
    <row r="96" spans="1:33" ht="15.75" customHeight="1">
      <c r="A96" s="296"/>
      <c r="B96" s="163"/>
      <c r="C96" s="274"/>
      <c r="D96" s="275"/>
      <c r="E96" s="101"/>
      <c r="F96" s="111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12"/>
      <c r="Z96" s="198"/>
      <c r="AA96" s="276"/>
      <c r="AB96" s="277"/>
      <c r="AC96" s="12"/>
      <c r="AD96" s="198"/>
      <c r="AE96" s="117"/>
      <c r="AF96" s="110"/>
      <c r="AG96" s="359"/>
    </row>
    <row r="97" spans="1:33" ht="15.75" customHeight="1">
      <c r="A97" s="296"/>
      <c r="B97" s="163"/>
      <c r="C97" s="274"/>
      <c r="D97" s="275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12"/>
      <c r="Z97" s="198"/>
      <c r="AA97" s="276"/>
      <c r="AB97" s="277"/>
      <c r="AC97" s="12"/>
      <c r="AD97" s="198"/>
      <c r="AE97" s="117"/>
      <c r="AF97" s="110"/>
      <c r="AG97" s="359"/>
    </row>
    <row r="98" spans="1:33" ht="15.75" customHeight="1">
      <c r="A98" s="296"/>
      <c r="B98" s="163"/>
      <c r="C98" s="274"/>
      <c r="D98" s="275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13"/>
      <c r="X98" s="116"/>
      <c r="Y98" s="12"/>
      <c r="Z98" s="198"/>
      <c r="AA98" s="276"/>
      <c r="AB98" s="277"/>
      <c r="AC98" s="12"/>
      <c r="AD98" s="198"/>
      <c r="AE98" s="117"/>
      <c r="AF98" s="110"/>
      <c r="AG98" s="359"/>
    </row>
    <row r="99" spans="1:33" ht="15.75" customHeight="1">
      <c r="A99" s="296"/>
      <c r="B99" s="163"/>
      <c r="C99" s="274"/>
      <c r="D99" s="275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13"/>
      <c r="X99" s="116"/>
      <c r="Y99" s="12"/>
      <c r="Z99" s="198"/>
      <c r="AA99" s="276"/>
      <c r="AB99" s="277"/>
      <c r="AC99" s="12"/>
      <c r="AD99" s="198"/>
      <c r="AE99" s="117"/>
      <c r="AF99" s="110"/>
      <c r="AG99" s="359"/>
    </row>
    <row r="100" spans="1:33" ht="15.75" customHeight="1">
      <c r="A100" s="296"/>
      <c r="B100" s="163"/>
      <c r="C100" s="274"/>
      <c r="D100" s="275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13"/>
      <c r="X100" s="116"/>
      <c r="Y100" s="12"/>
      <c r="Z100" s="198"/>
      <c r="AA100" s="276"/>
      <c r="AB100" s="277"/>
      <c r="AC100" s="12"/>
      <c r="AD100" s="198"/>
      <c r="AE100" s="117"/>
      <c r="AF100" s="110"/>
      <c r="AG100" s="359"/>
    </row>
    <row r="101" spans="1:33" ht="15.75" customHeight="1">
      <c r="A101" s="296"/>
      <c r="B101" s="163"/>
      <c r="C101" s="274"/>
      <c r="D101" s="275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13"/>
      <c r="X101" s="116"/>
      <c r="Y101" s="12"/>
      <c r="Z101" s="198"/>
      <c r="AA101" s="276"/>
      <c r="AB101" s="277"/>
      <c r="AC101" s="12"/>
      <c r="AD101" s="198"/>
      <c r="AE101" s="117"/>
      <c r="AF101" s="110"/>
      <c r="AG101" s="359"/>
    </row>
    <row r="102" spans="1:33" ht="15.75" customHeight="1">
      <c r="A102" s="296"/>
      <c r="B102" s="163"/>
      <c r="C102" s="274"/>
      <c r="D102" s="275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13"/>
      <c r="X102" s="116"/>
      <c r="Y102" s="12"/>
      <c r="Z102" s="198"/>
      <c r="AA102" s="276"/>
      <c r="AB102" s="277"/>
      <c r="AC102" s="12"/>
      <c r="AD102" s="198"/>
      <c r="AE102" s="117"/>
      <c r="AF102" s="110"/>
      <c r="AG102" s="359"/>
    </row>
    <row r="103" spans="1:33" ht="15.75" customHeight="1">
      <c r="A103" s="296"/>
      <c r="B103" s="163"/>
      <c r="C103" s="274"/>
      <c r="D103" s="275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83"/>
      <c r="X103" s="184"/>
      <c r="Y103" s="12"/>
      <c r="Z103" s="198"/>
      <c r="AA103" s="276"/>
      <c r="AB103" s="277"/>
      <c r="AC103" s="12"/>
      <c r="AD103" s="198"/>
      <c r="AE103" s="117"/>
      <c r="AF103" s="110"/>
      <c r="AG103" s="359"/>
    </row>
    <row r="104" spans="1:33" ht="15.75" customHeight="1">
      <c r="A104" s="296"/>
      <c r="B104" s="163"/>
      <c r="C104" s="274"/>
      <c r="D104" s="275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85"/>
      <c r="X104" s="186"/>
      <c r="Y104" s="12"/>
      <c r="Z104" s="198"/>
      <c r="AA104" s="276"/>
      <c r="AB104" s="277"/>
      <c r="AC104" s="12"/>
      <c r="AD104" s="198"/>
      <c r="AE104" s="117"/>
      <c r="AF104" s="110"/>
      <c r="AG104" s="359"/>
    </row>
    <row r="105" spans="1:33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47"/>
      <c r="T105" s="48"/>
      <c r="U105" s="130"/>
      <c r="V105" s="112"/>
      <c r="W105" s="185"/>
      <c r="X105" s="186"/>
      <c r="Y105" s="12"/>
      <c r="Z105" s="198"/>
      <c r="AA105" s="276"/>
      <c r="AB105" s="277"/>
      <c r="AC105" s="12"/>
      <c r="AD105" s="198"/>
      <c r="AE105" s="117"/>
      <c r="AF105" s="110"/>
      <c r="AG105" s="359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7">AVERAGE(I90:I105)</f>
        <v>19.5</v>
      </c>
      <c r="J106" s="137">
        <f t="shared" si="27"/>
        <v>2000</v>
      </c>
      <c r="K106" s="138">
        <f t="shared" ref="K106" si="28">J106/I106</f>
        <v>102.56410256410257</v>
      </c>
      <c r="L106" s="136">
        <f t="shared" ref="L106:M106" si="29">AVERAGE(L90:L105)</f>
        <v>20</v>
      </c>
      <c r="M106" s="137">
        <f t="shared" si="29"/>
        <v>1786.0740941282716</v>
      </c>
      <c r="N106" s="138">
        <f>M106/L106</f>
        <v>89.303704706413583</v>
      </c>
      <c r="O106" s="139">
        <f>L106-I106</f>
        <v>0.5</v>
      </c>
      <c r="P106" s="140">
        <f>N106-K106</f>
        <v>-13.260397857688986</v>
      </c>
      <c r="Q106" s="141">
        <f>N106/K106</f>
        <v>0.87071112088753244</v>
      </c>
      <c r="R106" s="291"/>
      <c r="S106" s="142">
        <f>S90</f>
        <v>0.70833333333333337</v>
      </c>
      <c r="T106" s="143">
        <f>INDEX(T90:T105,COUNTA(T90:T105))</f>
        <v>0.8021759259259259</v>
      </c>
      <c r="U106" s="144"/>
      <c r="V106" s="166"/>
      <c r="W106" s="187"/>
      <c r="X106" s="188"/>
      <c r="Y106" s="179">
        <f t="shared" ref="Y106:Z106" si="30">SUM(Y90:Y105)</f>
        <v>0</v>
      </c>
      <c r="Z106" s="180">
        <f t="shared" si="30"/>
        <v>0</v>
      </c>
      <c r="AA106" s="279"/>
      <c r="AB106" s="280"/>
      <c r="AC106" s="179">
        <f t="shared" ref="AC106:AD106" si="31">SUM(AC90:AC105)</f>
        <v>0</v>
      </c>
      <c r="AD106" s="180">
        <f t="shared" si="31"/>
        <v>0</v>
      </c>
      <c r="AE106" s="168">
        <f>M106-J106</f>
        <v>-213.92590587172845</v>
      </c>
      <c r="AF106" s="141">
        <f>M106/J106</f>
        <v>0.89303704706413578</v>
      </c>
      <c r="AG106" s="360"/>
    </row>
    <row r="107" spans="1:33" ht="15.75" customHeight="1">
      <c r="A107" s="284" t="s">
        <v>209</v>
      </c>
      <c r="B107" s="146" t="s">
        <v>181</v>
      </c>
      <c r="C107" s="287" t="s">
        <v>200</v>
      </c>
      <c r="D107" s="288"/>
      <c r="E107" s="147">
        <v>47.6</v>
      </c>
      <c r="F107" s="97">
        <v>1947</v>
      </c>
      <c r="G107" s="148">
        <f t="shared" ref="G107:G109" si="32">E107*F107</f>
        <v>92677.2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23</v>
      </c>
      <c r="M107" s="151">
        <f>F107/V107*60</f>
        <v>1788.0612244897995</v>
      </c>
      <c r="N107" s="152">
        <f>M107/L107</f>
        <v>77.741792369121725</v>
      </c>
      <c r="O107" s="154">
        <f>L107-I107</f>
        <v>0</v>
      </c>
      <c r="P107" s="155">
        <f>N107-K107</f>
        <v>-9.2147293700087118</v>
      </c>
      <c r="Q107" s="156">
        <f>N107/K107</f>
        <v>0.89403061224489977</v>
      </c>
      <c r="R107" s="289">
        <f>Q123</f>
        <v>0.89355330718903436</v>
      </c>
      <c r="S107" s="157">
        <v>0.70833333333333337</v>
      </c>
      <c r="T107" s="158">
        <v>0.75370370370370365</v>
      </c>
      <c r="U107" s="159"/>
      <c r="V107" s="160">
        <v>65.333333333333201</v>
      </c>
      <c r="W107" s="158"/>
      <c r="X107" s="169"/>
      <c r="Y107" s="196"/>
      <c r="Z107" s="197"/>
      <c r="AA107" s="292"/>
      <c r="AB107" s="293"/>
      <c r="AC107" s="196"/>
      <c r="AD107" s="197"/>
      <c r="AE107" s="115">
        <f>M107-J107</f>
        <v>-211.93877551020046</v>
      </c>
      <c r="AF107" s="156">
        <f>M107/J107</f>
        <v>0.89403061224489977</v>
      </c>
      <c r="AG107" s="281">
        <f>AF123</f>
        <v>0.89355330718903436</v>
      </c>
    </row>
    <row r="108" spans="1:33" ht="15.75" customHeight="1">
      <c r="A108" s="285"/>
      <c r="B108" s="163" t="s">
        <v>181</v>
      </c>
      <c r="C108" s="274" t="s">
        <v>199</v>
      </c>
      <c r="D108" s="275"/>
      <c r="E108" s="101">
        <v>56.87</v>
      </c>
      <c r="F108" s="102">
        <v>1665</v>
      </c>
      <c r="G108" s="103">
        <f t="shared" si="32"/>
        <v>94688.55</v>
      </c>
      <c r="H108" s="26"/>
      <c r="I108" s="104">
        <v>23</v>
      </c>
      <c r="J108" s="105">
        <v>2000</v>
      </c>
      <c r="K108" s="106">
        <f t="shared" ref="K108:K109" si="33">J108/I108</f>
        <v>86.956521739130437</v>
      </c>
      <c r="L108" s="107">
        <v>23</v>
      </c>
      <c r="M108" s="105">
        <f>F108/V108*60</f>
        <v>1786.0548271752084</v>
      </c>
      <c r="N108" s="106">
        <f>M108/L108</f>
        <v>77.65455770326993</v>
      </c>
      <c r="O108" s="108">
        <f>L108-I108</f>
        <v>0</v>
      </c>
      <c r="P108" s="109">
        <f>N108-K108</f>
        <v>-9.3019640358605074</v>
      </c>
      <c r="Q108" s="110">
        <f>N108/K108</f>
        <v>0.89302741358760418</v>
      </c>
      <c r="R108" s="290"/>
      <c r="S108" s="47">
        <v>0.75699074074074069</v>
      </c>
      <c r="T108" s="48">
        <v>0.79583333333333328</v>
      </c>
      <c r="U108" s="111">
        <v>4.7333333333333272</v>
      </c>
      <c r="V108" s="112">
        <v>55.933333333333337</v>
      </c>
      <c r="W108" s="113"/>
      <c r="X108" s="116"/>
      <c r="Y108" s="12"/>
      <c r="Z108" s="198"/>
      <c r="AA108" s="276"/>
      <c r="AB108" s="277"/>
      <c r="AC108" s="12"/>
      <c r="AD108" s="198"/>
      <c r="AE108" s="117">
        <f>M108-J108</f>
        <v>-213.9451728247916</v>
      </c>
      <c r="AF108" s="110">
        <f>M108/J108</f>
        <v>0.89302741358760418</v>
      </c>
      <c r="AG108" s="282"/>
    </row>
    <row r="109" spans="1:33" ht="15.75" customHeight="1">
      <c r="A109" s="285"/>
      <c r="B109" s="163" t="s">
        <v>181</v>
      </c>
      <c r="C109" s="274" t="s">
        <v>198</v>
      </c>
      <c r="D109" s="275"/>
      <c r="E109" s="101">
        <v>56.79</v>
      </c>
      <c r="F109" s="102">
        <v>2095</v>
      </c>
      <c r="G109" s="103">
        <f t="shared" si="32"/>
        <v>118975.05</v>
      </c>
      <c r="H109" s="26"/>
      <c r="I109" s="104">
        <v>23</v>
      </c>
      <c r="J109" s="105">
        <v>2000</v>
      </c>
      <c r="K109" s="106">
        <f t="shared" si="33"/>
        <v>86.956521739130437</v>
      </c>
      <c r="L109" s="107">
        <v>23</v>
      </c>
      <c r="M109" s="105">
        <f>F109/V109*60</f>
        <v>1787.203791469198</v>
      </c>
      <c r="N109" s="106">
        <f>M109/L109</f>
        <v>77.704512672573827</v>
      </c>
      <c r="O109" s="108">
        <f>L109-I109</f>
        <v>0</v>
      </c>
      <c r="P109" s="109">
        <f>N109-K109</f>
        <v>-9.2520090665566102</v>
      </c>
      <c r="Q109" s="110">
        <f>N109/K109</f>
        <v>0.89360189573459903</v>
      </c>
      <c r="R109" s="290"/>
      <c r="S109" s="47">
        <v>0.8</v>
      </c>
      <c r="T109" s="48">
        <v>0.84884259259259254</v>
      </c>
      <c r="U109" s="111">
        <v>6.0000000000001386</v>
      </c>
      <c r="V109" s="112">
        <v>70.333333333333186</v>
      </c>
      <c r="W109" s="113"/>
      <c r="X109" s="116"/>
      <c r="Y109" s="12"/>
      <c r="Z109" s="198"/>
      <c r="AA109" s="276"/>
      <c r="AB109" s="277"/>
      <c r="AC109" s="12"/>
      <c r="AD109" s="198"/>
      <c r="AE109" s="117">
        <f>M109-J109</f>
        <v>-212.79620853080201</v>
      </c>
      <c r="AF109" s="110">
        <f>M109/J109</f>
        <v>0.89360189573459903</v>
      </c>
      <c r="AG109" s="282"/>
    </row>
    <row r="110" spans="1:33" ht="15.75" customHeight="1">
      <c r="A110" s="285"/>
      <c r="B110" s="163"/>
      <c r="C110" s="274"/>
      <c r="D110" s="275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76"/>
      <c r="AB110" s="277"/>
      <c r="AC110" s="12"/>
      <c r="AD110" s="198"/>
      <c r="AE110" s="117"/>
      <c r="AF110" s="110"/>
      <c r="AG110" s="282"/>
    </row>
    <row r="111" spans="1:33" ht="15.75" customHeight="1">
      <c r="A111" s="285"/>
      <c r="B111" s="163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282"/>
    </row>
    <row r="112" spans="1:33" ht="15.75" customHeight="1">
      <c r="A112" s="285"/>
      <c r="B112" s="163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282"/>
    </row>
    <row r="113" spans="1:33" ht="15.75" customHeight="1">
      <c r="A113" s="285"/>
      <c r="B113" s="163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76"/>
      <c r="AB113" s="277"/>
      <c r="AC113" s="12"/>
      <c r="AD113" s="198"/>
      <c r="AE113" s="117"/>
      <c r="AF113" s="110"/>
      <c r="AG113" s="282"/>
    </row>
    <row r="114" spans="1:33" ht="15.75" customHeight="1">
      <c r="A114" s="285"/>
      <c r="B114" s="163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76"/>
      <c r="AB114" s="277"/>
      <c r="AC114" s="12"/>
      <c r="AD114" s="198"/>
      <c r="AE114" s="117"/>
      <c r="AF114" s="110"/>
      <c r="AG114" s="282"/>
    </row>
    <row r="115" spans="1:33" ht="15.75" customHeight="1">
      <c r="A115" s="285"/>
      <c r="B115" s="163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76"/>
      <c r="AB115" s="277"/>
      <c r="AC115" s="12"/>
      <c r="AD115" s="198"/>
      <c r="AE115" s="117"/>
      <c r="AF115" s="110"/>
      <c r="AG115" s="282"/>
    </row>
    <row r="116" spans="1:33" ht="15.75" customHeight="1">
      <c r="A116" s="285"/>
      <c r="B116" s="163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76"/>
      <c r="AB116" s="277"/>
      <c r="AC116" s="12"/>
      <c r="AD116" s="198"/>
      <c r="AE116" s="117"/>
      <c r="AF116" s="110"/>
      <c r="AG116" s="282"/>
    </row>
    <row r="117" spans="1:33" ht="15.75" customHeight="1">
      <c r="A117" s="285"/>
      <c r="B117" s="163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76"/>
      <c r="AB117" s="277"/>
      <c r="AC117" s="12"/>
      <c r="AD117" s="198"/>
      <c r="AE117" s="117"/>
      <c r="AF117" s="110"/>
      <c r="AG117" s="282"/>
    </row>
    <row r="118" spans="1:33" ht="15.75" customHeight="1">
      <c r="A118" s="285"/>
      <c r="B118" s="163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76"/>
      <c r="AB118" s="277"/>
      <c r="AC118" s="12"/>
      <c r="AD118" s="198"/>
      <c r="AE118" s="117"/>
      <c r="AF118" s="110"/>
      <c r="AG118" s="282"/>
    </row>
    <row r="119" spans="1:33" ht="15.75" customHeight="1">
      <c r="A119" s="285"/>
      <c r="B119" s="163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76"/>
      <c r="AB119" s="277"/>
      <c r="AC119" s="12"/>
      <c r="AD119" s="198"/>
      <c r="AE119" s="117"/>
      <c r="AF119" s="110"/>
      <c r="AG119" s="282"/>
    </row>
    <row r="120" spans="1:33" ht="15.75" customHeight="1">
      <c r="A120" s="285"/>
      <c r="B120" s="163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76"/>
      <c r="AB120" s="277"/>
      <c r="AC120" s="12"/>
      <c r="AD120" s="198"/>
      <c r="AE120" s="117"/>
      <c r="AF120" s="110"/>
      <c r="AG120" s="282"/>
    </row>
    <row r="121" spans="1:33" ht="15.75" customHeight="1">
      <c r="A121" s="285"/>
      <c r="B121" s="163"/>
      <c r="C121" s="274"/>
      <c r="D121" s="275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76"/>
      <c r="AB121" s="277"/>
      <c r="AC121" s="12"/>
      <c r="AD121" s="198"/>
      <c r="AE121" s="117"/>
      <c r="AF121" s="110"/>
      <c r="AG121" s="282"/>
    </row>
    <row r="122" spans="1:33" ht="15.75" customHeight="1">
      <c r="A122" s="285"/>
      <c r="B122" s="163"/>
      <c r="C122" s="274"/>
      <c r="D122" s="275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76"/>
      <c r="AB122" s="277"/>
      <c r="AC122" s="12"/>
      <c r="AD122" s="198"/>
      <c r="AE122" s="165"/>
      <c r="AF122" s="125"/>
      <c r="AG122" s="282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4">AVERAGE(I107:I122)</f>
        <v>23</v>
      </c>
      <c r="J123" s="137">
        <f t="shared" si="34"/>
        <v>2000</v>
      </c>
      <c r="K123" s="138">
        <f t="shared" ref="K123" si="35">J123/I123</f>
        <v>86.956521739130437</v>
      </c>
      <c r="L123" s="136">
        <f t="shared" ref="L123:M123" si="36">AVERAGE(L107:L122)</f>
        <v>23</v>
      </c>
      <c r="M123" s="137">
        <f t="shared" si="36"/>
        <v>1787.1066143780688</v>
      </c>
      <c r="N123" s="138">
        <f>M123/L123</f>
        <v>77.700287581655161</v>
      </c>
      <c r="O123" s="139">
        <f>L123-I123</f>
        <v>0</v>
      </c>
      <c r="P123" s="140">
        <f>N123-K123</f>
        <v>-9.2562341574752764</v>
      </c>
      <c r="Q123" s="141">
        <f>N123/K123</f>
        <v>0.89355330718903436</v>
      </c>
      <c r="R123" s="291"/>
      <c r="S123" s="142">
        <f>S107</f>
        <v>0.70833333333333337</v>
      </c>
      <c r="T123" s="143">
        <f>INDEX(T107:T122,COUNTA(T107:T122))</f>
        <v>0.84884259259259254</v>
      </c>
      <c r="U123" s="144"/>
      <c r="V123" s="166"/>
      <c r="W123" s="167"/>
      <c r="X123" s="138"/>
      <c r="Y123" s="179">
        <f t="shared" ref="Y123:Z123" si="37">SUM(Y107:Y122)</f>
        <v>0</v>
      </c>
      <c r="Z123" s="180">
        <f t="shared" si="37"/>
        <v>0</v>
      </c>
      <c r="AA123" s="279"/>
      <c r="AB123" s="280"/>
      <c r="AC123" s="179">
        <f t="shared" ref="AC123:AD123" si="38">SUM(AC107:AC122)</f>
        <v>0</v>
      </c>
      <c r="AD123" s="180">
        <f t="shared" si="38"/>
        <v>0</v>
      </c>
      <c r="AE123" s="168">
        <f>M123-J123</f>
        <v>-212.8933856219312</v>
      </c>
      <c r="AF123" s="141">
        <f>M123/J123</f>
        <v>0.89355330718903436</v>
      </c>
      <c r="AG123" s="283"/>
    </row>
    <row r="125" spans="1:33">
      <c r="AA125" s="273" t="s">
        <v>159</v>
      </c>
      <c r="AB125" s="273"/>
    </row>
    <row r="126" spans="1:33">
      <c r="AA126" s="273" t="s">
        <v>160</v>
      </c>
      <c r="AB126" s="273"/>
    </row>
    <row r="127" spans="1:33">
      <c r="AA127" s="273" t="s">
        <v>161</v>
      </c>
      <c r="AB127" s="273"/>
    </row>
    <row r="128" spans="1:33">
      <c r="AA128" s="273" t="s">
        <v>162</v>
      </c>
      <c r="AB128" s="273"/>
    </row>
    <row r="129" spans="27:28">
      <c r="AA129" s="273" t="s">
        <v>163</v>
      </c>
      <c r="AB129" s="273"/>
    </row>
    <row r="130" spans="27:28">
      <c r="AA130" s="273" t="s">
        <v>164</v>
      </c>
      <c r="AB130" s="273"/>
    </row>
    <row r="131" spans="27:28">
      <c r="AA131" s="273" t="s">
        <v>165</v>
      </c>
      <c r="AB131" s="273"/>
    </row>
    <row r="132" spans="27:28">
      <c r="AA132" s="273" t="s">
        <v>166</v>
      </c>
      <c r="AB132" s="273"/>
    </row>
    <row r="133" spans="27:28">
      <c r="AA133" s="273" t="s">
        <v>167</v>
      </c>
      <c r="AB133" s="273"/>
    </row>
    <row r="134" spans="27:28">
      <c r="AA134" s="273" t="s">
        <v>168</v>
      </c>
      <c r="AB134" s="273"/>
    </row>
    <row r="135" spans="27:28">
      <c r="AA135" s="273" t="s">
        <v>169</v>
      </c>
      <c r="AB135" s="273"/>
    </row>
    <row r="136" spans="27:28">
      <c r="AA136" s="273" t="s">
        <v>170</v>
      </c>
      <c r="AB136" s="273"/>
    </row>
    <row r="137" spans="27:28">
      <c r="AA137" s="273" t="s">
        <v>171</v>
      </c>
      <c r="AB137" s="273"/>
    </row>
  </sheetData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546" priority="3" operator="greaterThan">
      <formula>0</formula>
    </cfRule>
  </conditionalFormatting>
  <conditionalFormatting sqref="P5:P123 AE5:AE123">
    <cfRule type="cellIs" dxfId="545" priority="6" operator="lessThan">
      <formula>0</formula>
    </cfRule>
  </conditionalFormatting>
  <conditionalFormatting sqref="Q5:Q123 AF5:AF123">
    <cfRule type="cellIs" dxfId="544" priority="4" operator="greaterThan">
      <formula>1</formula>
    </cfRule>
    <cfRule type="cellIs" dxfId="543" priority="5" operator="lessThan">
      <formula>0.8</formula>
    </cfRule>
  </conditionalFormatting>
  <conditionalFormatting sqref="AG5 R5:R123 AG39:AG90">
    <cfRule type="cellIs" dxfId="542" priority="7" operator="lessThan">
      <formula>0.8</formula>
    </cfRule>
  </conditionalFormatting>
  <conditionalFormatting sqref="AG22">
    <cfRule type="cellIs" dxfId="541" priority="10" operator="lessThan">
      <formula>0.8</formula>
    </cfRule>
  </conditionalFormatting>
  <conditionalFormatting sqref="AG37">
    <cfRule type="cellIs" dxfId="540" priority="9" operator="lessThan">
      <formula>0.8</formula>
    </cfRule>
  </conditionalFormatting>
  <conditionalFormatting sqref="AG105">
    <cfRule type="cellIs" dxfId="539" priority="2" operator="lessThan">
      <formula>0.8</formula>
    </cfRule>
  </conditionalFormatting>
  <conditionalFormatting sqref="AG107:AG123">
    <cfRule type="cellIs" dxfId="538" priority="1" operator="lessThan">
      <formula>0.8</formula>
    </cfRule>
  </conditionalFormatting>
  <dataValidations count="1">
    <dataValidation type="list" allowBlank="1" showInputMessage="1" showErrorMessage="1" sqref="AA5:AB123" xr:uid="{5D35FEFF-72FC-471E-9AC4-1B0463FFA91D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021C2-0B35-447E-8A8B-A9697CBA2BB4}">
  <sheetPr>
    <tabColor theme="9" tint="0.59999389629810485"/>
  </sheetPr>
  <dimension ref="B1:AR42"/>
  <sheetViews>
    <sheetView zoomScale="70" zoomScaleNormal="70" workbookViewId="0">
      <selection activeCell="T19" sqref="T19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246</v>
      </c>
      <c r="D3" s="263"/>
      <c r="E3" s="3" t="s">
        <v>2</v>
      </c>
      <c r="F3" s="264">
        <f>'0323(18度C)'!D1+'0323(4度C)'!D1</f>
        <v>173471</v>
      </c>
      <c r="G3" s="265"/>
      <c r="H3" s="3" t="s">
        <v>3</v>
      </c>
      <c r="I3" s="266">
        <f>'0323(18度C)'!F1+'0323(4度C)'!F1</f>
        <v>5094060.9299999988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467.53390883414414</v>
      </c>
      <c r="F6" s="239" t="e">
        <f>AVERAGE(#REF!,D14:K14)</f>
        <v>#REF!</v>
      </c>
      <c r="G6" s="240">
        <f>AVERAGE(D14:K14)</f>
        <v>160.21604627766601</v>
      </c>
      <c r="H6" s="241"/>
      <c r="I6" s="240">
        <f>AVERAGE(L14:O14)</f>
        <v>92.318840579710141</v>
      </c>
      <c r="J6" s="241"/>
      <c r="K6" s="240">
        <f>AVERAGE(D32:O32)</f>
        <v>741.60584911930869</v>
      </c>
      <c r="L6" s="241"/>
      <c r="M6" s="240">
        <f>AVERAGE(P32:X32)</f>
        <v>713.67314722499168</v>
      </c>
      <c r="N6" s="241"/>
      <c r="O6" s="229">
        <f>'0323(4度C)'!Y2</f>
        <v>0</v>
      </c>
      <c r="P6" s="229">
        <f>'0323(4度C)'!Z2</f>
        <v>0</v>
      </c>
      <c r="Q6" s="229">
        <f>'0323(4度C)'!AC2</f>
        <v>46</v>
      </c>
      <c r="R6" s="229">
        <f>'0323(4度C)'!AD2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416.50210168965049</v>
      </c>
      <c r="F7" s="235" t="e">
        <f>AVERAGE(#REF!,D15:K15)</f>
        <v>#REF!</v>
      </c>
      <c r="G7" s="236">
        <f>AVERAGE(D15:K15)</f>
        <v>143.5164107120882</v>
      </c>
      <c r="H7" s="237"/>
      <c r="I7" s="236">
        <f>AVERAGE(L15:O15)</f>
        <v>81.469328194123364</v>
      </c>
      <c r="J7" s="237"/>
      <c r="K7" s="236">
        <f>AVERAGE(D33:O33)</f>
        <v>661.67711828404458</v>
      </c>
      <c r="L7" s="237"/>
      <c r="M7" s="236">
        <f>AVERAGE(P33:X33)</f>
        <v>634.29360204586533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0.88822135194034968</v>
      </c>
      <c r="F8" s="243" t="e">
        <f>AVERAGE(D16:K16,#REF!)</f>
        <v>#REF!</v>
      </c>
      <c r="G8" s="222">
        <f>AVERAGE(D16:K16)</f>
        <v>0.88828480552359435</v>
      </c>
      <c r="H8" s="223"/>
      <c r="I8" s="222">
        <f>AVERAGE(L16:O16)</f>
        <v>0.88328000309673449</v>
      </c>
      <c r="J8" s="223"/>
      <c r="K8" s="222">
        <f>AVERAGE(D34:O34)</f>
        <v>0.89150712766755313</v>
      </c>
      <c r="L8" s="223"/>
      <c r="M8" s="222">
        <f>AVERAGE(P34:X34)</f>
        <v>0.88775669033081217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84.507042253521121</v>
      </c>
      <c r="F14" s="28">
        <v>104.64285714285714</v>
      </c>
      <c r="G14" s="28">
        <v>85.714285714285722</v>
      </c>
      <c r="H14" s="28">
        <v>366</v>
      </c>
      <c r="I14" s="28" t="s">
        <v>42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100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75.462187622724869</v>
      </c>
      <c r="F15" s="35">
        <v>92.849184401749611</v>
      </c>
      <c r="G15" s="35">
        <v>74.347898609344654</v>
      </c>
      <c r="H15" s="35">
        <v>331.40637221453369</v>
      </c>
      <c r="I15" s="35" t="s">
        <v>42</v>
      </c>
      <c r="J15" s="35" t="s">
        <v>42</v>
      </c>
      <c r="K15" s="36" t="s">
        <v>42</v>
      </c>
      <c r="L15" s="34" t="s">
        <v>42</v>
      </c>
      <c r="M15" s="37">
        <v>80.294472257554702</v>
      </c>
      <c r="N15" s="35">
        <v>86.417456871261564</v>
      </c>
      <c r="O15" s="38">
        <v>77.696055453553811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H16" si="0">E15/E14</f>
        <v>0.89296922020224434</v>
      </c>
      <c r="F16" s="43">
        <f t="shared" si="0"/>
        <v>0.88729596015323864</v>
      </c>
      <c r="G16" s="43">
        <f t="shared" si="0"/>
        <v>0.86739215044235418</v>
      </c>
      <c r="H16" s="43">
        <f t="shared" si="0"/>
        <v>0.90548189129654011</v>
      </c>
      <c r="I16" s="43" t="s">
        <v>42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0.89216080286171895</v>
      </c>
      <c r="N16" s="43">
        <f t="shared" si="1"/>
        <v>0.86417456871261566</v>
      </c>
      <c r="O16" s="46">
        <f t="shared" si="1"/>
        <v>0.89350463771586874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0.25019675925925927</v>
      </c>
      <c r="F17" s="48">
        <v>0.25017361111111114</v>
      </c>
      <c r="G17" s="48">
        <v>0.25004629629629632</v>
      </c>
      <c r="H17" s="48">
        <v>0.25017361111111114</v>
      </c>
      <c r="I17" s="48" t="s">
        <v>42</v>
      </c>
      <c r="J17" s="48" t="s">
        <v>42</v>
      </c>
      <c r="K17" s="48" t="s">
        <v>42</v>
      </c>
      <c r="L17" s="47" t="s">
        <v>42</v>
      </c>
      <c r="M17" s="49">
        <v>0.70834490740740741</v>
      </c>
      <c r="N17" s="48">
        <v>0.70854166666666663</v>
      </c>
      <c r="O17" s="50">
        <v>0.7084259259259259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0.57027777777777777</v>
      </c>
      <c r="F18" s="48">
        <v>0.52581018518518519</v>
      </c>
      <c r="G18" s="48">
        <v>0.48015046296296299</v>
      </c>
      <c r="H18" s="48">
        <v>0.4496412037037037</v>
      </c>
      <c r="I18" s="48" t="s">
        <v>42</v>
      </c>
      <c r="J18" s="48" t="s">
        <v>42</v>
      </c>
      <c r="K18" s="48" t="s">
        <v>42</v>
      </c>
      <c r="L18" s="47" t="s">
        <v>42</v>
      </c>
      <c r="M18" s="49">
        <v>0.8354166666666667</v>
      </c>
      <c r="N18" s="48">
        <v>0.81458333333333333</v>
      </c>
      <c r="O18" s="50">
        <v>0.8503356481481481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10</v>
      </c>
      <c r="F21" s="52">
        <v>10</v>
      </c>
      <c r="G21" s="52">
        <v>6</v>
      </c>
      <c r="H21" s="52">
        <v>8</v>
      </c>
      <c r="I21" s="52"/>
      <c r="J21" s="52"/>
      <c r="K21" s="53"/>
      <c r="L21" s="54"/>
      <c r="M21" s="55">
        <v>3</v>
      </c>
      <c r="N21" s="52">
        <v>5</v>
      </c>
      <c r="O21" s="56">
        <v>4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23.666666666666668</v>
      </c>
      <c r="F23" s="58">
        <v>21.5</v>
      </c>
      <c r="G23" s="58">
        <v>24</v>
      </c>
      <c r="H23" s="58">
        <v>7.75</v>
      </c>
      <c r="I23" s="58" t="s">
        <v>42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20.666666666666668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328.81355932203388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1005.8823529411765</v>
      </c>
      <c r="O32" s="28">
        <v>840</v>
      </c>
      <c r="P32" s="27">
        <v>305.08474576271186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723.52941176470586</v>
      </c>
      <c r="W32" s="28">
        <v>979.41176470588243</v>
      </c>
      <c r="X32" s="31">
        <v>846.66666666666663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290.099062501878</v>
      </c>
      <c r="H33" s="35">
        <v>390.11731639170983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990.40653904065482</v>
      </c>
      <c r="N33" s="35">
        <v>891.80155496675718</v>
      </c>
      <c r="O33" s="35">
        <v>745.96111851922342</v>
      </c>
      <c r="P33" s="34">
        <v>268.72415425378784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648.14409531237902</v>
      </c>
      <c r="W33" s="35">
        <v>870.4802350459139</v>
      </c>
      <c r="X33" s="38">
        <v>749.82592357138026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0.88226003544385578</v>
      </c>
      <c r="H34" s="43">
        <f>H33/H32</f>
        <v>0.90027073013471504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0.9003695809460498</v>
      </c>
      <c r="N34" s="43">
        <f>N33/N32</f>
        <v>0.88658634119502178</v>
      </c>
      <c r="O34" s="43">
        <f>O33/O32</f>
        <v>0.88804895061812317</v>
      </c>
      <c r="P34" s="42">
        <f>P33/P32</f>
        <v>0.88081806116519346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0.8958089122203613</v>
      </c>
      <c r="W34" s="43">
        <f>W33/W32</f>
        <v>0.88877861836519734</v>
      </c>
      <c r="X34" s="46">
        <f>X33/X32</f>
        <v>0.88562116957249637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>
        <v>0.2918634259259259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0.16666666666666666</v>
      </c>
      <c r="O35" s="48">
        <v>0.16693287037037038</v>
      </c>
      <c r="P35" s="47">
        <v>0.708587962962963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0.7086689814814815</v>
      </c>
      <c r="X35" s="50">
        <v>0.70833333333333337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0.46189814814814817</v>
      </c>
      <c r="H36" s="48">
        <v>0.33355324074074072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0.40797453703703701</v>
      </c>
      <c r="N36" s="48">
        <v>0.45624999999999999</v>
      </c>
      <c r="O36" s="48">
        <v>0.44520833333333332</v>
      </c>
      <c r="P36" s="47">
        <v>0.83783564814814815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0.81874999999999998</v>
      </c>
      <c r="W36" s="48">
        <v>1.2072453703703703</v>
      </c>
      <c r="X36" s="50">
        <v>1.1812499999999999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9.8333333333333339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3.4</v>
      </c>
      <c r="O37" s="58">
        <v>4</v>
      </c>
      <c r="P37" s="57">
        <v>11.8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4.25</v>
      </c>
      <c r="W37" s="58">
        <v>3.4</v>
      </c>
      <c r="X37" s="61">
        <v>4.0909090909090908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1E3BE-CFAA-4103-BA4D-1FC8BDAC917B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Q25" sqref="Q25"/>
      <selection pane="bottomLeft" activeCell="Q25" sqref="Q25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118907</v>
      </c>
      <c r="E1" s="88" t="s">
        <v>3</v>
      </c>
      <c r="F1" s="89">
        <f>SUM(G5:G157)</f>
        <v>2305526.7499999991</v>
      </c>
      <c r="G1" s="90" t="s">
        <v>84</v>
      </c>
      <c r="H1" s="91">
        <f>L21+L38+L55+L72+L89+L106+L123+L140+L157</f>
        <v>49.774242424242424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46104</v>
      </c>
      <c r="B2" s="332"/>
      <c r="C2" s="92" t="s">
        <v>40</v>
      </c>
      <c r="D2" s="93">
        <f>AVERAGE(N21,N38,N55,N72,N89,N106,N123,N140,N157)</f>
        <v>649.50666662263166</v>
      </c>
      <c r="E2" s="93" t="s">
        <v>91</v>
      </c>
      <c r="F2" s="94">
        <f>F1/D1</f>
        <v>19.389327373493561</v>
      </c>
      <c r="G2" s="95" t="s">
        <v>92</v>
      </c>
      <c r="H2" s="96">
        <f>COUNT(H5:H157)</f>
        <v>10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224</v>
      </c>
      <c r="D5" s="288"/>
      <c r="E5" s="147">
        <v>17.87</v>
      </c>
      <c r="F5" s="97">
        <v>1742</v>
      </c>
      <c r="G5" s="148">
        <f t="shared" ref="G5:G10" si="0">E5*F5</f>
        <v>31129.54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2257.4514038876905</v>
      </c>
      <c r="N5" s="152">
        <f t="shared" ref="N5:N10" si="2">M5/L5</f>
        <v>376.2419006479484</v>
      </c>
      <c r="O5" s="154">
        <f t="shared" ref="O5:O10" si="3">L5-I5</f>
        <v>0</v>
      </c>
      <c r="P5" s="155">
        <f t="shared" ref="P5:P10" si="4">N5-K5</f>
        <v>-40.424766018718287</v>
      </c>
      <c r="Q5" s="156">
        <f t="shared" ref="Q5:Q10" si="5">N5/K5</f>
        <v>0.90298056155507611</v>
      </c>
      <c r="R5" s="289">
        <f>Q21</f>
        <v>0.88226003544385578</v>
      </c>
      <c r="S5" s="157">
        <v>0.25</v>
      </c>
      <c r="T5" s="158">
        <v>0.28215277777777775</v>
      </c>
      <c r="U5" s="159"/>
      <c r="V5" s="160">
        <v>46.299999999999962</v>
      </c>
      <c r="W5" s="161"/>
      <c r="X5" s="162"/>
      <c r="Y5" s="292"/>
      <c r="Z5" s="293"/>
      <c r="AA5" s="115">
        <f t="shared" ref="AA5:AA10" si="6">M5-J5</f>
        <v>-242.5485961123095</v>
      </c>
      <c r="AB5" s="156">
        <f t="shared" ref="AB5:AB10" si="7">M5/J5</f>
        <v>0.90298056155507622</v>
      </c>
      <c r="AC5" s="281">
        <f>AB21</f>
        <v>0.88226003544385567</v>
      </c>
    </row>
    <row r="6" spans="1:29" ht="15.75" customHeight="1">
      <c r="A6" s="285"/>
      <c r="B6" s="100" t="s">
        <v>114</v>
      </c>
      <c r="C6" s="274" t="s">
        <v>240</v>
      </c>
      <c r="D6" s="275"/>
      <c r="E6" s="101">
        <v>19.7</v>
      </c>
      <c r="F6" s="102">
        <v>3079</v>
      </c>
      <c r="G6" s="103">
        <f t="shared" si="0"/>
        <v>60656.299999999996</v>
      </c>
      <c r="H6" s="26"/>
      <c r="I6" s="104">
        <v>6</v>
      </c>
      <c r="J6" s="105">
        <v>2500</v>
      </c>
      <c r="K6" s="106">
        <f t="shared" ref="K6:K23" si="8">J6/I6</f>
        <v>416.66666666666669</v>
      </c>
      <c r="L6" s="107">
        <v>6</v>
      </c>
      <c r="M6" s="105">
        <f t="shared" si="1"/>
        <v>2256.5960912052105</v>
      </c>
      <c r="N6" s="106">
        <f t="shared" si="2"/>
        <v>376.09934853420174</v>
      </c>
      <c r="O6" s="108">
        <f t="shared" si="3"/>
        <v>0</v>
      </c>
      <c r="P6" s="109">
        <f t="shared" si="4"/>
        <v>-40.567318132464948</v>
      </c>
      <c r="Q6" s="110">
        <f t="shared" si="5"/>
        <v>0.90263843648208408</v>
      </c>
      <c r="R6" s="290"/>
      <c r="S6" s="47">
        <v>0.28550925925925924</v>
      </c>
      <c r="T6" s="48">
        <v>0.34236111111111112</v>
      </c>
      <c r="U6" s="111">
        <v>4.8333333333333428</v>
      </c>
      <c r="V6" s="112">
        <v>81.866666666666703</v>
      </c>
      <c r="W6" s="113"/>
      <c r="X6" s="116"/>
      <c r="Y6" s="276"/>
      <c r="Z6" s="277"/>
      <c r="AA6" s="117">
        <f t="shared" si="6"/>
        <v>-243.40390879478946</v>
      </c>
      <c r="AB6" s="110">
        <f t="shared" si="7"/>
        <v>0.90263843648208419</v>
      </c>
      <c r="AC6" s="282"/>
    </row>
    <row r="7" spans="1:29" ht="15.75" customHeight="1">
      <c r="A7" s="285"/>
      <c r="B7" s="100" t="s">
        <v>114</v>
      </c>
      <c r="C7" s="274" t="s">
        <v>115</v>
      </c>
      <c r="D7" s="275"/>
      <c r="E7" s="101">
        <v>29.85</v>
      </c>
      <c r="F7" s="102">
        <v>2189</v>
      </c>
      <c r="G7" s="103">
        <f t="shared" si="0"/>
        <v>65341.65</v>
      </c>
      <c r="H7" s="26"/>
      <c r="I7" s="104">
        <v>12</v>
      </c>
      <c r="J7" s="105">
        <v>3600</v>
      </c>
      <c r="K7" s="106">
        <f t="shared" si="8"/>
        <v>300</v>
      </c>
      <c r="L7" s="107">
        <v>12</v>
      </c>
      <c r="M7" s="105">
        <f t="shared" si="1"/>
        <v>3147.1246006389756</v>
      </c>
      <c r="N7" s="106">
        <f t="shared" si="2"/>
        <v>262.26038338658128</v>
      </c>
      <c r="O7" s="108">
        <f t="shared" si="3"/>
        <v>0</v>
      </c>
      <c r="P7" s="109">
        <f t="shared" si="4"/>
        <v>-37.739616613418718</v>
      </c>
      <c r="Q7" s="110">
        <f t="shared" si="5"/>
        <v>0.87420127795527092</v>
      </c>
      <c r="R7" s="290"/>
      <c r="S7" s="47">
        <v>0.3460185185185185</v>
      </c>
      <c r="T7" s="48">
        <v>0.375</v>
      </c>
      <c r="U7" s="111">
        <v>5.2666666666666373</v>
      </c>
      <c r="V7" s="112">
        <v>41.733333333333356</v>
      </c>
      <c r="W7" s="113"/>
      <c r="X7" s="116"/>
      <c r="Y7" s="276"/>
      <c r="Z7" s="277"/>
      <c r="AA7" s="117">
        <f t="shared" si="6"/>
        <v>-452.87539936102439</v>
      </c>
      <c r="AB7" s="110">
        <f t="shared" si="7"/>
        <v>0.87420127795527103</v>
      </c>
      <c r="AC7" s="282"/>
    </row>
    <row r="8" spans="1:29" ht="15.75" customHeight="1">
      <c r="A8" s="285"/>
      <c r="B8" s="100" t="s">
        <v>114</v>
      </c>
      <c r="C8" s="274" t="s">
        <v>116</v>
      </c>
      <c r="D8" s="275"/>
      <c r="E8" s="101">
        <v>29.52</v>
      </c>
      <c r="F8" s="102">
        <v>1972</v>
      </c>
      <c r="G8" s="103">
        <f t="shared" si="0"/>
        <v>58213.440000000002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3145.4142667257429</v>
      </c>
      <c r="N8" s="106">
        <f t="shared" si="2"/>
        <v>262.11785556047857</v>
      </c>
      <c r="O8" s="108">
        <f t="shared" si="3"/>
        <v>0</v>
      </c>
      <c r="P8" s="109">
        <f t="shared" si="4"/>
        <v>-37.882144439521426</v>
      </c>
      <c r="Q8" s="110">
        <f t="shared" si="5"/>
        <v>0.87372618520159528</v>
      </c>
      <c r="R8" s="290"/>
      <c r="S8" s="47">
        <v>0.37943287037037038</v>
      </c>
      <c r="T8" s="48">
        <v>0.40555555555555556</v>
      </c>
      <c r="U8" s="111">
        <v>6.3833333333333453</v>
      </c>
      <c r="V8" s="112">
        <v>37.61666666666666</v>
      </c>
      <c r="W8" s="113"/>
      <c r="X8" s="116"/>
      <c r="Y8" s="276"/>
      <c r="Z8" s="277"/>
      <c r="AA8" s="117">
        <f t="shared" si="6"/>
        <v>-454.58573327425711</v>
      </c>
      <c r="AB8" s="110">
        <f t="shared" si="7"/>
        <v>0.87372618520159528</v>
      </c>
      <c r="AC8" s="282"/>
    </row>
    <row r="9" spans="1:29" ht="15.75" customHeight="1">
      <c r="A9" s="285"/>
      <c r="B9" s="100" t="s">
        <v>114</v>
      </c>
      <c r="C9" s="274" t="s">
        <v>119</v>
      </c>
      <c r="D9" s="275"/>
      <c r="E9" s="101">
        <v>25.64</v>
      </c>
      <c r="F9" s="102">
        <v>1619</v>
      </c>
      <c r="G9" s="103">
        <f t="shared" si="0"/>
        <v>41511.160000000003</v>
      </c>
      <c r="H9" s="13"/>
      <c r="I9" s="104">
        <v>11</v>
      </c>
      <c r="J9" s="105">
        <v>3600</v>
      </c>
      <c r="K9" s="106">
        <f t="shared" si="8"/>
        <v>327.27272727272725</v>
      </c>
      <c r="L9" s="107">
        <v>11</v>
      </c>
      <c r="M9" s="105">
        <f t="shared" si="1"/>
        <v>3183.178590933916</v>
      </c>
      <c r="N9" s="106">
        <f t="shared" si="2"/>
        <v>289.37987190308326</v>
      </c>
      <c r="O9" s="108">
        <f t="shared" si="3"/>
        <v>0</v>
      </c>
      <c r="P9" s="109">
        <f t="shared" si="4"/>
        <v>-37.892855369643996</v>
      </c>
      <c r="Q9" s="110">
        <f t="shared" si="5"/>
        <v>0.88421627525942115</v>
      </c>
      <c r="R9" s="290"/>
      <c r="S9" s="47">
        <v>0.40936342592592595</v>
      </c>
      <c r="T9" s="48">
        <v>0.43055555555555558</v>
      </c>
      <c r="U9" s="111">
        <v>5.4833333333333645</v>
      </c>
      <c r="V9" s="112">
        <v>30.516666666666666</v>
      </c>
      <c r="W9" s="113"/>
      <c r="X9" s="116"/>
      <c r="Y9" s="276"/>
      <c r="Z9" s="277"/>
      <c r="AA9" s="117">
        <f t="shared" si="6"/>
        <v>-416.82140906608402</v>
      </c>
      <c r="AB9" s="110">
        <f t="shared" si="7"/>
        <v>0.88421627525942115</v>
      </c>
      <c r="AC9" s="282"/>
    </row>
    <row r="10" spans="1:29" ht="15.75" customHeight="1">
      <c r="A10" s="285"/>
      <c r="B10" s="100" t="s">
        <v>120</v>
      </c>
      <c r="C10" s="274" t="s">
        <v>121</v>
      </c>
      <c r="D10" s="275"/>
      <c r="E10" s="101">
        <v>28.57</v>
      </c>
      <c r="F10" s="102">
        <v>2091</v>
      </c>
      <c r="G10" s="121">
        <f t="shared" si="0"/>
        <v>59739.87</v>
      </c>
      <c r="H10" s="122"/>
      <c r="I10" s="104">
        <v>12</v>
      </c>
      <c r="J10" s="105">
        <v>3600</v>
      </c>
      <c r="K10" s="106">
        <f t="shared" si="8"/>
        <v>300</v>
      </c>
      <c r="L10" s="107">
        <v>12</v>
      </c>
      <c r="M10" s="105">
        <f t="shared" si="1"/>
        <v>3126.0797342192682</v>
      </c>
      <c r="N10" s="106">
        <f t="shared" si="2"/>
        <v>260.50664451827237</v>
      </c>
      <c r="O10" s="108">
        <f t="shared" si="3"/>
        <v>0</v>
      </c>
      <c r="P10" s="109">
        <f t="shared" si="4"/>
        <v>-39.493355481727633</v>
      </c>
      <c r="Q10" s="110">
        <f t="shared" si="5"/>
        <v>0.8683554817275746</v>
      </c>
      <c r="R10" s="290"/>
      <c r="S10" s="47">
        <v>0.43402777777777779</v>
      </c>
      <c r="T10" s="48">
        <v>0.46189814814814817</v>
      </c>
      <c r="U10" s="111">
        <v>4.9999999999999822</v>
      </c>
      <c r="V10" s="112">
        <v>40.133333333333347</v>
      </c>
      <c r="W10" s="113"/>
      <c r="X10" s="116"/>
      <c r="Y10" s="276"/>
      <c r="Z10" s="277"/>
      <c r="AA10" s="117">
        <f t="shared" si="6"/>
        <v>-473.92026578073182</v>
      </c>
      <c r="AB10" s="110">
        <f t="shared" si="7"/>
        <v>0.86835548172757449</v>
      </c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9">AVERAGE(I5:I20)</f>
        <v>9.8333333333333339</v>
      </c>
      <c r="J21" s="137">
        <f t="shared" si="9"/>
        <v>3233.3333333333335</v>
      </c>
      <c r="K21" s="138">
        <f t="shared" ref="K21" si="10">J21/I21</f>
        <v>328.81355932203388</v>
      </c>
      <c r="L21" s="136">
        <f t="shared" ref="L21:M21" si="11">AVERAGE(L5:L20)</f>
        <v>9.8333333333333339</v>
      </c>
      <c r="M21" s="137">
        <f t="shared" si="11"/>
        <v>2852.640781268467</v>
      </c>
      <c r="N21" s="138">
        <f>M21/L21</f>
        <v>290.099062501878</v>
      </c>
      <c r="O21" s="139">
        <f>L21-I21</f>
        <v>0</v>
      </c>
      <c r="P21" s="140">
        <f>N21-K21</f>
        <v>-38.714496820155887</v>
      </c>
      <c r="Q21" s="141">
        <f>N21/K21</f>
        <v>0.88226003544385578</v>
      </c>
      <c r="R21" s="291"/>
      <c r="S21" s="142">
        <f>S5</f>
        <v>0.25</v>
      </c>
      <c r="T21" s="143">
        <f>INDEX(T5:T20,COUNTA(T5:T20))</f>
        <v>0.46189814814814817</v>
      </c>
      <c r="U21" s="144"/>
      <c r="V21" s="166"/>
      <c r="W21" s="167"/>
      <c r="X21" s="138"/>
      <c r="Y21" s="279"/>
      <c r="Z21" s="280"/>
      <c r="AA21" s="168">
        <f>M21-J21</f>
        <v>-380.6925520648665</v>
      </c>
      <c r="AB21" s="141">
        <f>M21/J21</f>
        <v>0.88226003544385567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964</v>
      </c>
      <c r="G22" s="148">
        <f t="shared" ref="G22:G23" si="12">E22*F22</f>
        <v>13524.92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2340.1213755900153</v>
      </c>
      <c r="N22" s="152">
        <f>M22/L22</f>
        <v>390.02022926500257</v>
      </c>
      <c r="O22" s="154">
        <f>L22-I22</f>
        <v>0</v>
      </c>
      <c r="P22" s="155">
        <f>N22-K22</f>
        <v>-43.313104068330745</v>
      </c>
      <c r="Q22" s="156">
        <f>N22/K22</f>
        <v>0.90004668291923673</v>
      </c>
      <c r="R22" s="289">
        <f>Q38</f>
        <v>0.90027073013471504</v>
      </c>
      <c r="S22" s="157">
        <v>0.2918634259259259</v>
      </c>
      <c r="T22" s="158">
        <v>0.30902777777777779</v>
      </c>
      <c r="U22" s="159"/>
      <c r="V22" s="160">
        <v>24.716666666666718</v>
      </c>
      <c r="W22" s="158"/>
      <c r="X22" s="169"/>
      <c r="Y22" s="292"/>
      <c r="Z22" s="293"/>
      <c r="AA22" s="115">
        <f>M22-J22</f>
        <v>-259.8786244099847</v>
      </c>
      <c r="AB22" s="156">
        <f>M22/J22</f>
        <v>0.90004668291923662</v>
      </c>
      <c r="AC22" s="281">
        <f>AB38</f>
        <v>0.90027073013471492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1183</v>
      </c>
      <c r="G23" s="103">
        <f t="shared" si="12"/>
        <v>17141.670000000002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2341.2864211105025</v>
      </c>
      <c r="N23" s="106">
        <f>M23/L23</f>
        <v>390.2144035184171</v>
      </c>
      <c r="O23" s="108">
        <f>L23-I23</f>
        <v>0</v>
      </c>
      <c r="P23" s="109">
        <f>N23-K23</f>
        <v>-43.118929814916214</v>
      </c>
      <c r="Q23" s="110">
        <f>N23/K23</f>
        <v>0.90049477735019334</v>
      </c>
      <c r="R23" s="290"/>
      <c r="S23" s="47">
        <v>0.3125</v>
      </c>
      <c r="T23" s="48">
        <v>0.33355324074074072</v>
      </c>
      <c r="U23" s="111">
        <v>4.9999999999999822</v>
      </c>
      <c r="V23" s="112">
        <v>30.316666666666634</v>
      </c>
      <c r="W23" s="113"/>
      <c r="X23" s="13"/>
      <c r="Y23" s="276"/>
      <c r="Z23" s="277"/>
      <c r="AA23" s="117">
        <f>M23-J23</f>
        <v>-258.71357888949751</v>
      </c>
      <c r="AB23" s="110">
        <f>M23/J23</f>
        <v>0.90049477735019323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2340.7038983502589</v>
      </c>
      <c r="N38" s="138">
        <f>M38/L38</f>
        <v>390.11731639170983</v>
      </c>
      <c r="O38" s="139">
        <f>L38-I38</f>
        <v>0</v>
      </c>
      <c r="P38" s="140">
        <f>N38-K38</f>
        <v>-43.216016941623479</v>
      </c>
      <c r="Q38" s="141">
        <f>N38/K38</f>
        <v>0.90027073013471504</v>
      </c>
      <c r="R38" s="291"/>
      <c r="S38" s="142">
        <f>S22</f>
        <v>0.2918634259259259</v>
      </c>
      <c r="T38" s="143">
        <f>INDEX(T22:T37,COUNTA(T22:T37))</f>
        <v>0.33355324074074072</v>
      </c>
      <c r="U38" s="144"/>
      <c r="V38" s="166"/>
      <c r="W38" s="167"/>
      <c r="X38" s="138"/>
      <c r="Y38" s="279"/>
      <c r="Z38" s="280"/>
      <c r="AA38" s="168">
        <f>M38-J38</f>
        <v>-259.2961016497411</v>
      </c>
      <c r="AB38" s="141">
        <f>M38/J38</f>
        <v>0.90027073013471492</v>
      </c>
      <c r="AC38" s="283"/>
    </row>
    <row r="39" spans="1:29" ht="15.75" customHeight="1">
      <c r="A39" s="284" t="s">
        <v>125</v>
      </c>
      <c r="B39" s="114" t="s">
        <v>120</v>
      </c>
      <c r="C39" s="287" t="s">
        <v>204</v>
      </c>
      <c r="D39" s="288"/>
      <c r="E39" s="147">
        <v>18.53</v>
      </c>
      <c r="F39" s="97">
        <v>3837</v>
      </c>
      <c r="G39" s="148">
        <f t="shared" ref="G39" si="16">E39*F39</f>
        <v>71099.61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2971.2196171219643</v>
      </c>
      <c r="N39" s="152">
        <f>M39/L39</f>
        <v>990.40653904065482</v>
      </c>
      <c r="O39" s="154">
        <f>L39-I39</f>
        <v>0</v>
      </c>
      <c r="P39" s="155">
        <f>N39-K39</f>
        <v>-109.59346095934518</v>
      </c>
      <c r="Q39" s="156">
        <f>N39/K39</f>
        <v>0.9003695809460498</v>
      </c>
      <c r="R39" s="289">
        <f>Q55</f>
        <v>0.9003695809460498</v>
      </c>
      <c r="S39" s="157">
        <v>0.35416666666666669</v>
      </c>
      <c r="T39" s="158">
        <v>0.40797453703703701</v>
      </c>
      <c r="U39" s="159"/>
      <c r="V39" s="160">
        <v>77.483333333333263</v>
      </c>
      <c r="W39" s="161"/>
      <c r="X39" s="162"/>
      <c r="Y39" s="292"/>
      <c r="Z39" s="293"/>
      <c r="AA39" s="115">
        <f>M39-J39</f>
        <v>-328.78038287803565</v>
      </c>
      <c r="AB39" s="156">
        <f>M39/J39</f>
        <v>0.9003695809460498</v>
      </c>
      <c r="AC39" s="281">
        <f>AB55</f>
        <v>0.9003695809460498</v>
      </c>
    </row>
    <row r="40" spans="1:29" ht="15.75" customHeight="1">
      <c r="A40" s="285"/>
      <c r="B40" s="100"/>
      <c r="C40" s="274"/>
      <c r="D40" s="275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0"/>
      <c r="S40" s="47"/>
      <c r="T40" s="48"/>
      <c r="U40" s="111"/>
      <c r="V40" s="112"/>
      <c r="W40" s="113"/>
      <c r="X40" s="116"/>
      <c r="Y40" s="276"/>
      <c r="Z40" s="277"/>
      <c r="AA40" s="117"/>
      <c r="AB40" s="110"/>
      <c r="AC40" s="282"/>
    </row>
    <row r="41" spans="1:29" ht="15.75" customHeight="1">
      <c r="A41" s="285"/>
      <c r="B41" s="100"/>
      <c r="C41" s="274"/>
      <c r="D41" s="275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0"/>
      <c r="S41" s="47"/>
      <c r="T41" s="48"/>
      <c r="U41" s="111"/>
      <c r="V41" s="112"/>
      <c r="W41" s="113"/>
      <c r="X41" s="116"/>
      <c r="Y41" s="276"/>
      <c r="Z41" s="277"/>
      <c r="AA41" s="117"/>
      <c r="AB41" s="110"/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99"/>
      <c r="G55" s="135"/>
      <c r="H55" s="69"/>
      <c r="I55" s="136">
        <f t="shared" ref="I55:J55" si="17">AVERAGE(I39:I54)</f>
        <v>3</v>
      </c>
      <c r="J55" s="137">
        <f t="shared" si="17"/>
        <v>3300</v>
      </c>
      <c r="K55" s="138">
        <f t="shared" ref="K55" si="18">J55/I55</f>
        <v>1100</v>
      </c>
      <c r="L55" s="136">
        <f t="shared" ref="L55:M55" si="19">AVERAGE(L39:L54)</f>
        <v>3</v>
      </c>
      <c r="M55" s="137">
        <f t="shared" si="19"/>
        <v>2971.2196171219643</v>
      </c>
      <c r="N55" s="138">
        <f t="shared" ref="N55:N60" si="20">M55/L55</f>
        <v>990.40653904065482</v>
      </c>
      <c r="O55" s="139">
        <f t="shared" ref="O55:O60" si="21">L55-I55</f>
        <v>0</v>
      </c>
      <c r="P55" s="140">
        <f t="shared" ref="P55:P60" si="22">N55-K55</f>
        <v>-109.59346095934518</v>
      </c>
      <c r="Q55" s="141">
        <f t="shared" ref="Q55:Q60" si="23">N55/K55</f>
        <v>0.9003695809460498</v>
      </c>
      <c r="R55" s="291"/>
      <c r="S55" s="142">
        <f>S39</f>
        <v>0.35416666666666669</v>
      </c>
      <c r="T55" s="143">
        <f>INDEX(T39:T54,COUNTA(T39:T54))</f>
        <v>0.40797453703703701</v>
      </c>
      <c r="U55" s="144"/>
      <c r="V55" s="166"/>
      <c r="W55" s="99"/>
      <c r="X55" s="69"/>
      <c r="Y55" s="279"/>
      <c r="Z55" s="280"/>
      <c r="AA55" s="168">
        <f t="shared" ref="AA55:AA60" si="24">M55-J55</f>
        <v>-328.78038287803565</v>
      </c>
      <c r="AB55" s="141">
        <f t="shared" ref="AB55:AB60" si="25">M55/J55</f>
        <v>0.9003695809460498</v>
      </c>
      <c r="AC55" s="283"/>
    </row>
    <row r="56" spans="1:29" ht="15.75" customHeight="1">
      <c r="A56" s="294" t="s">
        <v>71</v>
      </c>
      <c r="B56" s="114" t="s">
        <v>120</v>
      </c>
      <c r="C56" s="287" t="s">
        <v>130</v>
      </c>
      <c r="D56" s="288"/>
      <c r="E56" s="147">
        <v>18.18</v>
      </c>
      <c r="F56" s="97">
        <v>1336</v>
      </c>
      <c r="G56" s="148">
        <f t="shared" ref="G56:G60" si="26">E56*F56</f>
        <v>24288.48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3176.7503302509908</v>
      </c>
      <c r="N56" s="152">
        <f t="shared" si="20"/>
        <v>1058.9167767503302</v>
      </c>
      <c r="O56" s="154">
        <f t="shared" si="21"/>
        <v>0</v>
      </c>
      <c r="P56" s="155">
        <f t="shared" si="22"/>
        <v>-141.0832232496698</v>
      </c>
      <c r="Q56" s="156">
        <f t="shared" si="23"/>
        <v>0.88243064729194187</v>
      </c>
      <c r="R56" s="289">
        <f>Q72</f>
        <v>0.88658634119502178</v>
      </c>
      <c r="S56" s="157">
        <v>0.16666666666666666</v>
      </c>
      <c r="T56" s="158">
        <v>0.18418981481481481</v>
      </c>
      <c r="U56" s="159"/>
      <c r="V56" s="160">
        <v>25.233333333333334</v>
      </c>
      <c r="W56" s="161"/>
      <c r="X56" s="162"/>
      <c r="Y56" s="292"/>
      <c r="Z56" s="293"/>
      <c r="AA56" s="115">
        <f t="shared" si="24"/>
        <v>-423.24966974900917</v>
      </c>
      <c r="AB56" s="156">
        <f t="shared" si="25"/>
        <v>0.88243064729194187</v>
      </c>
      <c r="AC56" s="281">
        <f>AB72</f>
        <v>0.88658634119502167</v>
      </c>
    </row>
    <row r="57" spans="1:29" ht="15.75" customHeight="1">
      <c r="A57" s="295"/>
      <c r="B57" s="100" t="s">
        <v>120</v>
      </c>
      <c r="C57" s="274" t="s">
        <v>132</v>
      </c>
      <c r="D57" s="275"/>
      <c r="E57" s="101">
        <v>18.18</v>
      </c>
      <c r="F57" s="102">
        <v>2627</v>
      </c>
      <c r="G57" s="103">
        <f t="shared" si="26"/>
        <v>47758.86</v>
      </c>
      <c r="H57" s="26"/>
      <c r="I57" s="104">
        <v>3</v>
      </c>
      <c r="J57" s="105">
        <v>3600</v>
      </c>
      <c r="K57" s="106">
        <f t="shared" ref="K57:K94" si="27">J57/I57</f>
        <v>1200</v>
      </c>
      <c r="L57" s="107">
        <v>3</v>
      </c>
      <c r="M57" s="105">
        <f>F57/V57*60</f>
        <v>3173.5570469798663</v>
      </c>
      <c r="N57" s="106">
        <f t="shared" si="20"/>
        <v>1057.8523489932888</v>
      </c>
      <c r="O57" s="108">
        <f t="shared" si="21"/>
        <v>0</v>
      </c>
      <c r="P57" s="109">
        <f t="shared" si="22"/>
        <v>-142.14765100671116</v>
      </c>
      <c r="Q57" s="110">
        <f t="shared" si="23"/>
        <v>0.88154362416107401</v>
      </c>
      <c r="R57" s="290"/>
      <c r="S57" s="47">
        <v>0.19467592592592592</v>
      </c>
      <c r="T57" s="48">
        <v>0.22916666666666666</v>
      </c>
      <c r="U57" s="111">
        <v>15.100000000000001</v>
      </c>
      <c r="V57" s="112">
        <v>49.666666666666664</v>
      </c>
      <c r="W57" s="113"/>
      <c r="X57" s="116"/>
      <c r="Y57" s="276"/>
      <c r="Z57" s="277"/>
      <c r="AA57" s="117">
        <f t="shared" si="24"/>
        <v>-426.4429530201337</v>
      </c>
      <c r="AB57" s="110">
        <f t="shared" si="25"/>
        <v>0.88154362416107401</v>
      </c>
      <c r="AC57" s="282"/>
    </row>
    <row r="58" spans="1:29" ht="15.75" customHeight="1">
      <c r="A58" s="295"/>
      <c r="B58" s="100" t="s">
        <v>120</v>
      </c>
      <c r="C58" s="274" t="s">
        <v>127</v>
      </c>
      <c r="D58" s="275"/>
      <c r="E58" s="101">
        <v>22.28</v>
      </c>
      <c r="F58" s="102">
        <v>1303</v>
      </c>
      <c r="G58" s="103">
        <f t="shared" si="26"/>
        <v>29030.84</v>
      </c>
      <c r="H58" s="26"/>
      <c r="I58" s="104">
        <v>5</v>
      </c>
      <c r="J58" s="105">
        <v>3300</v>
      </c>
      <c r="K58" s="106">
        <f t="shared" si="27"/>
        <v>660</v>
      </c>
      <c r="L58" s="107">
        <v>5</v>
      </c>
      <c r="M58" s="105">
        <f>F58/V58*60</f>
        <v>2942.7854454203234</v>
      </c>
      <c r="N58" s="106">
        <f t="shared" si="20"/>
        <v>588.55708908406473</v>
      </c>
      <c r="O58" s="108">
        <f t="shared" si="21"/>
        <v>0</v>
      </c>
      <c r="P58" s="109">
        <f t="shared" si="22"/>
        <v>-71.442910915935272</v>
      </c>
      <c r="Q58" s="110">
        <f t="shared" si="23"/>
        <v>0.89175316527888593</v>
      </c>
      <c r="R58" s="290"/>
      <c r="S58" s="47">
        <v>0.24057870370370371</v>
      </c>
      <c r="T58" s="48">
        <v>0.2590277777777778</v>
      </c>
      <c r="U58" s="111">
        <v>16.433333333333358</v>
      </c>
      <c r="V58" s="112">
        <v>26.566666666666691</v>
      </c>
      <c r="W58" s="113"/>
      <c r="X58" s="116"/>
      <c r="Y58" s="276"/>
      <c r="Z58" s="277"/>
      <c r="AA58" s="117">
        <f t="shared" si="24"/>
        <v>-357.21455457967659</v>
      </c>
      <c r="AB58" s="110">
        <f t="shared" si="25"/>
        <v>0.89175316527888593</v>
      </c>
      <c r="AC58" s="282"/>
    </row>
    <row r="59" spans="1:29" ht="15.75" customHeight="1">
      <c r="A59" s="295"/>
      <c r="B59" s="100" t="s">
        <v>120</v>
      </c>
      <c r="C59" s="274" t="s">
        <v>131</v>
      </c>
      <c r="D59" s="275"/>
      <c r="E59" s="101">
        <v>14.03</v>
      </c>
      <c r="F59" s="102">
        <v>5174</v>
      </c>
      <c r="G59" s="103">
        <f t="shared" si="26"/>
        <v>72591.22</v>
      </c>
      <c r="H59" s="26"/>
      <c r="I59" s="104">
        <v>3</v>
      </c>
      <c r="J59" s="105">
        <v>3000</v>
      </c>
      <c r="K59" s="106">
        <f t="shared" si="27"/>
        <v>1000</v>
      </c>
      <c r="L59" s="107">
        <v>3</v>
      </c>
      <c r="M59" s="105">
        <f>F59/V59*60</f>
        <v>2696.3520555877249</v>
      </c>
      <c r="N59" s="106">
        <f t="shared" si="20"/>
        <v>898.78401852924162</v>
      </c>
      <c r="O59" s="108">
        <f t="shared" si="21"/>
        <v>0</v>
      </c>
      <c r="P59" s="109">
        <f t="shared" si="22"/>
        <v>-101.21598147075838</v>
      </c>
      <c r="Q59" s="110">
        <f t="shared" si="23"/>
        <v>0.89878401852924161</v>
      </c>
      <c r="R59" s="290"/>
      <c r="S59" s="47">
        <v>0.26944444444444443</v>
      </c>
      <c r="T59" s="48">
        <v>0.34939814814814812</v>
      </c>
      <c r="U59" s="111">
        <v>14.999999999999947</v>
      </c>
      <c r="V59" s="112">
        <v>115.13333333333333</v>
      </c>
      <c r="W59" s="113"/>
      <c r="X59" s="116"/>
      <c r="Y59" s="276"/>
      <c r="Z59" s="277"/>
      <c r="AA59" s="117">
        <f t="shared" si="24"/>
        <v>-303.64794441227514</v>
      </c>
      <c r="AB59" s="110">
        <f t="shared" si="25"/>
        <v>0.89878401852924161</v>
      </c>
      <c r="AC59" s="282"/>
    </row>
    <row r="60" spans="1:29" ht="15.75" customHeight="1">
      <c r="A60" s="296"/>
      <c r="B60" s="100" t="s">
        <v>120</v>
      </c>
      <c r="C60" s="274" t="s">
        <v>133</v>
      </c>
      <c r="D60" s="275"/>
      <c r="E60" s="101">
        <v>14.28</v>
      </c>
      <c r="F60" s="102">
        <v>7336</v>
      </c>
      <c r="G60" s="103">
        <f t="shared" si="26"/>
        <v>104758.08</v>
      </c>
      <c r="H60" s="13"/>
      <c r="I60" s="104">
        <v>3</v>
      </c>
      <c r="J60" s="105">
        <v>3600</v>
      </c>
      <c r="K60" s="106">
        <f t="shared" si="27"/>
        <v>1200</v>
      </c>
      <c r="L60" s="107">
        <v>3</v>
      </c>
      <c r="M60" s="105">
        <f>F60/V60*60</f>
        <v>3171.1815561959666</v>
      </c>
      <c r="N60" s="106">
        <f t="shared" si="20"/>
        <v>1057.0605187319889</v>
      </c>
      <c r="O60" s="108">
        <f t="shared" si="21"/>
        <v>0</v>
      </c>
      <c r="P60" s="109">
        <f t="shared" si="22"/>
        <v>-142.93948126801115</v>
      </c>
      <c r="Q60" s="110">
        <f t="shared" si="23"/>
        <v>0.88088376560999071</v>
      </c>
      <c r="R60" s="290"/>
      <c r="S60" s="47">
        <v>0.35986111111111113</v>
      </c>
      <c r="T60" s="48">
        <v>0.45624999999999999</v>
      </c>
      <c r="U60" s="111">
        <v>15.06666666666673</v>
      </c>
      <c r="V60" s="112">
        <v>138.79999999999995</v>
      </c>
      <c r="W60" s="113"/>
      <c r="X60" s="116"/>
      <c r="Y60" s="276"/>
      <c r="Z60" s="277"/>
      <c r="AA60" s="117">
        <f t="shared" si="24"/>
        <v>-428.81844380403345</v>
      </c>
      <c r="AB60" s="110">
        <f t="shared" si="25"/>
        <v>0.88088376560999071</v>
      </c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26"/>
      <c r="X66" s="127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26"/>
      <c r="X67" s="127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26"/>
      <c r="X68" s="127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26"/>
      <c r="X69" s="127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26"/>
      <c r="X70" s="127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28">AVERAGE(I56:I71)</f>
        <v>3.4</v>
      </c>
      <c r="J72" s="137">
        <f t="shared" si="28"/>
        <v>3420</v>
      </c>
      <c r="K72" s="138">
        <f t="shared" ref="K72" si="29">J72/I72</f>
        <v>1005.8823529411765</v>
      </c>
      <c r="L72" s="136">
        <f t="shared" ref="L72:M72" si="30">AVERAGE(L56:L71)</f>
        <v>3.4</v>
      </c>
      <c r="M72" s="137">
        <f t="shared" si="30"/>
        <v>3032.1252868869742</v>
      </c>
      <c r="N72" s="138">
        <f t="shared" ref="N72:N77" si="31">M72/L72</f>
        <v>891.80155496675718</v>
      </c>
      <c r="O72" s="139">
        <f t="shared" ref="O72:O77" si="32">L72-I72</f>
        <v>0</v>
      </c>
      <c r="P72" s="140">
        <f t="shared" ref="P72:P77" si="33">N72-K72</f>
        <v>-114.08079797441928</v>
      </c>
      <c r="Q72" s="141">
        <f t="shared" ref="Q72:Q77" si="34">N72/K72</f>
        <v>0.88658634119502178</v>
      </c>
      <c r="R72" s="291"/>
      <c r="S72" s="142">
        <f>S56</f>
        <v>0.16666666666666666</v>
      </c>
      <c r="T72" s="143">
        <f>INDEX(T56:T71,COUNTA(T56:T71))</f>
        <v>0.45624999999999999</v>
      </c>
      <c r="U72" s="144"/>
      <c r="V72" s="166"/>
      <c r="W72" s="99"/>
      <c r="X72" s="69"/>
      <c r="Y72" s="279"/>
      <c r="Z72" s="280"/>
      <c r="AA72" s="168">
        <f t="shared" ref="AA72:AA77" si="35">M72-J72</f>
        <v>-387.87471311302579</v>
      </c>
      <c r="AB72" s="141">
        <f t="shared" ref="AB72:AB77" si="36">M72/J72</f>
        <v>0.88658634119502167</v>
      </c>
      <c r="AC72" s="283"/>
    </row>
    <row r="73" spans="1:29" ht="15.75" customHeight="1">
      <c r="A73" s="284" t="s">
        <v>78</v>
      </c>
      <c r="B73" s="114" t="s">
        <v>120</v>
      </c>
      <c r="C73" s="287" t="s">
        <v>134</v>
      </c>
      <c r="D73" s="288"/>
      <c r="E73" s="147">
        <v>25.03</v>
      </c>
      <c r="F73" s="97">
        <v>1745</v>
      </c>
      <c r="G73" s="148">
        <f t="shared" ref="G73:G77" si="37">E73*F73</f>
        <v>43677.35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2939.6350023397285</v>
      </c>
      <c r="N73" s="152">
        <f t="shared" si="31"/>
        <v>734.90875058493214</v>
      </c>
      <c r="O73" s="154">
        <f t="shared" si="32"/>
        <v>0</v>
      </c>
      <c r="P73" s="155">
        <f t="shared" si="33"/>
        <v>-90.091249415067864</v>
      </c>
      <c r="Q73" s="156">
        <f t="shared" si="34"/>
        <v>0.89079848555749352</v>
      </c>
      <c r="R73" s="289">
        <f>Q89</f>
        <v>0.88804895061812317</v>
      </c>
      <c r="S73" s="157">
        <v>0.16693287037037038</v>
      </c>
      <c r="T73" s="158">
        <v>0.19166666666666668</v>
      </c>
      <c r="U73" s="159"/>
      <c r="V73" s="160">
        <v>35.616666666666667</v>
      </c>
      <c r="W73" s="158"/>
      <c r="X73" s="169"/>
      <c r="Y73" s="292"/>
      <c r="Z73" s="293"/>
      <c r="AA73" s="115">
        <f t="shared" si="35"/>
        <v>-360.36499766027146</v>
      </c>
      <c r="AB73" s="156">
        <f t="shared" si="36"/>
        <v>0.89079848555749352</v>
      </c>
      <c r="AC73" s="281">
        <f>AB89</f>
        <v>0.88804895061812317</v>
      </c>
    </row>
    <row r="74" spans="1:29" ht="15.75" customHeight="1">
      <c r="A74" s="285"/>
      <c r="B74" s="100" t="s">
        <v>120</v>
      </c>
      <c r="C74" s="274" t="s">
        <v>135</v>
      </c>
      <c r="D74" s="275"/>
      <c r="E74" s="101">
        <v>24.82</v>
      </c>
      <c r="F74" s="102">
        <v>2111</v>
      </c>
      <c r="G74" s="103">
        <f t="shared" si="37"/>
        <v>52395.020000000004</v>
      </c>
      <c r="H74" s="26"/>
      <c r="I74" s="104">
        <v>4</v>
      </c>
      <c r="J74" s="105">
        <v>3300</v>
      </c>
      <c r="K74" s="106">
        <f t="shared" si="27"/>
        <v>825</v>
      </c>
      <c r="L74" s="107">
        <v>4</v>
      </c>
      <c r="M74" s="105">
        <f>F74/V74*60</f>
        <v>2938.7470997679829</v>
      </c>
      <c r="N74" s="106">
        <f t="shared" si="31"/>
        <v>734.68677494199574</v>
      </c>
      <c r="O74" s="108">
        <f t="shared" si="32"/>
        <v>0</v>
      </c>
      <c r="P74" s="109">
        <f t="shared" si="33"/>
        <v>-90.313225058004264</v>
      </c>
      <c r="Q74" s="110">
        <f t="shared" si="34"/>
        <v>0.890529424172116</v>
      </c>
      <c r="R74" s="290"/>
      <c r="S74" s="47">
        <v>0.20208333333333334</v>
      </c>
      <c r="T74" s="48">
        <v>0.23201388888888888</v>
      </c>
      <c r="U74" s="111">
        <v>14.999999999999986</v>
      </c>
      <c r="V74" s="112">
        <v>43.09999999999998</v>
      </c>
      <c r="W74" s="113"/>
      <c r="X74" s="13"/>
      <c r="Y74" s="276"/>
      <c r="Z74" s="277"/>
      <c r="AA74" s="117">
        <f t="shared" si="35"/>
        <v>-361.25290023201705</v>
      </c>
      <c r="AB74" s="110">
        <f t="shared" si="36"/>
        <v>0.890529424172116</v>
      </c>
      <c r="AC74" s="282"/>
    </row>
    <row r="75" spans="1:29" ht="15.75" customHeight="1">
      <c r="A75" s="285"/>
      <c r="B75" s="100" t="s">
        <v>120</v>
      </c>
      <c r="C75" s="274" t="s">
        <v>128</v>
      </c>
      <c r="D75" s="275"/>
      <c r="E75" s="101">
        <v>17.89</v>
      </c>
      <c r="F75" s="102">
        <v>3608</v>
      </c>
      <c r="G75" s="103">
        <f t="shared" si="37"/>
        <v>64547.12</v>
      </c>
      <c r="H75" s="26"/>
      <c r="I75" s="104">
        <v>4</v>
      </c>
      <c r="J75" s="105">
        <v>3600</v>
      </c>
      <c r="K75" s="106">
        <f t="shared" si="27"/>
        <v>900</v>
      </c>
      <c r="L75" s="107">
        <v>4</v>
      </c>
      <c r="M75" s="105">
        <f>F75/V75*60</f>
        <v>3171.8681318681315</v>
      </c>
      <c r="N75" s="106">
        <f t="shared" si="31"/>
        <v>792.96703296703288</v>
      </c>
      <c r="O75" s="108">
        <f t="shared" si="32"/>
        <v>0</v>
      </c>
      <c r="P75" s="109">
        <f t="shared" si="33"/>
        <v>-107.03296703296712</v>
      </c>
      <c r="Q75" s="110">
        <f t="shared" si="34"/>
        <v>0.88107448107448094</v>
      </c>
      <c r="R75" s="290"/>
      <c r="S75" s="47">
        <v>0.24236111111111111</v>
      </c>
      <c r="T75" s="48">
        <v>0.28975694444444444</v>
      </c>
      <c r="U75" s="111">
        <v>14.900000000000011</v>
      </c>
      <c r="V75" s="112">
        <v>68.25</v>
      </c>
      <c r="W75" s="113"/>
      <c r="X75" s="13"/>
      <c r="Y75" s="276"/>
      <c r="Z75" s="277"/>
      <c r="AA75" s="117">
        <f t="shared" si="35"/>
        <v>-428.13186813186849</v>
      </c>
      <c r="AB75" s="110">
        <f t="shared" si="36"/>
        <v>0.88107448107448094</v>
      </c>
      <c r="AC75" s="282"/>
    </row>
    <row r="76" spans="1:29" ht="15.75" customHeight="1">
      <c r="A76" s="285"/>
      <c r="B76" s="100" t="s">
        <v>120</v>
      </c>
      <c r="C76" s="274" t="s">
        <v>136</v>
      </c>
      <c r="D76" s="275"/>
      <c r="E76" s="101">
        <v>30</v>
      </c>
      <c r="F76" s="102">
        <v>3569</v>
      </c>
      <c r="G76" s="103">
        <f t="shared" si="37"/>
        <v>107070</v>
      </c>
      <c r="H76" s="26"/>
      <c r="I76" s="104">
        <v>3</v>
      </c>
      <c r="J76" s="105">
        <v>3000</v>
      </c>
      <c r="K76" s="106">
        <f t="shared" si="27"/>
        <v>1000</v>
      </c>
      <c r="L76" s="107">
        <v>3</v>
      </c>
      <c r="M76" s="105">
        <f>F76/V76*60</f>
        <v>2697.5435649800547</v>
      </c>
      <c r="N76" s="106">
        <f t="shared" si="31"/>
        <v>899.18118832668495</v>
      </c>
      <c r="O76" s="108">
        <f t="shared" si="32"/>
        <v>0</v>
      </c>
      <c r="P76" s="109">
        <f t="shared" si="33"/>
        <v>-100.81881167331505</v>
      </c>
      <c r="Q76" s="110">
        <f t="shared" si="34"/>
        <v>0.89918118832668492</v>
      </c>
      <c r="R76" s="290"/>
      <c r="S76" s="47">
        <v>0.3</v>
      </c>
      <c r="T76" s="48">
        <v>0.3551273148148148</v>
      </c>
      <c r="U76" s="111">
        <v>14.749999999999988</v>
      </c>
      <c r="V76" s="112">
        <v>79.383333333333326</v>
      </c>
      <c r="W76" s="113"/>
      <c r="X76" s="116"/>
      <c r="Y76" s="276"/>
      <c r="Z76" s="277"/>
      <c r="AA76" s="117">
        <f t="shared" si="35"/>
        <v>-302.45643501994527</v>
      </c>
      <c r="AB76" s="110">
        <f t="shared" si="36"/>
        <v>0.89918118832668492</v>
      </c>
      <c r="AC76" s="282"/>
    </row>
    <row r="77" spans="1:29" ht="15.75" customHeight="1">
      <c r="A77" s="285"/>
      <c r="B77" s="100" t="s">
        <v>120</v>
      </c>
      <c r="C77" s="274" t="s">
        <v>129</v>
      </c>
      <c r="D77" s="275"/>
      <c r="E77" s="101">
        <v>16.66</v>
      </c>
      <c r="F77" s="102">
        <v>6031</v>
      </c>
      <c r="G77" s="103">
        <f t="shared" si="37"/>
        <v>100476.46</v>
      </c>
      <c r="H77" s="13"/>
      <c r="I77" s="104">
        <v>5</v>
      </c>
      <c r="J77" s="105">
        <v>3600</v>
      </c>
      <c r="K77" s="106">
        <f t="shared" si="27"/>
        <v>720</v>
      </c>
      <c r="L77" s="107">
        <v>5</v>
      </c>
      <c r="M77" s="105">
        <f>F77/V77*60</f>
        <v>3171.4285714285711</v>
      </c>
      <c r="N77" s="106">
        <f t="shared" si="31"/>
        <v>634.28571428571422</v>
      </c>
      <c r="O77" s="108">
        <f t="shared" si="32"/>
        <v>0</v>
      </c>
      <c r="P77" s="109">
        <f t="shared" si="33"/>
        <v>-85.714285714285779</v>
      </c>
      <c r="Q77" s="110">
        <f t="shared" si="34"/>
        <v>0.88095238095238082</v>
      </c>
      <c r="R77" s="290"/>
      <c r="S77" s="47">
        <v>0.3659722222222222</v>
      </c>
      <c r="T77" s="48">
        <v>0.44520833333333332</v>
      </c>
      <c r="U77" s="111">
        <v>15.616666666666656</v>
      </c>
      <c r="V77" s="112">
        <v>114.10000000000001</v>
      </c>
      <c r="W77" s="113"/>
      <c r="X77" s="116"/>
      <c r="Y77" s="276"/>
      <c r="Z77" s="277"/>
      <c r="AA77" s="117">
        <f t="shared" si="35"/>
        <v>-428.5714285714289</v>
      </c>
      <c r="AB77" s="110">
        <f t="shared" si="36"/>
        <v>0.88095238095238082</v>
      </c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50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26"/>
      <c r="X81" s="127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26"/>
      <c r="X82" s="127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38">AVERAGE(I73:I88)</f>
        <v>4</v>
      </c>
      <c r="J89" s="137">
        <f t="shared" si="38"/>
        <v>3360</v>
      </c>
      <c r="K89" s="138">
        <f t="shared" ref="K89" si="39">J89/I89</f>
        <v>840</v>
      </c>
      <c r="L89" s="136">
        <f t="shared" ref="L89:M89" si="40">AVERAGE(L73:L88)</f>
        <v>4</v>
      </c>
      <c r="M89" s="137">
        <f t="shared" si="40"/>
        <v>2983.8444740768937</v>
      </c>
      <c r="N89" s="138">
        <f t="shared" ref="N89:N94" si="41">M89/L89</f>
        <v>745.96111851922342</v>
      </c>
      <c r="O89" s="139">
        <f t="shared" ref="O89:O94" si="42">L89-I89</f>
        <v>0</v>
      </c>
      <c r="P89" s="140">
        <f t="shared" ref="P89:P94" si="43">N89-K89</f>
        <v>-94.038881480776581</v>
      </c>
      <c r="Q89" s="141">
        <f t="shared" ref="Q89:Q94" si="44">N89/K89</f>
        <v>0.88804895061812317</v>
      </c>
      <c r="R89" s="291"/>
      <c r="S89" s="142">
        <f>S73</f>
        <v>0.16693287037037038</v>
      </c>
      <c r="T89" s="143">
        <f>INDEX(T73:T88,COUNTA(T73:T88))</f>
        <v>0.44520833333333332</v>
      </c>
      <c r="U89" s="144"/>
      <c r="V89" s="166"/>
      <c r="W89" s="167"/>
      <c r="X89" s="138"/>
      <c r="Y89" s="279"/>
      <c r="Z89" s="280"/>
      <c r="AA89" s="168">
        <f t="shared" ref="AA89:AA94" si="45">M89-J89</f>
        <v>-376.15552592310632</v>
      </c>
      <c r="AB89" s="141">
        <f t="shared" ref="AB89:AB94" si="46">M89/J89</f>
        <v>0.88804895061812317</v>
      </c>
      <c r="AC89" s="283"/>
    </row>
    <row r="90" spans="1:29" ht="15.75" customHeight="1">
      <c r="A90" s="294" t="s">
        <v>137</v>
      </c>
      <c r="B90" s="114" t="s">
        <v>114</v>
      </c>
      <c r="C90" s="287" t="s">
        <v>138</v>
      </c>
      <c r="D90" s="288"/>
      <c r="E90" s="147">
        <v>25.64</v>
      </c>
      <c r="F90" s="97">
        <v>1518</v>
      </c>
      <c r="G90" s="148">
        <f t="shared" ref="G90:G94" si="47">E90*F90</f>
        <v>38921.520000000004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3180.908032596054</v>
      </c>
      <c r="N90" s="152">
        <f t="shared" si="41"/>
        <v>289.17345750873216</v>
      </c>
      <c r="O90" s="154">
        <f t="shared" si="42"/>
        <v>0</v>
      </c>
      <c r="P90" s="155">
        <f t="shared" si="43"/>
        <v>-38.099269763995096</v>
      </c>
      <c r="Q90" s="156">
        <f t="shared" si="44"/>
        <v>0.88358556461001503</v>
      </c>
      <c r="R90" s="289">
        <f>Q106</f>
        <v>0.88081806116519346</v>
      </c>
      <c r="S90" s="157">
        <v>0.708587962962963</v>
      </c>
      <c r="T90" s="158">
        <v>0.72847222222222219</v>
      </c>
      <c r="U90" s="159"/>
      <c r="V90" s="160">
        <v>28.633333333333226</v>
      </c>
      <c r="W90" s="158"/>
      <c r="X90" s="169"/>
      <c r="Y90" s="292"/>
      <c r="Z90" s="293"/>
      <c r="AA90" s="115">
        <f t="shared" si="45"/>
        <v>-419.091967403946</v>
      </c>
      <c r="AB90" s="156">
        <f t="shared" si="46"/>
        <v>0.88358556461001503</v>
      </c>
      <c r="AC90" s="281">
        <f>AB106</f>
        <v>0.88081806116519346</v>
      </c>
    </row>
    <row r="91" spans="1:29" ht="15.75" customHeight="1">
      <c r="A91" s="295"/>
      <c r="B91" s="100" t="s">
        <v>114</v>
      </c>
      <c r="C91" s="274" t="s">
        <v>139</v>
      </c>
      <c r="D91" s="275"/>
      <c r="E91" s="101">
        <v>29.52</v>
      </c>
      <c r="F91" s="102">
        <v>1902</v>
      </c>
      <c r="G91" s="103">
        <f t="shared" si="47"/>
        <v>56147.040000000001</v>
      </c>
      <c r="H91" s="26"/>
      <c r="I91" s="104">
        <v>12</v>
      </c>
      <c r="J91" s="105">
        <v>3600</v>
      </c>
      <c r="K91" s="106">
        <f t="shared" si="27"/>
        <v>300</v>
      </c>
      <c r="L91" s="107">
        <v>12</v>
      </c>
      <c r="M91" s="105">
        <f>F91/V91*60</f>
        <v>3146.6911764705865</v>
      </c>
      <c r="N91" s="106">
        <f t="shared" si="41"/>
        <v>262.22426470588221</v>
      </c>
      <c r="O91" s="108">
        <f t="shared" si="42"/>
        <v>0</v>
      </c>
      <c r="P91" s="109">
        <f t="shared" si="43"/>
        <v>-37.775735294117794</v>
      </c>
      <c r="Q91" s="110">
        <f t="shared" si="44"/>
        <v>0.87408088235294068</v>
      </c>
      <c r="R91" s="290"/>
      <c r="S91" s="47">
        <v>0.7319444444444444</v>
      </c>
      <c r="T91" s="48">
        <v>0.7571296296296296</v>
      </c>
      <c r="U91" s="111">
        <v>4.9999999999999822</v>
      </c>
      <c r="V91" s="112">
        <v>36.266666666666687</v>
      </c>
      <c r="W91" s="113"/>
      <c r="X91" s="13"/>
      <c r="Y91" s="276"/>
      <c r="Z91" s="277"/>
      <c r="AA91" s="117">
        <f t="shared" si="45"/>
        <v>-453.30882352941353</v>
      </c>
      <c r="AB91" s="110">
        <f t="shared" si="46"/>
        <v>0.87408088235294068</v>
      </c>
      <c r="AC91" s="282"/>
    </row>
    <row r="92" spans="1:29" ht="15.75" customHeight="1">
      <c r="A92" s="295"/>
      <c r="B92" s="100" t="s">
        <v>114</v>
      </c>
      <c r="C92" s="274" t="s">
        <v>140</v>
      </c>
      <c r="D92" s="275"/>
      <c r="E92" s="101">
        <v>29.85</v>
      </c>
      <c r="F92" s="102">
        <v>2027</v>
      </c>
      <c r="G92" s="103">
        <f t="shared" si="47"/>
        <v>60505.950000000004</v>
      </c>
      <c r="H92" s="26"/>
      <c r="I92" s="104">
        <v>12</v>
      </c>
      <c r="J92" s="105">
        <v>3600</v>
      </c>
      <c r="K92" s="106">
        <f t="shared" si="27"/>
        <v>300</v>
      </c>
      <c r="L92" s="107">
        <v>12</v>
      </c>
      <c r="M92" s="105">
        <f>F92/V92*60</f>
        <v>3148.058671268333</v>
      </c>
      <c r="N92" s="106">
        <f t="shared" si="41"/>
        <v>262.3382226056944</v>
      </c>
      <c r="O92" s="108">
        <f t="shared" si="42"/>
        <v>0</v>
      </c>
      <c r="P92" s="109">
        <f t="shared" si="43"/>
        <v>-37.661777394305602</v>
      </c>
      <c r="Q92" s="110">
        <f t="shared" si="44"/>
        <v>0.87446074201898127</v>
      </c>
      <c r="R92" s="290"/>
      <c r="S92" s="47">
        <v>0.76067129629629626</v>
      </c>
      <c r="T92" s="48">
        <v>0.78749999999999998</v>
      </c>
      <c r="U92" s="111">
        <v>5.0999999999999979</v>
      </c>
      <c r="V92" s="112">
        <v>38.633333333333354</v>
      </c>
      <c r="W92" s="113"/>
      <c r="X92" s="13"/>
      <c r="Y92" s="276"/>
      <c r="Z92" s="277"/>
      <c r="AA92" s="117">
        <f t="shared" si="45"/>
        <v>-451.941328731667</v>
      </c>
      <c r="AB92" s="110">
        <f t="shared" si="46"/>
        <v>0.87446074201898139</v>
      </c>
      <c r="AC92" s="282"/>
    </row>
    <row r="93" spans="1:29" ht="15.75" customHeight="1">
      <c r="A93" s="295"/>
      <c r="B93" s="100" t="s">
        <v>120</v>
      </c>
      <c r="C93" s="274" t="s">
        <v>238</v>
      </c>
      <c r="D93" s="275"/>
      <c r="E93" s="101">
        <v>20.170000000000002</v>
      </c>
      <c r="F93" s="102">
        <v>1771</v>
      </c>
      <c r="G93" s="103">
        <f t="shared" si="47"/>
        <v>35721.07</v>
      </c>
      <c r="H93" s="26"/>
      <c r="I93" s="104">
        <v>12</v>
      </c>
      <c r="J93" s="105">
        <v>3600</v>
      </c>
      <c r="K93" s="106">
        <f t="shared" si="27"/>
        <v>300</v>
      </c>
      <c r="L93" s="107">
        <v>12</v>
      </c>
      <c r="M93" s="105">
        <f>F93/V93*60</f>
        <v>3251.1983681794954</v>
      </c>
      <c r="N93" s="106">
        <f t="shared" si="41"/>
        <v>270.93319734829129</v>
      </c>
      <c r="O93" s="108">
        <f t="shared" si="42"/>
        <v>0</v>
      </c>
      <c r="P93" s="109">
        <f t="shared" si="43"/>
        <v>-29.066802651708713</v>
      </c>
      <c r="Q93" s="110">
        <f t="shared" si="44"/>
        <v>0.90311065782763766</v>
      </c>
      <c r="R93" s="290"/>
      <c r="S93" s="47">
        <v>0.79119212962962959</v>
      </c>
      <c r="T93" s="48">
        <v>0.81388888888888888</v>
      </c>
      <c r="U93" s="111">
        <v>5.3166666666666451</v>
      </c>
      <c r="V93" s="112">
        <v>32.68333333333338</v>
      </c>
      <c r="W93" s="113"/>
      <c r="X93" s="116"/>
      <c r="Y93" s="276"/>
      <c r="Z93" s="277"/>
      <c r="AA93" s="117">
        <f t="shared" si="45"/>
        <v>-348.80163182050455</v>
      </c>
      <c r="AB93" s="110">
        <f t="shared" si="46"/>
        <v>0.90311065782763766</v>
      </c>
      <c r="AC93" s="282"/>
    </row>
    <row r="94" spans="1:29" ht="15.75" customHeight="1">
      <c r="A94" s="296"/>
      <c r="B94" s="100" t="s">
        <v>120</v>
      </c>
      <c r="C94" s="274" t="s">
        <v>141</v>
      </c>
      <c r="D94" s="275"/>
      <c r="E94" s="101">
        <v>28.57</v>
      </c>
      <c r="F94" s="102">
        <v>1537</v>
      </c>
      <c r="G94" s="103">
        <f t="shared" si="47"/>
        <v>43912.090000000004</v>
      </c>
      <c r="H94" s="13"/>
      <c r="I94" s="104">
        <v>12</v>
      </c>
      <c r="J94" s="105">
        <v>3600</v>
      </c>
      <c r="K94" s="106">
        <f t="shared" si="27"/>
        <v>300</v>
      </c>
      <c r="L94" s="107">
        <v>12</v>
      </c>
      <c r="M94" s="105">
        <f>F94/V94*60</f>
        <v>3127.8688524590139</v>
      </c>
      <c r="N94" s="106">
        <f t="shared" si="41"/>
        <v>260.65573770491784</v>
      </c>
      <c r="O94" s="108">
        <f t="shared" si="42"/>
        <v>0</v>
      </c>
      <c r="P94" s="109">
        <f t="shared" si="43"/>
        <v>-39.34426229508216</v>
      </c>
      <c r="Q94" s="110">
        <f t="shared" si="44"/>
        <v>0.86885245901639285</v>
      </c>
      <c r="R94" s="290"/>
      <c r="S94" s="47">
        <v>0.81736111111111109</v>
      </c>
      <c r="T94" s="48">
        <v>0.83783564814814815</v>
      </c>
      <c r="U94" s="111">
        <v>4.9999999999999822</v>
      </c>
      <c r="V94" s="112">
        <v>29.483333333333359</v>
      </c>
      <c r="W94" s="113"/>
      <c r="X94" s="116"/>
      <c r="Y94" s="276"/>
      <c r="Z94" s="277"/>
      <c r="AA94" s="117">
        <f t="shared" si="45"/>
        <v>-472.13114754098615</v>
      </c>
      <c r="AB94" s="110">
        <f t="shared" si="46"/>
        <v>0.86885245901639274</v>
      </c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48">AVERAGE(I90:I105)</f>
        <v>11.8</v>
      </c>
      <c r="J106" s="137">
        <f t="shared" si="48"/>
        <v>3600</v>
      </c>
      <c r="K106" s="138">
        <f t="shared" ref="K106" si="49">J106/I106</f>
        <v>305.08474576271186</v>
      </c>
      <c r="L106" s="136">
        <f t="shared" ref="L106:M106" si="50">AVERAGE(L90:L105)</f>
        <v>11.8</v>
      </c>
      <c r="M106" s="137">
        <f t="shared" si="50"/>
        <v>3170.9450201946966</v>
      </c>
      <c r="N106" s="138">
        <f>M106/L106</f>
        <v>268.72415425378784</v>
      </c>
      <c r="O106" s="139">
        <f>L106-I106</f>
        <v>0</v>
      </c>
      <c r="P106" s="140">
        <f>N106-K106</f>
        <v>-36.360591508924017</v>
      </c>
      <c r="Q106" s="141">
        <f>N106/K106</f>
        <v>0.88081806116519346</v>
      </c>
      <c r="R106" s="291"/>
      <c r="S106" s="142">
        <f>S90</f>
        <v>0.708587962962963</v>
      </c>
      <c r="T106" s="143">
        <f>INDEX(T90:T105,COUNTA(T90:T105))</f>
        <v>0.83783564814814815</v>
      </c>
      <c r="U106" s="144"/>
      <c r="V106" s="166"/>
      <c r="W106" s="167"/>
      <c r="X106" s="138"/>
      <c r="Y106" s="279"/>
      <c r="Z106" s="280"/>
      <c r="AA106" s="168">
        <f>M106-J106</f>
        <v>-429.05497980530345</v>
      </c>
      <c r="AB106" s="141">
        <f>M106/J106</f>
        <v>0.88081806116519346</v>
      </c>
      <c r="AC106" s="283"/>
    </row>
    <row r="107" spans="1:29" ht="15.75" customHeight="1">
      <c r="A107" s="284" t="s">
        <v>147</v>
      </c>
      <c r="B107" s="114" t="s">
        <v>120</v>
      </c>
      <c r="C107" s="287" t="s">
        <v>144</v>
      </c>
      <c r="D107" s="288"/>
      <c r="E107" s="147">
        <v>18.18</v>
      </c>
      <c r="F107" s="97">
        <v>855</v>
      </c>
      <c r="G107" s="148">
        <f t="shared" ref="G107:G110" si="51">E107*F107</f>
        <v>15543.9</v>
      </c>
      <c r="H107" s="149"/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>F107/V107*60</f>
        <v>2971.0424710424836</v>
      </c>
      <c r="N107" s="152">
        <f>M107/L107</f>
        <v>742.7606177606209</v>
      </c>
      <c r="O107" s="154">
        <f>L107-I107</f>
        <v>0</v>
      </c>
      <c r="P107" s="155">
        <f>N107-K107</f>
        <v>-82.239382239379097</v>
      </c>
      <c r="Q107" s="156">
        <f>N107/K107</f>
        <v>0.90031590031590414</v>
      </c>
      <c r="R107" s="289">
        <f>Q123</f>
        <v>0.8958089122203613</v>
      </c>
      <c r="S107" s="157">
        <v>0.70833333333333337</v>
      </c>
      <c r="T107" s="158">
        <v>0.72032407407407406</v>
      </c>
      <c r="U107" s="159"/>
      <c r="V107" s="160">
        <v>17.266666666666595</v>
      </c>
      <c r="W107" s="161"/>
      <c r="X107" s="162"/>
      <c r="Y107" s="292"/>
      <c r="Z107" s="293"/>
      <c r="AA107" s="115">
        <f>M107-J107</f>
        <v>-328.95752895751639</v>
      </c>
      <c r="AB107" s="156">
        <f>M107/J107</f>
        <v>0.90031590031590414</v>
      </c>
      <c r="AC107" s="281">
        <f>AB123</f>
        <v>0.89580891222036119</v>
      </c>
    </row>
    <row r="108" spans="1:29" ht="15.75" customHeight="1">
      <c r="A108" s="285"/>
      <c r="B108" s="100" t="s">
        <v>120</v>
      </c>
      <c r="C108" s="274" t="s">
        <v>219</v>
      </c>
      <c r="D108" s="275"/>
      <c r="E108" s="101">
        <v>22.21</v>
      </c>
      <c r="F108" s="102">
        <v>2335</v>
      </c>
      <c r="G108" s="103">
        <f t="shared" si="51"/>
        <v>51860.35</v>
      </c>
      <c r="H108" s="26"/>
      <c r="I108" s="104">
        <v>4</v>
      </c>
      <c r="J108" s="105">
        <v>3000</v>
      </c>
      <c r="K108" s="106">
        <f t="shared" ref="K108:K151" si="52">J108/I108</f>
        <v>750</v>
      </c>
      <c r="L108" s="107">
        <v>4</v>
      </c>
      <c r="M108" s="105">
        <f>F108/V108*60</f>
        <v>2681.3397129186596</v>
      </c>
      <c r="N108" s="106">
        <f>M108/L108</f>
        <v>670.33492822966491</v>
      </c>
      <c r="O108" s="108">
        <f>L108-I108</f>
        <v>0</v>
      </c>
      <c r="P108" s="109">
        <f>N108-K108</f>
        <v>-79.665071770335089</v>
      </c>
      <c r="Q108" s="110">
        <f>N108/K108</f>
        <v>0.8937799043062199</v>
      </c>
      <c r="R108" s="290"/>
      <c r="S108" s="47">
        <v>0.72361111111111109</v>
      </c>
      <c r="T108" s="48">
        <v>0.75989583333333333</v>
      </c>
      <c r="U108" s="111">
        <v>4.7333333333333272</v>
      </c>
      <c r="V108" s="112">
        <v>52.250000000000014</v>
      </c>
      <c r="W108" s="113"/>
      <c r="X108" s="116"/>
      <c r="Y108" s="276"/>
      <c r="Z108" s="277"/>
      <c r="AA108" s="117">
        <f>M108-J108</f>
        <v>-318.66028708134036</v>
      </c>
      <c r="AB108" s="110">
        <f>M108/J108</f>
        <v>0.8937799043062199</v>
      </c>
      <c r="AC108" s="282"/>
    </row>
    <row r="109" spans="1:29" ht="15.75" customHeight="1">
      <c r="A109" s="285"/>
      <c r="B109" s="100" t="s">
        <v>120</v>
      </c>
      <c r="C109" s="274" t="s">
        <v>202</v>
      </c>
      <c r="D109" s="275"/>
      <c r="E109" s="101">
        <v>22.48</v>
      </c>
      <c r="F109" s="102">
        <v>1263</v>
      </c>
      <c r="G109" s="103">
        <f t="shared" si="51"/>
        <v>28392.240000000002</v>
      </c>
      <c r="H109" s="26"/>
      <c r="I109" s="104">
        <v>5</v>
      </c>
      <c r="J109" s="105">
        <v>3000</v>
      </c>
      <c r="K109" s="106">
        <f t="shared" si="52"/>
        <v>600</v>
      </c>
      <c r="L109" s="107">
        <v>5</v>
      </c>
      <c r="M109" s="105">
        <f>F109/V109*60</f>
        <v>2682.4778761061852</v>
      </c>
      <c r="N109" s="106">
        <f>M109/L109</f>
        <v>536.495575221237</v>
      </c>
      <c r="O109" s="108">
        <f>L109-I109</f>
        <v>0</v>
      </c>
      <c r="P109" s="109">
        <f>N109-K109</f>
        <v>-63.504424778762996</v>
      </c>
      <c r="Q109" s="110">
        <f>N109/K109</f>
        <v>0.89415929203539501</v>
      </c>
      <c r="R109" s="290"/>
      <c r="S109" s="47">
        <v>0.7631944444444444</v>
      </c>
      <c r="T109" s="48">
        <v>0.78281250000000002</v>
      </c>
      <c r="U109" s="111">
        <v>4.7499999999999432</v>
      </c>
      <c r="V109" s="112">
        <v>28.250000000000099</v>
      </c>
      <c r="W109" s="113"/>
      <c r="X109" s="116"/>
      <c r="Y109" s="276"/>
      <c r="Z109" s="277"/>
      <c r="AA109" s="117">
        <f>M109-J109</f>
        <v>-317.52212389381475</v>
      </c>
      <c r="AB109" s="110">
        <f>M109/J109</f>
        <v>0.89415929203539513</v>
      </c>
      <c r="AC109" s="282"/>
    </row>
    <row r="110" spans="1:29" ht="15.75" customHeight="1">
      <c r="A110" s="285"/>
      <c r="B110" s="100" t="s">
        <v>120</v>
      </c>
      <c r="C110" s="274" t="s">
        <v>146</v>
      </c>
      <c r="D110" s="275"/>
      <c r="E110" s="101">
        <v>24.54</v>
      </c>
      <c r="F110" s="102">
        <v>2085</v>
      </c>
      <c r="G110" s="103">
        <f t="shared" si="51"/>
        <v>51165.9</v>
      </c>
      <c r="H110" s="26"/>
      <c r="I110" s="104">
        <v>4</v>
      </c>
      <c r="J110" s="105">
        <v>3000</v>
      </c>
      <c r="K110" s="106">
        <f t="shared" si="52"/>
        <v>750</v>
      </c>
      <c r="L110" s="107">
        <v>4</v>
      </c>
      <c r="M110" s="105">
        <f>F110/V110*60</f>
        <v>2683.5895602431156</v>
      </c>
      <c r="N110" s="106">
        <f>M110/L110</f>
        <v>670.89739006077889</v>
      </c>
      <c r="O110" s="108">
        <f>L110-I110</f>
        <v>0</v>
      </c>
      <c r="P110" s="109">
        <f>N110-K110</f>
        <v>-79.102609939221111</v>
      </c>
      <c r="Q110" s="110">
        <f>N110/K110</f>
        <v>0.89452985341437186</v>
      </c>
      <c r="R110" s="290"/>
      <c r="S110" s="47">
        <v>0.78637731481481477</v>
      </c>
      <c r="T110" s="48">
        <v>0.81874999999999998</v>
      </c>
      <c r="U110" s="111">
        <v>5.1333333333332298</v>
      </c>
      <c r="V110" s="112">
        <v>46.616666666666703</v>
      </c>
      <c r="W110" s="113"/>
      <c r="X110" s="116"/>
      <c r="Y110" s="276"/>
      <c r="Z110" s="277"/>
      <c r="AA110" s="117">
        <f>M110-J110</f>
        <v>-316.41043975688444</v>
      </c>
      <c r="AB110" s="110">
        <f>M110/J110</f>
        <v>0.89452985341437186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99"/>
      <c r="G123" s="135"/>
      <c r="H123" s="69"/>
      <c r="I123" s="136">
        <f t="shared" ref="I123:J123" si="53">AVERAGE(I107:I122)</f>
        <v>4.25</v>
      </c>
      <c r="J123" s="137">
        <f t="shared" si="53"/>
        <v>3075</v>
      </c>
      <c r="K123" s="138">
        <f t="shared" ref="K123" si="54">J123/I123</f>
        <v>723.52941176470586</v>
      </c>
      <c r="L123" s="136">
        <f t="shared" ref="L123:M123" si="55">AVERAGE(L107:L122)</f>
        <v>4.25</v>
      </c>
      <c r="M123" s="137">
        <f t="shared" si="55"/>
        <v>2754.6124050776107</v>
      </c>
      <c r="N123" s="138">
        <f t="shared" ref="N123:N133" si="56">M123/L123</f>
        <v>648.14409531237902</v>
      </c>
      <c r="O123" s="139">
        <f t="shared" ref="O123:O133" si="57">L123-I123</f>
        <v>0</v>
      </c>
      <c r="P123" s="140">
        <f t="shared" ref="P123:P133" si="58">N123-K123</f>
        <v>-75.385316452326833</v>
      </c>
      <c r="Q123" s="141">
        <f t="shared" ref="Q123:Q133" si="59">N123/K123</f>
        <v>0.8958089122203613</v>
      </c>
      <c r="R123" s="291"/>
      <c r="S123" s="142">
        <f>S107</f>
        <v>0.70833333333333337</v>
      </c>
      <c r="T123" s="143">
        <f>INDEX(T107:T122,COUNTA(T107:T122))</f>
        <v>0.81874999999999998</v>
      </c>
      <c r="U123" s="144"/>
      <c r="V123" s="166"/>
      <c r="W123" s="99"/>
      <c r="X123" s="69"/>
      <c r="Y123" s="279"/>
      <c r="Z123" s="280"/>
      <c r="AA123" s="168">
        <f t="shared" ref="AA123:AA133" si="60">M123-J123</f>
        <v>-320.38759492238933</v>
      </c>
      <c r="AB123" s="141">
        <f t="shared" ref="AB123:AB133" si="61">M123/J123</f>
        <v>0.89580891222036119</v>
      </c>
      <c r="AC123" s="283"/>
    </row>
    <row r="124" spans="1:29" ht="15.75" customHeight="1">
      <c r="A124" s="294" t="s">
        <v>150</v>
      </c>
      <c r="B124" s="114" t="s">
        <v>120</v>
      </c>
      <c r="C124" s="287" t="s">
        <v>152</v>
      </c>
      <c r="D124" s="288"/>
      <c r="E124" s="147">
        <v>18.18</v>
      </c>
      <c r="F124" s="97">
        <v>698</v>
      </c>
      <c r="G124" s="148">
        <f t="shared" ref="G124:G133" si="62">E124*F124</f>
        <v>12689.64</v>
      </c>
      <c r="H124" s="149">
        <v>2</v>
      </c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3" si="63">F124/V124*60</f>
        <v>2699.0332975295428</v>
      </c>
      <c r="N124" s="152">
        <f t="shared" si="56"/>
        <v>674.75832438238569</v>
      </c>
      <c r="O124" s="154">
        <f t="shared" si="57"/>
        <v>0</v>
      </c>
      <c r="P124" s="155">
        <f t="shared" si="58"/>
        <v>-75.241675617614305</v>
      </c>
      <c r="Q124" s="156">
        <f t="shared" si="59"/>
        <v>0.89967776584318093</v>
      </c>
      <c r="R124" s="289">
        <f>Q140</f>
        <v>0.88877861836519734</v>
      </c>
      <c r="S124" s="157">
        <v>0.7086689814814815</v>
      </c>
      <c r="T124" s="158">
        <v>0.71944444444444444</v>
      </c>
      <c r="U124" s="159"/>
      <c r="V124" s="160">
        <v>15.516666666666641</v>
      </c>
      <c r="W124" s="161"/>
      <c r="X124" s="162"/>
      <c r="Y124" s="292"/>
      <c r="Z124" s="293"/>
      <c r="AA124" s="115">
        <f t="shared" si="60"/>
        <v>-300.96670247045722</v>
      </c>
      <c r="AB124" s="156">
        <f t="shared" si="61"/>
        <v>0.89967776584318093</v>
      </c>
      <c r="AC124" s="281">
        <f>AB140</f>
        <v>0.88877861836519734</v>
      </c>
    </row>
    <row r="125" spans="1:29" ht="15.75" customHeight="1">
      <c r="A125" s="295"/>
      <c r="B125" s="100" t="s">
        <v>120</v>
      </c>
      <c r="C125" s="274" t="s">
        <v>151</v>
      </c>
      <c r="D125" s="275"/>
      <c r="E125" s="101">
        <v>14.03</v>
      </c>
      <c r="F125" s="102">
        <v>2370</v>
      </c>
      <c r="G125" s="103">
        <f t="shared" si="62"/>
        <v>33251.1</v>
      </c>
      <c r="H125" s="26">
        <v>2</v>
      </c>
      <c r="I125" s="104">
        <v>3</v>
      </c>
      <c r="J125" s="105">
        <v>3000</v>
      </c>
      <c r="K125" s="106">
        <f t="shared" si="52"/>
        <v>1000</v>
      </c>
      <c r="L125" s="107">
        <v>3</v>
      </c>
      <c r="M125" s="105">
        <f t="shared" si="63"/>
        <v>2696.5865992414592</v>
      </c>
      <c r="N125" s="106">
        <f t="shared" si="56"/>
        <v>898.86219974715311</v>
      </c>
      <c r="O125" s="108">
        <f t="shared" si="57"/>
        <v>0</v>
      </c>
      <c r="P125" s="109">
        <f t="shared" si="58"/>
        <v>-101.13780025284689</v>
      </c>
      <c r="Q125" s="110">
        <f t="shared" si="59"/>
        <v>0.89886219974715309</v>
      </c>
      <c r="R125" s="290"/>
      <c r="S125" s="47">
        <v>0.73004629629629625</v>
      </c>
      <c r="T125" s="48">
        <v>0.76666666666666672</v>
      </c>
      <c r="U125" s="111">
        <v>15.266666666666602</v>
      </c>
      <c r="V125" s="112">
        <v>52.733333333333476</v>
      </c>
      <c r="W125" s="113"/>
      <c r="X125" s="116"/>
      <c r="Y125" s="276"/>
      <c r="Z125" s="277"/>
      <c r="AA125" s="117">
        <f t="shared" si="60"/>
        <v>-303.41340075854077</v>
      </c>
      <c r="AB125" s="110">
        <f t="shared" si="61"/>
        <v>0.89886219974715309</v>
      </c>
      <c r="AC125" s="282"/>
    </row>
    <row r="126" spans="1:29" ht="15.75" customHeight="1">
      <c r="A126" s="295"/>
      <c r="B126" s="100" t="s">
        <v>120</v>
      </c>
      <c r="C126" s="274" t="s">
        <v>156</v>
      </c>
      <c r="D126" s="275"/>
      <c r="E126" s="101">
        <v>18.18</v>
      </c>
      <c r="F126" s="102">
        <v>1411</v>
      </c>
      <c r="G126" s="103">
        <f t="shared" si="62"/>
        <v>25651.98</v>
      </c>
      <c r="H126" s="26"/>
      <c r="I126" s="104">
        <v>3</v>
      </c>
      <c r="J126" s="105">
        <v>3600</v>
      </c>
      <c r="K126" s="106">
        <f t="shared" si="52"/>
        <v>1200</v>
      </c>
      <c r="L126" s="107">
        <v>3</v>
      </c>
      <c r="M126" s="105">
        <f t="shared" si="63"/>
        <v>3170.7865168539497</v>
      </c>
      <c r="N126" s="106">
        <f t="shared" si="56"/>
        <v>1056.9288389513165</v>
      </c>
      <c r="O126" s="108">
        <f t="shared" si="57"/>
        <v>0</v>
      </c>
      <c r="P126" s="109">
        <f t="shared" si="58"/>
        <v>-143.07116104868351</v>
      </c>
      <c r="Q126" s="110">
        <f t="shared" si="59"/>
        <v>0.88077403245943042</v>
      </c>
      <c r="R126" s="290"/>
      <c r="S126" s="47">
        <v>0.77729166666666671</v>
      </c>
      <c r="T126" s="48">
        <v>0.79583333333333328</v>
      </c>
      <c r="U126" s="111">
        <v>15.299999999999994</v>
      </c>
      <c r="V126" s="112">
        <v>26.699999999999857</v>
      </c>
      <c r="W126" s="113"/>
      <c r="X126" s="116"/>
      <c r="Y126" s="276"/>
      <c r="Z126" s="277"/>
      <c r="AA126" s="117">
        <f t="shared" si="60"/>
        <v>-429.21348314605029</v>
      </c>
      <c r="AB126" s="110">
        <f t="shared" si="61"/>
        <v>0.88077403245943042</v>
      </c>
      <c r="AC126" s="282"/>
    </row>
    <row r="127" spans="1:29" ht="15.75" customHeight="1">
      <c r="A127" s="295"/>
      <c r="B127" s="100" t="s">
        <v>120</v>
      </c>
      <c r="C127" s="274" t="s">
        <v>143</v>
      </c>
      <c r="D127" s="275"/>
      <c r="E127" s="101">
        <v>16.7</v>
      </c>
      <c r="F127" s="102">
        <v>491</v>
      </c>
      <c r="G127" s="103">
        <f t="shared" si="62"/>
        <v>8199.6999999999989</v>
      </c>
      <c r="H127" s="26">
        <v>2</v>
      </c>
      <c r="I127" s="104">
        <v>3</v>
      </c>
      <c r="J127" s="105">
        <v>3600</v>
      </c>
      <c r="K127" s="106">
        <f t="shared" si="52"/>
        <v>1200</v>
      </c>
      <c r="L127" s="107">
        <v>3</v>
      </c>
      <c r="M127" s="105">
        <f t="shared" si="63"/>
        <v>3173.4290843806425</v>
      </c>
      <c r="N127" s="106">
        <f t="shared" si="56"/>
        <v>1057.8096947935476</v>
      </c>
      <c r="O127" s="108">
        <f t="shared" si="57"/>
        <v>0</v>
      </c>
      <c r="P127" s="109">
        <f t="shared" si="58"/>
        <v>-142.19030520645242</v>
      </c>
      <c r="Q127" s="110">
        <f t="shared" si="59"/>
        <v>0.88150807899462302</v>
      </c>
      <c r="R127" s="290"/>
      <c r="S127" s="47">
        <v>0.80625000000000002</v>
      </c>
      <c r="T127" s="48">
        <v>0.81269675925925922</v>
      </c>
      <c r="U127" s="111">
        <v>15.000000000000107</v>
      </c>
      <c r="V127" s="112">
        <v>9.2833333333332391</v>
      </c>
      <c r="W127" s="113"/>
      <c r="X127" s="116"/>
      <c r="Y127" s="276"/>
      <c r="Z127" s="277"/>
      <c r="AA127" s="117">
        <f t="shared" si="60"/>
        <v>-426.57091561935749</v>
      </c>
      <c r="AB127" s="110">
        <f t="shared" si="61"/>
        <v>0.88150807899462291</v>
      </c>
      <c r="AC127" s="282"/>
    </row>
    <row r="128" spans="1:29" ht="15.75" customHeight="1">
      <c r="A128" s="296"/>
      <c r="B128" s="100" t="s">
        <v>120</v>
      </c>
      <c r="C128" s="274" t="s">
        <v>153</v>
      </c>
      <c r="D128" s="275"/>
      <c r="E128" s="101">
        <v>14.28</v>
      </c>
      <c r="F128" s="102">
        <v>3041</v>
      </c>
      <c r="G128" s="103">
        <f t="shared" si="62"/>
        <v>43425.479999999996</v>
      </c>
      <c r="H128" s="13">
        <v>2</v>
      </c>
      <c r="I128" s="104">
        <v>3</v>
      </c>
      <c r="J128" s="105">
        <v>3600</v>
      </c>
      <c r="K128" s="106">
        <f t="shared" si="52"/>
        <v>1200</v>
      </c>
      <c r="L128" s="107">
        <v>3</v>
      </c>
      <c r="M128" s="105">
        <f t="shared" si="63"/>
        <v>3174.1374311394557</v>
      </c>
      <c r="N128" s="106">
        <f t="shared" si="56"/>
        <v>1058.0458103798185</v>
      </c>
      <c r="O128" s="108">
        <f t="shared" si="57"/>
        <v>0</v>
      </c>
      <c r="P128" s="109">
        <f t="shared" si="58"/>
        <v>-141.95418962018152</v>
      </c>
      <c r="Q128" s="110">
        <f t="shared" si="59"/>
        <v>0.88170484198318211</v>
      </c>
      <c r="R128" s="290"/>
      <c r="S128" s="47">
        <v>0.82291666666666663</v>
      </c>
      <c r="T128" s="48">
        <v>0.86283564814814817</v>
      </c>
      <c r="U128" s="111">
        <v>14.716666666666676</v>
      </c>
      <c r="V128" s="112">
        <v>57.48333333333342</v>
      </c>
      <c r="W128" s="113">
        <v>0.86283564814814817</v>
      </c>
      <c r="X128" s="116">
        <v>0.9145833333333333</v>
      </c>
      <c r="Y128" s="276"/>
      <c r="Z128" s="277"/>
      <c r="AA128" s="117">
        <f t="shared" si="60"/>
        <v>-425.86256886054434</v>
      </c>
      <c r="AB128" s="110">
        <f t="shared" si="61"/>
        <v>0.88170484198318211</v>
      </c>
      <c r="AC128" s="282"/>
    </row>
    <row r="129" spans="1:29" ht="15.75" customHeight="1">
      <c r="A129" s="296"/>
      <c r="B129" s="100" t="s">
        <v>120</v>
      </c>
      <c r="C129" s="274" t="s">
        <v>152</v>
      </c>
      <c r="D129" s="275"/>
      <c r="E129" s="101">
        <v>18.18</v>
      </c>
      <c r="F129" s="102">
        <v>1312</v>
      </c>
      <c r="G129" s="121">
        <f t="shared" si="62"/>
        <v>23852.16</v>
      </c>
      <c r="H129" s="122"/>
      <c r="I129" s="104">
        <v>4</v>
      </c>
      <c r="J129" s="105">
        <v>3000</v>
      </c>
      <c r="K129" s="106">
        <f t="shared" si="52"/>
        <v>750</v>
      </c>
      <c r="L129" s="107">
        <v>4</v>
      </c>
      <c r="M129" s="105">
        <f t="shared" si="63"/>
        <v>2698.9714285714258</v>
      </c>
      <c r="N129" s="106">
        <f t="shared" si="56"/>
        <v>674.74285714285645</v>
      </c>
      <c r="O129" s="108">
        <f t="shared" si="57"/>
        <v>0</v>
      </c>
      <c r="P129" s="109">
        <f t="shared" si="58"/>
        <v>-75.257142857143549</v>
      </c>
      <c r="Q129" s="110">
        <f t="shared" si="59"/>
        <v>0.89965714285714193</v>
      </c>
      <c r="R129" s="290"/>
      <c r="S129" s="47">
        <v>0.9145833333333333</v>
      </c>
      <c r="T129" s="48">
        <v>0.93483796296296295</v>
      </c>
      <c r="U129" s="111">
        <v>74.516666666666595</v>
      </c>
      <c r="V129" s="112">
        <v>29.166666666666696</v>
      </c>
      <c r="W129" s="113"/>
      <c r="X129" s="116"/>
      <c r="Y129" s="276"/>
      <c r="Z129" s="277"/>
      <c r="AA129" s="117">
        <f t="shared" si="60"/>
        <v>-301.0285714285742</v>
      </c>
      <c r="AB129" s="110">
        <f t="shared" si="61"/>
        <v>0.89965714285714193</v>
      </c>
      <c r="AC129" s="282"/>
    </row>
    <row r="130" spans="1:29" ht="15.75" customHeight="1">
      <c r="A130" s="296"/>
      <c r="B130" s="100" t="s">
        <v>120</v>
      </c>
      <c r="C130" s="274" t="s">
        <v>143</v>
      </c>
      <c r="D130" s="275"/>
      <c r="E130" s="101">
        <v>16.7</v>
      </c>
      <c r="F130" s="102">
        <v>1051</v>
      </c>
      <c r="G130" s="121">
        <f t="shared" si="62"/>
        <v>17551.7</v>
      </c>
      <c r="H130" s="62"/>
      <c r="I130" s="104">
        <v>3</v>
      </c>
      <c r="J130" s="105">
        <v>3600</v>
      </c>
      <c r="K130" s="106">
        <f t="shared" si="52"/>
        <v>1200</v>
      </c>
      <c r="L130" s="107">
        <v>3</v>
      </c>
      <c r="M130" s="105">
        <f t="shared" si="63"/>
        <v>3176.8261964735411</v>
      </c>
      <c r="N130" s="106">
        <f t="shared" si="56"/>
        <v>1058.9420654911803</v>
      </c>
      <c r="O130" s="123">
        <f t="shared" si="57"/>
        <v>0</v>
      </c>
      <c r="P130" s="124">
        <f t="shared" si="58"/>
        <v>-141.0579345088197</v>
      </c>
      <c r="Q130" s="125">
        <f t="shared" si="59"/>
        <v>0.88245172124265026</v>
      </c>
      <c r="R130" s="290"/>
      <c r="S130" s="47">
        <v>0.94593749999999999</v>
      </c>
      <c r="T130" s="48">
        <v>0.95972222222222225</v>
      </c>
      <c r="U130" s="111">
        <v>15.983333333333327</v>
      </c>
      <c r="V130" s="112">
        <v>19.850000000000065</v>
      </c>
      <c r="W130" s="113"/>
      <c r="X130" s="116"/>
      <c r="Y130" s="276"/>
      <c r="Z130" s="277"/>
      <c r="AA130" s="117">
        <f t="shared" si="60"/>
        <v>-423.17380352645887</v>
      </c>
      <c r="AB130" s="110">
        <f t="shared" si="61"/>
        <v>0.88245172124265037</v>
      </c>
      <c r="AC130" s="282"/>
    </row>
    <row r="131" spans="1:29" ht="15.75" customHeight="1">
      <c r="A131" s="296"/>
      <c r="B131" s="100" t="s">
        <v>120</v>
      </c>
      <c r="C131" s="274" t="s">
        <v>145</v>
      </c>
      <c r="D131" s="275"/>
      <c r="E131" s="101">
        <v>22.28</v>
      </c>
      <c r="F131" s="102">
        <v>1383</v>
      </c>
      <c r="G131" s="121">
        <f t="shared" si="62"/>
        <v>30813.24</v>
      </c>
      <c r="H131" s="62"/>
      <c r="I131" s="104">
        <v>5</v>
      </c>
      <c r="J131" s="105">
        <v>3300</v>
      </c>
      <c r="K131" s="106">
        <f t="shared" si="52"/>
        <v>660</v>
      </c>
      <c r="L131" s="118">
        <v>5</v>
      </c>
      <c r="M131" s="105">
        <f t="shared" si="63"/>
        <v>2937.345132743369</v>
      </c>
      <c r="N131" s="106">
        <f t="shared" si="56"/>
        <v>587.46902654867381</v>
      </c>
      <c r="O131" s="123">
        <f t="shared" si="57"/>
        <v>0</v>
      </c>
      <c r="P131" s="124">
        <f t="shared" si="58"/>
        <v>-72.53097345132619</v>
      </c>
      <c r="Q131" s="125">
        <f t="shared" si="59"/>
        <v>0.89010458567980877</v>
      </c>
      <c r="R131" s="290"/>
      <c r="S131" s="47">
        <v>0.97013888888888888</v>
      </c>
      <c r="T131" s="48">
        <v>0.9897569444444444</v>
      </c>
      <c r="U131" s="111">
        <v>14.999999999999947</v>
      </c>
      <c r="V131" s="112">
        <v>28.24999999999994</v>
      </c>
      <c r="W131" s="113"/>
      <c r="X131" s="116"/>
      <c r="Y131" s="276"/>
      <c r="Z131" s="277"/>
      <c r="AA131" s="117">
        <f t="shared" si="60"/>
        <v>-362.65486725663095</v>
      </c>
      <c r="AB131" s="110">
        <f t="shared" si="61"/>
        <v>0.89010458567980877</v>
      </c>
      <c r="AC131" s="282"/>
    </row>
    <row r="132" spans="1:29" ht="15.75" customHeight="1">
      <c r="A132" s="296"/>
      <c r="B132" s="100" t="s">
        <v>120</v>
      </c>
      <c r="C132" s="274" t="s">
        <v>151</v>
      </c>
      <c r="D132" s="275"/>
      <c r="E132" s="101">
        <v>14.03</v>
      </c>
      <c r="F132" s="102">
        <v>5956</v>
      </c>
      <c r="G132" s="121">
        <f t="shared" si="62"/>
        <v>83562.679999999993</v>
      </c>
      <c r="H132" s="62"/>
      <c r="I132" s="104">
        <v>3</v>
      </c>
      <c r="J132" s="105">
        <v>3000</v>
      </c>
      <c r="K132" s="106">
        <f t="shared" si="52"/>
        <v>1000</v>
      </c>
      <c r="L132" s="118">
        <v>3</v>
      </c>
      <c r="M132" s="105">
        <f t="shared" si="63"/>
        <v>2696.3782696177032</v>
      </c>
      <c r="N132" s="106">
        <f t="shared" si="56"/>
        <v>898.79275653923435</v>
      </c>
      <c r="O132" s="123">
        <f t="shared" si="57"/>
        <v>0</v>
      </c>
      <c r="P132" s="124">
        <f t="shared" si="58"/>
        <v>-101.20724346076565</v>
      </c>
      <c r="Q132" s="125">
        <f t="shared" si="59"/>
        <v>0.89879275653923429</v>
      </c>
      <c r="R132" s="290"/>
      <c r="S132" s="47">
        <v>1.000324074074074</v>
      </c>
      <c r="T132" s="48">
        <v>1.0923611111111111</v>
      </c>
      <c r="U132" s="111">
        <v>15.216666666666594</v>
      </c>
      <c r="V132" s="112">
        <v>132.53333333333347</v>
      </c>
      <c r="W132" s="113"/>
      <c r="X132" s="116"/>
      <c r="Y132" s="276"/>
      <c r="Z132" s="277"/>
      <c r="AA132" s="117">
        <f t="shared" si="60"/>
        <v>-303.62173038229685</v>
      </c>
      <c r="AB132" s="110">
        <f t="shared" si="61"/>
        <v>0.89879275653923441</v>
      </c>
      <c r="AC132" s="282"/>
    </row>
    <row r="133" spans="1:29" ht="15.75" customHeight="1">
      <c r="A133" s="296"/>
      <c r="B133" s="100" t="s">
        <v>120</v>
      </c>
      <c r="C133" s="274" t="s">
        <v>153</v>
      </c>
      <c r="D133" s="275"/>
      <c r="E133" s="101">
        <v>14.28</v>
      </c>
      <c r="F133" s="102">
        <v>7955</v>
      </c>
      <c r="G133" s="121">
        <f t="shared" si="62"/>
        <v>113597.4</v>
      </c>
      <c r="H133" s="62"/>
      <c r="I133" s="104">
        <v>3</v>
      </c>
      <c r="J133" s="105">
        <v>3600</v>
      </c>
      <c r="K133" s="106">
        <f t="shared" si="52"/>
        <v>1200</v>
      </c>
      <c r="L133" s="118">
        <v>3</v>
      </c>
      <c r="M133" s="105">
        <f t="shared" si="63"/>
        <v>3172.8340350099766</v>
      </c>
      <c r="N133" s="106">
        <f t="shared" si="56"/>
        <v>1057.6113450033256</v>
      </c>
      <c r="O133" s="123">
        <f t="shared" si="57"/>
        <v>0</v>
      </c>
      <c r="P133" s="124">
        <f t="shared" si="58"/>
        <v>-142.3886549966744</v>
      </c>
      <c r="Q133" s="125">
        <f t="shared" si="59"/>
        <v>0.88134278750277129</v>
      </c>
      <c r="R133" s="290"/>
      <c r="S133" s="47">
        <v>1.1027777777777779</v>
      </c>
      <c r="T133" s="48">
        <v>1.2072453703703703</v>
      </c>
      <c r="U133" s="111">
        <v>15.000000000000107</v>
      </c>
      <c r="V133" s="112">
        <v>150.43333333333308</v>
      </c>
      <c r="W133" s="113"/>
      <c r="X133" s="116"/>
      <c r="Y133" s="276"/>
      <c r="Z133" s="277"/>
      <c r="AA133" s="117">
        <f t="shared" si="60"/>
        <v>-427.16596499002344</v>
      </c>
      <c r="AB133" s="110">
        <f t="shared" si="61"/>
        <v>0.88134278750277129</v>
      </c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26"/>
      <c r="X134" s="127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26"/>
      <c r="X135" s="127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26"/>
      <c r="X136" s="127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26"/>
      <c r="X137" s="127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26"/>
      <c r="X138" s="127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64">AVERAGE(I124:I139)</f>
        <v>3.4</v>
      </c>
      <c r="J140" s="137">
        <f t="shared" si="64"/>
        <v>3330</v>
      </c>
      <c r="K140" s="138">
        <f t="shared" ref="K140" si="65">J140/I140</f>
        <v>979.41176470588243</v>
      </c>
      <c r="L140" s="136">
        <f t="shared" ref="L140:M140" si="66">AVERAGE(L124:L139)</f>
        <v>3.4</v>
      </c>
      <c r="M140" s="137">
        <f t="shared" si="66"/>
        <v>2959.632799156107</v>
      </c>
      <c r="N140" s="138">
        <f t="shared" ref="N140:N151" si="67">M140/L140</f>
        <v>870.4802350459139</v>
      </c>
      <c r="O140" s="139">
        <f t="shared" ref="O140:O151" si="68">L140-I140</f>
        <v>0</v>
      </c>
      <c r="P140" s="140">
        <f t="shared" ref="P140:P151" si="69">N140-K140</f>
        <v>-108.93152965996853</v>
      </c>
      <c r="Q140" s="141">
        <f t="shared" ref="Q140:Q151" si="70">N140/K140</f>
        <v>0.88877861836519734</v>
      </c>
      <c r="R140" s="291"/>
      <c r="S140" s="142">
        <f>S124</f>
        <v>0.7086689814814815</v>
      </c>
      <c r="T140" s="143">
        <f>INDEX(T124:T139,COUNTA(T124:T139))</f>
        <v>1.2072453703703703</v>
      </c>
      <c r="U140" s="144"/>
      <c r="V140" s="166"/>
      <c r="W140" s="99"/>
      <c r="X140" s="69"/>
      <c r="Y140" s="279"/>
      <c r="Z140" s="280"/>
      <c r="AA140" s="168">
        <f t="shared" ref="AA140:AA151" si="71">M140-J140</f>
        <v>-370.36720084389299</v>
      </c>
      <c r="AB140" s="141">
        <f t="shared" ref="AB140:AB151" si="72">M140/J140</f>
        <v>0.88877861836519734</v>
      </c>
      <c r="AC140" s="283"/>
    </row>
    <row r="141" spans="1:29" ht="15.75" customHeight="1">
      <c r="A141" s="284" t="s">
        <v>154</v>
      </c>
      <c r="B141" s="114" t="s">
        <v>120</v>
      </c>
      <c r="C141" s="287" t="s">
        <v>145</v>
      </c>
      <c r="D141" s="288"/>
      <c r="E141" s="147">
        <v>22.28</v>
      </c>
      <c r="F141" s="97">
        <v>490</v>
      </c>
      <c r="G141" s="148">
        <f t="shared" ref="G141:G151" si="73">E141*F141</f>
        <v>10917.2</v>
      </c>
      <c r="H141" s="149">
        <v>2</v>
      </c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1" si="74">F141/V141*60</f>
        <v>2940.00000000001</v>
      </c>
      <c r="N141" s="152">
        <f t="shared" si="67"/>
        <v>588.00000000000205</v>
      </c>
      <c r="O141" s="154">
        <f t="shared" si="68"/>
        <v>0</v>
      </c>
      <c r="P141" s="155">
        <f t="shared" si="69"/>
        <v>-71.999999999997954</v>
      </c>
      <c r="Q141" s="156">
        <f t="shared" si="70"/>
        <v>0.89090909090909398</v>
      </c>
      <c r="R141" s="289">
        <f>Q157</f>
        <v>0.88562116957249637</v>
      </c>
      <c r="S141" s="157">
        <v>0.70833333333333337</v>
      </c>
      <c r="T141" s="158">
        <v>0.71527777777777779</v>
      </c>
      <c r="U141" s="159"/>
      <c r="V141" s="160">
        <v>9.9999999999999645</v>
      </c>
      <c r="W141" s="158"/>
      <c r="X141" s="169"/>
      <c r="Y141" s="292"/>
      <c r="Z141" s="293"/>
      <c r="AA141" s="171">
        <f t="shared" si="71"/>
        <v>-359.99999999999</v>
      </c>
      <c r="AB141" s="156">
        <f t="shared" si="72"/>
        <v>0.89090909090909398</v>
      </c>
      <c r="AC141" s="281">
        <f>AB157</f>
        <v>0.88562116957249637</v>
      </c>
    </row>
    <row r="142" spans="1:29" ht="15.75" customHeight="1">
      <c r="A142" s="285"/>
      <c r="B142" s="100" t="s">
        <v>120</v>
      </c>
      <c r="C142" s="274" t="s">
        <v>155</v>
      </c>
      <c r="D142" s="275"/>
      <c r="E142" s="101">
        <v>18.18</v>
      </c>
      <c r="F142" s="102">
        <v>1093</v>
      </c>
      <c r="G142" s="103">
        <f t="shared" si="73"/>
        <v>19870.739999999998</v>
      </c>
      <c r="H142" s="26">
        <v>2</v>
      </c>
      <c r="I142" s="104">
        <v>3</v>
      </c>
      <c r="J142" s="105">
        <v>3600</v>
      </c>
      <c r="K142" s="106">
        <f t="shared" si="52"/>
        <v>1200</v>
      </c>
      <c r="L142" s="107">
        <v>3</v>
      </c>
      <c r="M142" s="105">
        <f t="shared" si="74"/>
        <v>3175.7869249394626</v>
      </c>
      <c r="N142" s="106">
        <f t="shared" si="67"/>
        <v>1058.5956416464876</v>
      </c>
      <c r="O142" s="108">
        <f t="shared" si="68"/>
        <v>0</v>
      </c>
      <c r="P142" s="109">
        <f t="shared" si="69"/>
        <v>-141.40435835351241</v>
      </c>
      <c r="Q142" s="110">
        <f t="shared" si="70"/>
        <v>0.88216303470540636</v>
      </c>
      <c r="R142" s="290"/>
      <c r="S142" s="47">
        <v>0.72593750000000001</v>
      </c>
      <c r="T142" s="48">
        <v>0.74027777777777781</v>
      </c>
      <c r="U142" s="111">
        <v>15.350000000000001</v>
      </c>
      <c r="V142" s="112">
        <v>20.650000000000031</v>
      </c>
      <c r="W142" s="113"/>
      <c r="X142" s="13"/>
      <c r="Y142" s="276"/>
      <c r="Z142" s="277"/>
      <c r="AA142" s="172">
        <f t="shared" si="71"/>
        <v>-424.21307506053745</v>
      </c>
      <c r="AB142" s="110">
        <f t="shared" si="72"/>
        <v>0.88216303470540625</v>
      </c>
      <c r="AC142" s="282"/>
    </row>
    <row r="143" spans="1:29" ht="15.75" customHeight="1">
      <c r="A143" s="285"/>
      <c r="B143" s="100" t="s">
        <v>120</v>
      </c>
      <c r="C143" s="274" t="s">
        <v>157</v>
      </c>
      <c r="D143" s="275"/>
      <c r="E143" s="101">
        <v>24.82</v>
      </c>
      <c r="F143" s="102">
        <v>884</v>
      </c>
      <c r="G143" s="103">
        <f t="shared" si="73"/>
        <v>21940.880000000001</v>
      </c>
      <c r="H143" s="26">
        <v>2</v>
      </c>
      <c r="I143" s="104">
        <v>4</v>
      </c>
      <c r="J143" s="105">
        <v>3300</v>
      </c>
      <c r="K143" s="106">
        <f t="shared" si="52"/>
        <v>825</v>
      </c>
      <c r="L143" s="107">
        <v>4</v>
      </c>
      <c r="M143" s="105">
        <f t="shared" si="74"/>
        <v>2938.5041551246632</v>
      </c>
      <c r="N143" s="106">
        <f t="shared" si="67"/>
        <v>734.62603878116579</v>
      </c>
      <c r="O143" s="108">
        <f t="shared" si="68"/>
        <v>0</v>
      </c>
      <c r="P143" s="109">
        <f t="shared" si="69"/>
        <v>-90.373961218834211</v>
      </c>
      <c r="Q143" s="110">
        <f t="shared" si="70"/>
        <v>0.89045580458323126</v>
      </c>
      <c r="R143" s="290"/>
      <c r="S143" s="47">
        <v>0.75069444444444444</v>
      </c>
      <c r="T143" s="48">
        <v>0.76322916666666663</v>
      </c>
      <c r="U143" s="111">
        <v>14.999999999999947</v>
      </c>
      <c r="V143" s="112">
        <v>18.049999999999944</v>
      </c>
      <c r="W143" s="113"/>
      <c r="X143" s="13"/>
      <c r="Y143" s="276"/>
      <c r="Z143" s="277"/>
      <c r="AA143" s="172">
        <f t="shared" si="71"/>
        <v>-361.49584487533684</v>
      </c>
      <c r="AB143" s="110">
        <f t="shared" si="72"/>
        <v>0.89045580458323126</v>
      </c>
      <c r="AC143" s="282"/>
    </row>
    <row r="144" spans="1:29" ht="15.75" customHeight="1">
      <c r="A144" s="285"/>
      <c r="B144" s="100" t="s">
        <v>120</v>
      </c>
      <c r="C144" s="274" t="s">
        <v>158</v>
      </c>
      <c r="D144" s="275"/>
      <c r="E144" s="101">
        <v>25.03</v>
      </c>
      <c r="F144" s="102">
        <v>767</v>
      </c>
      <c r="G144" s="103">
        <f t="shared" si="73"/>
        <v>19198.010000000002</v>
      </c>
      <c r="H144" s="26">
        <v>2</v>
      </c>
      <c r="I144" s="104">
        <v>4</v>
      </c>
      <c r="J144" s="105">
        <v>3300</v>
      </c>
      <c r="K144" s="106">
        <f t="shared" si="52"/>
        <v>825</v>
      </c>
      <c r="L144" s="107">
        <v>4</v>
      </c>
      <c r="M144" s="105">
        <f t="shared" si="74"/>
        <v>2940.5750798721956</v>
      </c>
      <c r="N144" s="106">
        <f t="shared" si="67"/>
        <v>735.1437699680489</v>
      </c>
      <c r="O144" s="108">
        <f t="shared" si="68"/>
        <v>0</v>
      </c>
      <c r="P144" s="109">
        <f t="shared" si="69"/>
        <v>-89.8562300319511</v>
      </c>
      <c r="Q144" s="110">
        <f t="shared" si="70"/>
        <v>0.89108335753702894</v>
      </c>
      <c r="R144" s="290"/>
      <c r="S144" s="47">
        <v>0.77385416666666662</v>
      </c>
      <c r="T144" s="48">
        <v>0.78472222222222221</v>
      </c>
      <c r="U144" s="111">
        <v>15.299999999999994</v>
      </c>
      <c r="V144" s="112">
        <v>15.650000000000048</v>
      </c>
      <c r="W144" s="113"/>
      <c r="X144" s="13"/>
      <c r="Y144" s="276"/>
      <c r="Z144" s="277"/>
      <c r="AA144" s="172">
        <f t="shared" si="71"/>
        <v>-359.4249201278044</v>
      </c>
      <c r="AB144" s="110">
        <f t="shared" si="72"/>
        <v>0.89108335753702894</v>
      </c>
      <c r="AC144" s="282"/>
    </row>
    <row r="145" spans="1:29" ht="15.75" customHeight="1">
      <c r="A145" s="285"/>
      <c r="B145" s="100" t="s">
        <v>120</v>
      </c>
      <c r="C145" s="274" t="s">
        <v>148</v>
      </c>
      <c r="D145" s="275"/>
      <c r="E145" s="101">
        <v>17.89</v>
      </c>
      <c r="F145" s="102">
        <v>1657</v>
      </c>
      <c r="G145" s="103">
        <f t="shared" si="73"/>
        <v>29643.73</v>
      </c>
      <c r="H145" s="13">
        <v>2</v>
      </c>
      <c r="I145" s="104">
        <v>4</v>
      </c>
      <c r="J145" s="105">
        <v>3600</v>
      </c>
      <c r="K145" s="106">
        <f t="shared" si="52"/>
        <v>900</v>
      </c>
      <c r="L145" s="107">
        <v>4</v>
      </c>
      <c r="M145" s="105">
        <f t="shared" si="74"/>
        <v>3176.3578274760284</v>
      </c>
      <c r="N145" s="106">
        <f t="shared" si="67"/>
        <v>794.08945686900711</v>
      </c>
      <c r="O145" s="108">
        <f t="shared" si="68"/>
        <v>0</v>
      </c>
      <c r="P145" s="109">
        <f t="shared" si="69"/>
        <v>-105.91054313099289</v>
      </c>
      <c r="Q145" s="110">
        <f t="shared" si="70"/>
        <v>0.88232161874334125</v>
      </c>
      <c r="R145" s="290"/>
      <c r="S145" s="47">
        <v>0.79513888888888884</v>
      </c>
      <c r="T145" s="48">
        <v>0.81687500000000002</v>
      </c>
      <c r="U145" s="111">
        <v>14.999999999999947</v>
      </c>
      <c r="V145" s="112">
        <v>31.300000000000097</v>
      </c>
      <c r="W145" s="113"/>
      <c r="X145" s="116"/>
      <c r="Y145" s="276"/>
      <c r="Z145" s="277"/>
      <c r="AA145" s="172">
        <f t="shared" si="71"/>
        <v>-423.64217252397157</v>
      </c>
      <c r="AB145" s="110">
        <f t="shared" si="72"/>
        <v>0.88232161874334125</v>
      </c>
      <c r="AC145" s="282"/>
    </row>
    <row r="146" spans="1:29" ht="15.75" customHeight="1">
      <c r="A146" s="285"/>
      <c r="B146" s="100" t="s">
        <v>120</v>
      </c>
      <c r="C146" s="274" t="s">
        <v>149</v>
      </c>
      <c r="D146" s="275"/>
      <c r="E146" s="101">
        <v>16.66</v>
      </c>
      <c r="F146" s="102">
        <v>2549</v>
      </c>
      <c r="G146" s="121">
        <f t="shared" si="73"/>
        <v>42466.340000000004</v>
      </c>
      <c r="H146" s="122">
        <v>2</v>
      </c>
      <c r="I146" s="104">
        <v>5</v>
      </c>
      <c r="J146" s="105">
        <v>3600</v>
      </c>
      <c r="K146" s="106">
        <f t="shared" si="52"/>
        <v>720</v>
      </c>
      <c r="L146" s="107">
        <v>5</v>
      </c>
      <c r="M146" s="105">
        <f t="shared" si="74"/>
        <v>3170.8362128541762</v>
      </c>
      <c r="N146" s="106">
        <f t="shared" si="67"/>
        <v>634.16724257083524</v>
      </c>
      <c r="O146" s="108">
        <f t="shared" si="68"/>
        <v>0</v>
      </c>
      <c r="P146" s="109">
        <f t="shared" si="69"/>
        <v>-85.832757429164758</v>
      </c>
      <c r="Q146" s="110">
        <f t="shared" si="70"/>
        <v>0.8807878369039378</v>
      </c>
      <c r="R146" s="290"/>
      <c r="S146" s="47">
        <v>0.82708333333333328</v>
      </c>
      <c r="T146" s="48">
        <v>0.86057870370370371</v>
      </c>
      <c r="U146" s="111">
        <v>14.6999999999999</v>
      </c>
      <c r="V146" s="112">
        <v>48.233333333333412</v>
      </c>
      <c r="W146" s="113">
        <v>0.86057870370370371</v>
      </c>
      <c r="X146" s="116">
        <v>0.91249999999999998</v>
      </c>
      <c r="Y146" s="276"/>
      <c r="Z146" s="277"/>
      <c r="AA146" s="172">
        <f t="shared" si="71"/>
        <v>-429.16378714582379</v>
      </c>
      <c r="AB146" s="110">
        <f t="shared" si="72"/>
        <v>0.8807878369039378</v>
      </c>
      <c r="AC146" s="282"/>
    </row>
    <row r="147" spans="1:29" ht="15.75" customHeight="1">
      <c r="A147" s="285"/>
      <c r="B147" s="100" t="s">
        <v>120</v>
      </c>
      <c r="C147" s="274" t="s">
        <v>155</v>
      </c>
      <c r="D147" s="275"/>
      <c r="E147" s="101">
        <v>18.18</v>
      </c>
      <c r="F147" s="102">
        <v>2723</v>
      </c>
      <c r="G147" s="121">
        <f t="shared" si="73"/>
        <v>49504.14</v>
      </c>
      <c r="H147" s="62"/>
      <c r="I147" s="104">
        <v>3</v>
      </c>
      <c r="J147" s="105">
        <v>3600</v>
      </c>
      <c r="K147" s="106">
        <f t="shared" si="52"/>
        <v>1200</v>
      </c>
      <c r="L147" s="107">
        <v>3</v>
      </c>
      <c r="M147" s="105">
        <f t="shared" si="74"/>
        <v>3175.51020408163</v>
      </c>
      <c r="N147" s="106">
        <f t="shared" si="67"/>
        <v>1058.5034013605434</v>
      </c>
      <c r="O147" s="123">
        <f t="shared" si="68"/>
        <v>0</v>
      </c>
      <c r="P147" s="124">
        <f t="shared" si="69"/>
        <v>-141.49659863945658</v>
      </c>
      <c r="Q147" s="125">
        <f t="shared" si="70"/>
        <v>0.8820861678004529</v>
      </c>
      <c r="R147" s="290"/>
      <c r="S147" s="47">
        <v>0.91249999999999998</v>
      </c>
      <c r="T147" s="48">
        <v>0.94822916666666668</v>
      </c>
      <c r="U147" s="111">
        <v>74.766666666666623</v>
      </c>
      <c r="V147" s="112">
        <v>51.450000000000045</v>
      </c>
      <c r="W147" s="113"/>
      <c r="X147" s="116"/>
      <c r="Y147" s="276"/>
      <c r="Z147" s="277"/>
      <c r="AA147" s="172">
        <f t="shared" si="71"/>
        <v>-424.48979591836996</v>
      </c>
      <c r="AB147" s="110">
        <f t="shared" si="72"/>
        <v>0.88208616780045279</v>
      </c>
      <c r="AC147" s="282"/>
    </row>
    <row r="148" spans="1:29" ht="15.75" customHeight="1">
      <c r="A148" s="285"/>
      <c r="B148" s="100" t="s">
        <v>120</v>
      </c>
      <c r="C148" s="274" t="s">
        <v>157</v>
      </c>
      <c r="D148" s="275"/>
      <c r="E148" s="101">
        <v>24.82</v>
      </c>
      <c r="F148" s="102">
        <v>2081</v>
      </c>
      <c r="G148" s="121">
        <f t="shared" si="73"/>
        <v>51650.42</v>
      </c>
      <c r="H148" s="62"/>
      <c r="I148" s="104">
        <v>4</v>
      </c>
      <c r="J148" s="105">
        <v>3300</v>
      </c>
      <c r="K148" s="106">
        <f t="shared" si="52"/>
        <v>825</v>
      </c>
      <c r="L148" s="118">
        <v>4</v>
      </c>
      <c r="M148" s="105">
        <f t="shared" si="74"/>
        <v>2936.7306938455476</v>
      </c>
      <c r="N148" s="106">
        <f t="shared" si="67"/>
        <v>734.18267346138691</v>
      </c>
      <c r="O148" s="123">
        <f t="shared" si="68"/>
        <v>0</v>
      </c>
      <c r="P148" s="124">
        <f t="shared" si="69"/>
        <v>-90.817326538613088</v>
      </c>
      <c r="Q148" s="125">
        <f t="shared" si="70"/>
        <v>0.88991839207440837</v>
      </c>
      <c r="R148" s="290"/>
      <c r="S148" s="47">
        <v>0.9586689814814815</v>
      </c>
      <c r="T148" s="48">
        <v>0.98819444444444449</v>
      </c>
      <c r="U148" s="111">
        <v>15.033333333333339</v>
      </c>
      <c r="V148" s="112">
        <v>42.516666666666708</v>
      </c>
      <c r="W148" s="113"/>
      <c r="X148" s="116"/>
      <c r="Y148" s="276"/>
      <c r="Z148" s="277"/>
      <c r="AA148" s="172">
        <f t="shared" si="71"/>
        <v>-363.26930615445235</v>
      </c>
      <c r="AB148" s="110">
        <f t="shared" si="72"/>
        <v>0.88991839207440837</v>
      </c>
      <c r="AC148" s="282"/>
    </row>
    <row r="149" spans="1:29" ht="15.75" customHeight="1">
      <c r="A149" s="285"/>
      <c r="B149" s="100" t="s">
        <v>120</v>
      </c>
      <c r="C149" s="274" t="s">
        <v>158</v>
      </c>
      <c r="D149" s="275"/>
      <c r="E149" s="101">
        <v>25.03</v>
      </c>
      <c r="F149" s="102">
        <v>1472</v>
      </c>
      <c r="G149" s="121">
        <f t="shared" si="73"/>
        <v>36844.160000000003</v>
      </c>
      <c r="H149" s="62"/>
      <c r="I149" s="104">
        <v>4</v>
      </c>
      <c r="J149" s="105">
        <v>3300</v>
      </c>
      <c r="K149" s="106">
        <f t="shared" si="52"/>
        <v>825</v>
      </c>
      <c r="L149" s="118">
        <v>4</v>
      </c>
      <c r="M149" s="105">
        <f t="shared" si="74"/>
        <v>2940.7325194228529</v>
      </c>
      <c r="N149" s="106">
        <f t="shared" si="67"/>
        <v>735.18312985571322</v>
      </c>
      <c r="O149" s="123">
        <f t="shared" si="68"/>
        <v>0</v>
      </c>
      <c r="P149" s="124">
        <f t="shared" si="69"/>
        <v>-89.816870144286781</v>
      </c>
      <c r="Q149" s="125">
        <f t="shared" si="70"/>
        <v>0.89113106649177365</v>
      </c>
      <c r="R149" s="290"/>
      <c r="S149" s="47">
        <v>0.99861111111111112</v>
      </c>
      <c r="T149" s="48">
        <v>1.0194675925925927</v>
      </c>
      <c r="U149" s="111">
        <v>14.999999999999947</v>
      </c>
      <c r="V149" s="112">
        <v>30.033333333333445</v>
      </c>
      <c r="W149" s="126"/>
      <c r="X149" s="127"/>
      <c r="Y149" s="276"/>
      <c r="Z149" s="277"/>
      <c r="AA149" s="172">
        <f t="shared" si="71"/>
        <v>-359.26748057714713</v>
      </c>
      <c r="AB149" s="110">
        <f t="shared" si="72"/>
        <v>0.89113106649177365</v>
      </c>
      <c r="AC149" s="282"/>
    </row>
    <row r="150" spans="1:29" ht="15.75" customHeight="1">
      <c r="A150" s="285"/>
      <c r="B150" s="100" t="s">
        <v>120</v>
      </c>
      <c r="C150" s="274" t="s">
        <v>148</v>
      </c>
      <c r="D150" s="275"/>
      <c r="E150" s="101">
        <v>17.89</v>
      </c>
      <c r="F150" s="102">
        <v>4292</v>
      </c>
      <c r="G150" s="121">
        <f t="shared" si="73"/>
        <v>76783.88</v>
      </c>
      <c r="H150" s="62"/>
      <c r="I150" s="104">
        <v>4</v>
      </c>
      <c r="J150" s="105">
        <v>3600</v>
      </c>
      <c r="K150" s="106">
        <f t="shared" si="52"/>
        <v>900</v>
      </c>
      <c r="L150" s="118">
        <v>4</v>
      </c>
      <c r="M150" s="105">
        <f t="shared" si="74"/>
        <v>3176.6447368421054</v>
      </c>
      <c r="N150" s="106">
        <f t="shared" si="67"/>
        <v>794.16118421052636</v>
      </c>
      <c r="O150" s="123">
        <f t="shared" si="68"/>
        <v>0</v>
      </c>
      <c r="P150" s="124">
        <f t="shared" si="69"/>
        <v>-105.83881578947364</v>
      </c>
      <c r="Q150" s="125">
        <f t="shared" si="70"/>
        <v>0.88240131578947378</v>
      </c>
      <c r="R150" s="290"/>
      <c r="S150" s="47">
        <v>1.0298611111111111</v>
      </c>
      <c r="T150" s="48">
        <v>1.0861574074074074</v>
      </c>
      <c r="U150" s="111">
        <v>14.966666666666555</v>
      </c>
      <c r="V150" s="112">
        <v>81.066666666666663</v>
      </c>
      <c r="W150" s="126"/>
      <c r="X150" s="127"/>
      <c r="Y150" s="276"/>
      <c r="Z150" s="277"/>
      <c r="AA150" s="172">
        <f t="shared" si="71"/>
        <v>-423.35526315789457</v>
      </c>
      <c r="AB150" s="110">
        <f t="shared" si="72"/>
        <v>0.88240131578947378</v>
      </c>
      <c r="AC150" s="282"/>
    </row>
    <row r="151" spans="1:29" ht="15.75" customHeight="1">
      <c r="A151" s="285"/>
      <c r="B151" s="100" t="s">
        <v>120</v>
      </c>
      <c r="C151" s="274" t="s">
        <v>149</v>
      </c>
      <c r="D151" s="275"/>
      <c r="E151" s="101">
        <v>16.66</v>
      </c>
      <c r="F151" s="102">
        <v>6422</v>
      </c>
      <c r="G151" s="121">
        <f t="shared" si="73"/>
        <v>106990.52</v>
      </c>
      <c r="H151" s="62"/>
      <c r="I151" s="104">
        <v>5</v>
      </c>
      <c r="J151" s="105">
        <v>3600</v>
      </c>
      <c r="K151" s="106">
        <f t="shared" si="52"/>
        <v>720</v>
      </c>
      <c r="L151" s="118">
        <v>5</v>
      </c>
      <c r="M151" s="105">
        <f t="shared" si="74"/>
        <v>3170.4882062534275</v>
      </c>
      <c r="N151" s="106">
        <f t="shared" si="67"/>
        <v>634.09764125068546</v>
      </c>
      <c r="O151" s="123">
        <f t="shared" si="68"/>
        <v>0</v>
      </c>
      <c r="P151" s="124">
        <f t="shared" si="69"/>
        <v>-85.902358749314544</v>
      </c>
      <c r="Q151" s="125">
        <f t="shared" si="70"/>
        <v>0.88069116840372985</v>
      </c>
      <c r="R151" s="290"/>
      <c r="S151" s="47">
        <v>1.0968518518518517</v>
      </c>
      <c r="T151" s="48">
        <v>1.1812499999999999</v>
      </c>
      <c r="U151" s="111">
        <v>15.399999999999849</v>
      </c>
      <c r="V151" s="112">
        <v>121.53333333333336</v>
      </c>
      <c r="W151" s="126"/>
      <c r="X151" s="127"/>
      <c r="Y151" s="276"/>
      <c r="Z151" s="277"/>
      <c r="AA151" s="172">
        <f t="shared" si="71"/>
        <v>-429.51179374657249</v>
      </c>
      <c r="AB151" s="110">
        <f t="shared" si="72"/>
        <v>0.88069116840372985</v>
      </c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72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72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13"/>
      <c r="X154" s="116"/>
      <c r="Y154" s="276"/>
      <c r="Z154" s="277"/>
      <c r="AA154" s="172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72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73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167"/>
      <c r="G157" s="135"/>
      <c r="H157" s="69"/>
      <c r="I157" s="136">
        <f t="shared" ref="I157:J157" si="75">AVERAGE(I141:I156)</f>
        <v>4.0909090909090908</v>
      </c>
      <c r="J157" s="137">
        <f t="shared" si="75"/>
        <v>3463.6363636363635</v>
      </c>
      <c r="K157" s="138">
        <f t="shared" ref="K157" si="76">J157/I157</f>
        <v>846.66666666666663</v>
      </c>
      <c r="L157" s="136">
        <f t="shared" ref="L157:M157" si="77">AVERAGE(L141:L156)</f>
        <v>4.0909090909090908</v>
      </c>
      <c r="M157" s="137">
        <f t="shared" si="77"/>
        <v>3067.4696873374646</v>
      </c>
      <c r="N157" s="138">
        <f>M157/L157</f>
        <v>749.82592357138026</v>
      </c>
      <c r="O157" s="139">
        <f>L157-I157</f>
        <v>0</v>
      </c>
      <c r="P157" s="140">
        <f>N157-K157</f>
        <v>-96.840743095286371</v>
      </c>
      <c r="Q157" s="141">
        <f>N157/K157</f>
        <v>0.88562116957249637</v>
      </c>
      <c r="R157" s="291"/>
      <c r="S157" s="142">
        <f>S141</f>
        <v>0.70833333333333337</v>
      </c>
      <c r="T157" s="143">
        <f>INDEX(T141:T156,COUNTA(T141:T156))</f>
        <v>1.1812499999999999</v>
      </c>
      <c r="U157" s="144"/>
      <c r="V157" s="166"/>
      <c r="W157" s="167"/>
      <c r="X157" s="138"/>
      <c r="Y157" s="279"/>
      <c r="Z157" s="280"/>
      <c r="AA157" s="174">
        <f>M157-J157</f>
        <v>-396.16667629889889</v>
      </c>
      <c r="AB157" s="141">
        <f>M157/J157</f>
        <v>0.88562116957249637</v>
      </c>
      <c r="AC157" s="283"/>
    </row>
    <row r="159" spans="1:29">
      <c r="Y159" s="273" t="s">
        <v>159</v>
      </c>
      <c r="Z159" s="273"/>
    </row>
    <row r="160" spans="1:29">
      <c r="Y160" s="273" t="s">
        <v>160</v>
      </c>
      <c r="Z160" s="273"/>
    </row>
    <row r="161" spans="25:26">
      <c r="Y161" s="273" t="s">
        <v>161</v>
      </c>
      <c r="Z161" s="273"/>
    </row>
    <row r="162" spans="25:26">
      <c r="Y162" s="273" t="s">
        <v>162</v>
      </c>
      <c r="Z162" s="273"/>
    </row>
    <row r="163" spans="25:26">
      <c r="Y163" s="273" t="s">
        <v>163</v>
      </c>
      <c r="Z163" s="273"/>
    </row>
    <row r="164" spans="25:26">
      <c r="Y164" s="273" t="s">
        <v>164</v>
      </c>
      <c r="Z164" s="273"/>
    </row>
    <row r="165" spans="25:26">
      <c r="Y165" s="273" t="s">
        <v>165</v>
      </c>
      <c r="Z165" s="273"/>
    </row>
    <row r="166" spans="25:26">
      <c r="Y166" s="273" t="s">
        <v>166</v>
      </c>
      <c r="Z166" s="273"/>
    </row>
    <row r="167" spans="25:26">
      <c r="Y167" s="273" t="s">
        <v>167</v>
      </c>
      <c r="Z167" s="273"/>
    </row>
    <row r="168" spans="25:26">
      <c r="Y168" s="273" t="s">
        <v>168</v>
      </c>
      <c r="Z168" s="273"/>
    </row>
    <row r="169" spans="25:26">
      <c r="Y169" s="273" t="s">
        <v>169</v>
      </c>
      <c r="Z169" s="273"/>
    </row>
    <row r="170" spans="25:26">
      <c r="Y170" s="273" t="s">
        <v>170</v>
      </c>
      <c r="Z170" s="273"/>
    </row>
    <row r="171" spans="25:26">
      <c r="Y171" s="273" t="s">
        <v>171</v>
      </c>
      <c r="Z171" s="273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537" priority="1" operator="greaterThan">
      <formula>0</formula>
    </cfRule>
  </conditionalFormatting>
  <conditionalFormatting sqref="P5:P157 AA5:AA157">
    <cfRule type="cellIs" dxfId="536" priority="4" operator="lessThan">
      <formula>0</formula>
    </cfRule>
  </conditionalFormatting>
  <conditionalFormatting sqref="Q5:Q157 AB5:AB157">
    <cfRule type="cellIs" dxfId="535" priority="2" operator="greaterThan">
      <formula>1</formula>
    </cfRule>
    <cfRule type="cellIs" dxfId="534" priority="3" operator="lessThan">
      <formula>0.8</formula>
    </cfRule>
  </conditionalFormatting>
  <conditionalFormatting sqref="AC5:AC6 R5:R157 AC90:AC95">
    <cfRule type="cellIs" dxfId="533" priority="5" operator="lessThan">
      <formula>0.8</formula>
    </cfRule>
  </conditionalFormatting>
  <conditionalFormatting sqref="AC12:AC20">
    <cfRule type="cellIs" dxfId="532" priority="13" operator="lessThan">
      <formula>0.8</formula>
    </cfRule>
  </conditionalFormatting>
  <conditionalFormatting sqref="AC22:AC27">
    <cfRule type="cellIs" dxfId="531" priority="12" operator="lessThan">
      <formula>0.8</formula>
    </cfRule>
  </conditionalFormatting>
  <conditionalFormatting sqref="AC39">
    <cfRule type="cellIs" dxfId="530" priority="11" operator="lessThan">
      <formula>0.8</formula>
    </cfRule>
  </conditionalFormatting>
  <conditionalFormatting sqref="AC56">
    <cfRule type="cellIs" dxfId="529" priority="7" operator="lessThan">
      <formula>0.8</formula>
    </cfRule>
  </conditionalFormatting>
  <conditionalFormatting sqref="AC73:AC78">
    <cfRule type="cellIs" dxfId="528" priority="6" operator="lessThan">
      <formula>0.8</formula>
    </cfRule>
  </conditionalFormatting>
  <conditionalFormatting sqref="AC107">
    <cfRule type="cellIs" dxfId="527" priority="10" operator="lessThan">
      <formula>0.8</formula>
    </cfRule>
  </conditionalFormatting>
  <conditionalFormatting sqref="AC124">
    <cfRule type="cellIs" dxfId="526" priority="9" operator="lessThan">
      <formula>0.8</formula>
    </cfRule>
  </conditionalFormatting>
  <conditionalFormatting sqref="AC141:AC146">
    <cfRule type="cellIs" dxfId="525" priority="8" operator="lessThan">
      <formula>0.8</formula>
    </cfRule>
  </conditionalFormatting>
  <dataValidations count="1">
    <dataValidation type="list" allowBlank="1" showInputMessage="1" showErrorMessage="1" sqref="Y5:Z157" xr:uid="{BF7E9DBA-F23A-48A7-8083-0ECBB0274883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9349A-9EE7-48ED-ABD1-5DAA894634B6}">
  <sheetPr>
    <tabColor theme="9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Q25" sqref="Q25"/>
      <selection pane="bottomLeft" activeCell="AA27" sqref="AA27:AB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54564</v>
      </c>
      <c r="E1" s="88" t="s">
        <v>3</v>
      </c>
      <c r="F1" s="89">
        <f>SUM(G5:G123)</f>
        <v>2788534.1799999997</v>
      </c>
      <c r="G1" s="90" t="s">
        <v>84</v>
      </c>
      <c r="H1" s="91">
        <f>L21+L38+L55+L72+L89+L106+L123</f>
        <v>140.58333333333334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205</v>
      </c>
      <c r="Z1" s="192" t="s">
        <v>206</v>
      </c>
      <c r="AA1" s="370" t="s">
        <v>173</v>
      </c>
      <c r="AB1" s="371"/>
      <c r="AC1" s="176" t="s">
        <v>19</v>
      </c>
      <c r="AD1" s="177" t="s">
        <v>172</v>
      </c>
      <c r="AE1" s="338" t="s">
        <v>90</v>
      </c>
      <c r="AF1" s="353"/>
      <c r="AG1" s="354"/>
    </row>
    <row r="2" spans="1:33" ht="26.25" customHeight="1" thickBot="1">
      <c r="A2" s="331">
        <v>46104</v>
      </c>
      <c r="B2" s="332"/>
      <c r="C2" s="92" t="s">
        <v>40</v>
      </c>
      <c r="D2" s="93">
        <f>AVERAGE(N21,N38,N55,N72,N89,N106,N123)</f>
        <v>116.9248039186747</v>
      </c>
      <c r="E2" s="93" t="s">
        <v>91</v>
      </c>
      <c r="F2" s="94">
        <f>F1/D1</f>
        <v>51.105750678102773</v>
      </c>
      <c r="G2" s="95" t="s">
        <v>92</v>
      </c>
      <c r="H2" s="96">
        <f>COUNT(H5:H123)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SUM(Y21,Y38,Y55,Y72,Y89,Y106,Y123)</f>
        <v>0</v>
      </c>
      <c r="Z2" s="193">
        <f>SUM(Z21,Z38,Z55,Z72,Z89,Z106,Z123)</f>
        <v>0</v>
      </c>
      <c r="AA2" s="372"/>
      <c r="AB2" s="373"/>
      <c r="AC2" s="201">
        <f>SUM(AC21,AC38,AC55,AC72,AC89,AC106,AC123)</f>
        <v>46</v>
      </c>
      <c r="AD2" s="202">
        <f>SUM(AD21,AD38,AD55,AD72,AD89,AD106,AD123)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207</v>
      </c>
      <c r="Z3" s="364"/>
      <c r="AA3" s="366" t="s">
        <v>108</v>
      </c>
      <c r="AB3" s="367"/>
      <c r="AC3" s="363" t="s">
        <v>208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8"/>
      <c r="AB4" s="369"/>
      <c r="AC4" s="194" t="s">
        <v>174</v>
      </c>
      <c r="AD4" s="195" t="s">
        <v>175</v>
      </c>
      <c r="AE4" s="312"/>
      <c r="AF4" s="299"/>
      <c r="AG4" s="301"/>
    </row>
    <row r="5" spans="1:33" ht="15.75" customHeight="1">
      <c r="A5" s="284" t="s">
        <v>180</v>
      </c>
      <c r="B5" s="114" t="s">
        <v>181</v>
      </c>
      <c r="C5" s="362" t="s">
        <v>182</v>
      </c>
      <c r="D5" s="362"/>
      <c r="E5" s="147">
        <v>56.77</v>
      </c>
      <c r="F5" s="151">
        <v>4038</v>
      </c>
      <c r="G5" s="148">
        <f t="shared" ref="G5:G7" si="0">E5*F5</f>
        <v>229237.26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1785.1897335134474</v>
      </c>
      <c r="N5" s="152">
        <f>M5/L5</f>
        <v>74.382905563060305</v>
      </c>
      <c r="O5" s="154">
        <f>L5-I5</f>
        <v>0</v>
      </c>
      <c r="P5" s="155">
        <f>N5-K5</f>
        <v>-8.9504277702730235</v>
      </c>
      <c r="Q5" s="156">
        <f>N5/K5</f>
        <v>0.89259486675672373</v>
      </c>
      <c r="R5" s="289">
        <f>Q21</f>
        <v>0.89296922020224434</v>
      </c>
      <c r="S5" s="157">
        <v>0.25019675925925927</v>
      </c>
      <c r="T5" s="158">
        <v>0.34444444444444444</v>
      </c>
      <c r="U5" s="159"/>
      <c r="V5" s="160">
        <v>135.71666666666664</v>
      </c>
      <c r="W5" s="181"/>
      <c r="X5" s="152"/>
      <c r="Y5" s="12"/>
      <c r="Z5" s="198"/>
      <c r="AA5" s="292"/>
      <c r="AB5" s="293"/>
      <c r="AC5" s="12">
        <v>3</v>
      </c>
      <c r="AD5" s="198"/>
      <c r="AE5" s="178">
        <f>M5-J5</f>
        <v>-214.81026648655256</v>
      </c>
      <c r="AF5" s="132">
        <f>M5/J5</f>
        <v>0.89259486675672373</v>
      </c>
      <c r="AG5" s="365">
        <f>AF21</f>
        <v>0.89296922020224445</v>
      </c>
    </row>
    <row r="6" spans="1:33" ht="15.75" customHeight="1">
      <c r="A6" s="285"/>
      <c r="B6" s="100" t="s">
        <v>183</v>
      </c>
      <c r="C6" s="361" t="s">
        <v>186</v>
      </c>
      <c r="D6" s="361"/>
      <c r="E6" s="101">
        <v>59.52</v>
      </c>
      <c r="F6" s="102">
        <v>5301</v>
      </c>
      <c r="G6" s="103">
        <f t="shared" si="0"/>
        <v>315515.52000000002</v>
      </c>
      <c r="H6" s="26"/>
      <c r="I6" s="104">
        <v>24</v>
      </c>
      <c r="J6" s="105">
        <v>2000</v>
      </c>
      <c r="K6" s="106">
        <f t="shared" ref="K6:K41" si="1">J6/I6</f>
        <v>83.333333333333329</v>
      </c>
      <c r="L6" s="107">
        <v>24</v>
      </c>
      <c r="M6" s="105">
        <f>F6/V6*60</f>
        <v>1785.8506457046601</v>
      </c>
      <c r="N6" s="106">
        <f>M6/L6</f>
        <v>74.4104435710275</v>
      </c>
      <c r="O6" s="108">
        <f>L6-I6</f>
        <v>0</v>
      </c>
      <c r="P6" s="109">
        <f>N6-K6</f>
        <v>-8.9228897623058288</v>
      </c>
      <c r="Q6" s="110">
        <f>N6/K6</f>
        <v>0.89292532285233006</v>
      </c>
      <c r="R6" s="290"/>
      <c r="S6" s="47">
        <v>0.34791666666666665</v>
      </c>
      <c r="T6" s="48">
        <v>0.47159722222222222</v>
      </c>
      <c r="U6" s="111">
        <v>4.9999999999999822</v>
      </c>
      <c r="V6" s="112">
        <v>178.10000000000002</v>
      </c>
      <c r="W6" s="113">
        <v>0.47159722222222222</v>
      </c>
      <c r="X6" s="116">
        <v>0.51041666666666663</v>
      </c>
      <c r="Y6" s="12"/>
      <c r="Z6" s="198"/>
      <c r="AA6" s="276"/>
      <c r="AB6" s="277"/>
      <c r="AC6" s="12">
        <v>5</v>
      </c>
      <c r="AD6" s="198"/>
      <c r="AE6" s="117">
        <f>M6-J6</f>
        <v>-214.14935429533989</v>
      </c>
      <c r="AF6" s="110">
        <f>M6/J6</f>
        <v>0.89292532285233006</v>
      </c>
      <c r="AG6" s="359"/>
    </row>
    <row r="7" spans="1:33" ht="15.75" customHeight="1">
      <c r="A7" s="285"/>
      <c r="B7" s="100" t="s">
        <v>183</v>
      </c>
      <c r="C7" s="361" t="s">
        <v>184</v>
      </c>
      <c r="D7" s="361"/>
      <c r="E7" s="101">
        <v>77.34</v>
      </c>
      <c r="F7" s="102">
        <v>2567</v>
      </c>
      <c r="G7" s="103">
        <f t="shared" si="0"/>
        <v>198531.78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1786.7749419953589</v>
      </c>
      <c r="N7" s="106">
        <f>M7/L7</f>
        <v>77.685867043276474</v>
      </c>
      <c r="O7" s="108">
        <f>L7-I7</f>
        <v>0</v>
      </c>
      <c r="P7" s="109">
        <f>N7-K7</f>
        <v>-9.2706546958539633</v>
      </c>
      <c r="Q7" s="110">
        <f>N7/K7</f>
        <v>0.89338747099767946</v>
      </c>
      <c r="R7" s="290"/>
      <c r="S7" s="47">
        <v>0.51041666666666663</v>
      </c>
      <c r="T7" s="48">
        <v>0.57027777777777777</v>
      </c>
      <c r="U7" s="111">
        <v>55.899999999999949</v>
      </c>
      <c r="V7" s="112">
        <v>86.200000000000045</v>
      </c>
      <c r="W7" s="113"/>
      <c r="X7" s="116"/>
      <c r="Y7" s="12"/>
      <c r="Z7" s="198"/>
      <c r="AA7" s="276"/>
      <c r="AB7" s="277"/>
      <c r="AC7" s="12">
        <v>2</v>
      </c>
      <c r="AD7" s="198"/>
      <c r="AE7" s="117">
        <f>M7-J7</f>
        <v>-213.22505800464114</v>
      </c>
      <c r="AF7" s="110">
        <f>M7/J7</f>
        <v>0.89338747099767946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1785.9384404044888</v>
      </c>
      <c r="N21" s="138">
        <f>M21/L21</f>
        <v>75.462187622724869</v>
      </c>
      <c r="O21" s="139">
        <f>L21-I21</f>
        <v>0</v>
      </c>
      <c r="P21" s="140">
        <f>N21-K21</f>
        <v>-9.0448546307962516</v>
      </c>
      <c r="Q21" s="141">
        <f>N21/K21</f>
        <v>0.89296922020224434</v>
      </c>
      <c r="R21" s="291"/>
      <c r="S21" s="142">
        <f>S5</f>
        <v>0.25019675925925927</v>
      </c>
      <c r="T21" s="143">
        <f>INDEX(T5:T20,COUNTA(T5:T20))</f>
        <v>0.57027777777777777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10</v>
      </c>
      <c r="AD21" s="180">
        <f>SUM(AD5:AD20)</f>
        <v>0</v>
      </c>
      <c r="AE21" s="168">
        <f>M21-J21</f>
        <v>-214.0615595955112</v>
      </c>
      <c r="AF21" s="141">
        <f>M21/J21</f>
        <v>0.89296922020224445</v>
      </c>
      <c r="AG21" s="360"/>
    </row>
    <row r="22" spans="1:33" ht="15.75" customHeight="1">
      <c r="A22" s="294" t="s">
        <v>187</v>
      </c>
      <c r="B22" s="146" t="s">
        <v>183</v>
      </c>
      <c r="C22" s="287" t="s">
        <v>190</v>
      </c>
      <c r="D22" s="288"/>
      <c r="E22" s="147">
        <v>47.37</v>
      </c>
      <c r="F22" s="159">
        <v>2045</v>
      </c>
      <c r="G22" s="148">
        <f t="shared" ref="G22:G25" si="5">E22*F22</f>
        <v>96871.65</v>
      </c>
      <c r="H22" s="149"/>
      <c r="I22" s="153">
        <v>21</v>
      </c>
      <c r="J22" s="151">
        <v>2000</v>
      </c>
      <c r="K22" s="152">
        <f>J22/I22</f>
        <v>95.238095238095241</v>
      </c>
      <c r="L22" s="153">
        <v>22</v>
      </c>
      <c r="M22" s="151">
        <f>F22/V22*60</f>
        <v>1784.7272727272739</v>
      </c>
      <c r="N22" s="152">
        <f>M22/L22</f>
        <v>81.123966942148812</v>
      </c>
      <c r="O22" s="154">
        <f>L22-I22</f>
        <v>1</v>
      </c>
      <c r="P22" s="155">
        <f>N22-K22</f>
        <v>-14.114128295946429</v>
      </c>
      <c r="Q22" s="156">
        <f>N22/K22</f>
        <v>0.85180165289256249</v>
      </c>
      <c r="R22" s="289">
        <f>Q38</f>
        <v>0.88729596015323864</v>
      </c>
      <c r="S22" s="157">
        <v>0.25017361111111114</v>
      </c>
      <c r="T22" s="158">
        <v>0.29791666666666666</v>
      </c>
      <c r="U22" s="159"/>
      <c r="V22" s="160">
        <v>68.749999999999957</v>
      </c>
      <c r="W22" s="97"/>
      <c r="X22" s="98"/>
      <c r="Y22" s="12"/>
      <c r="Z22" s="198"/>
      <c r="AA22" s="292"/>
      <c r="AB22" s="293"/>
      <c r="AC22" s="12">
        <v>2</v>
      </c>
      <c r="AD22" s="198"/>
      <c r="AE22" s="115">
        <f>M22-J22</f>
        <v>-215.27272727272612</v>
      </c>
      <c r="AF22" s="156">
        <f>M22/J22</f>
        <v>0.89236363636363691</v>
      </c>
      <c r="AG22" s="358">
        <f>AF38</f>
        <v>0.90842205444260149</v>
      </c>
    </row>
    <row r="23" spans="1:33" ht="15.75" customHeight="1">
      <c r="A23" s="295"/>
      <c r="B23" s="163" t="s">
        <v>183</v>
      </c>
      <c r="C23" s="274" t="s">
        <v>192</v>
      </c>
      <c r="D23" s="275"/>
      <c r="E23" s="101">
        <v>53.76</v>
      </c>
      <c r="F23" s="111">
        <v>3248</v>
      </c>
      <c r="G23" s="103">
        <f t="shared" si="5"/>
        <v>174612.47999999998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1786.2511457378548</v>
      </c>
      <c r="N23" s="106">
        <f>M23/L23</f>
        <v>89.312557286892741</v>
      </c>
      <c r="O23" s="108">
        <f>L23-I23</f>
        <v>0</v>
      </c>
      <c r="P23" s="109">
        <f>N23-K23</f>
        <v>-10.687442713107259</v>
      </c>
      <c r="Q23" s="110">
        <f>N23/K23</f>
        <v>0.89312557286892735</v>
      </c>
      <c r="R23" s="290"/>
      <c r="S23" s="47">
        <v>0.30138888888888887</v>
      </c>
      <c r="T23" s="48">
        <v>0.37715277777777778</v>
      </c>
      <c r="U23" s="111">
        <v>4.9999999999999822</v>
      </c>
      <c r="V23" s="112">
        <v>109.10000000000002</v>
      </c>
      <c r="W23" s="113"/>
      <c r="X23" s="116"/>
      <c r="Y23" s="12"/>
      <c r="Z23" s="198"/>
      <c r="AA23" s="276"/>
      <c r="AB23" s="277"/>
      <c r="AC23" s="12">
        <v>3</v>
      </c>
      <c r="AD23" s="198"/>
      <c r="AE23" s="117">
        <f>M23-J23</f>
        <v>-213.74885426214519</v>
      </c>
      <c r="AF23" s="110">
        <f>M23/J23</f>
        <v>0.89312557286892735</v>
      </c>
      <c r="AG23" s="359"/>
    </row>
    <row r="24" spans="1:33" ht="15.75" customHeight="1">
      <c r="A24" s="295"/>
      <c r="B24" s="163" t="s">
        <v>183</v>
      </c>
      <c r="C24" s="274" t="s">
        <v>193</v>
      </c>
      <c r="D24" s="275"/>
      <c r="E24" s="101">
        <v>71.55</v>
      </c>
      <c r="F24" s="111">
        <v>2663</v>
      </c>
      <c r="G24" s="103">
        <f t="shared" si="5"/>
        <v>190537.65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1785.5839076178049</v>
      </c>
      <c r="N24" s="106">
        <f>M24/L24</f>
        <v>81.162904891718412</v>
      </c>
      <c r="O24" s="108">
        <f>L24-I24</f>
        <v>0</v>
      </c>
      <c r="P24" s="109">
        <f>N24-K24</f>
        <v>-9.7461860173724943</v>
      </c>
      <c r="Q24" s="110">
        <f>N24/K24</f>
        <v>0.89279195380890253</v>
      </c>
      <c r="R24" s="290"/>
      <c r="S24" s="47">
        <v>0.38124999999999998</v>
      </c>
      <c r="T24" s="48">
        <v>0.44339120370370372</v>
      </c>
      <c r="U24" s="111">
        <v>5.8999999999999631</v>
      </c>
      <c r="V24" s="112">
        <v>89.483333333333391</v>
      </c>
      <c r="W24" s="113">
        <v>0.44339120370370372</v>
      </c>
      <c r="X24" s="116">
        <v>0.48125000000000001</v>
      </c>
      <c r="Y24" s="12"/>
      <c r="Z24" s="198"/>
      <c r="AA24" s="276"/>
      <c r="AB24" s="277"/>
      <c r="AC24" s="12">
        <v>3</v>
      </c>
      <c r="AD24" s="198"/>
      <c r="AE24" s="117">
        <f>M24-J24</f>
        <v>-214.41609238219507</v>
      </c>
      <c r="AF24" s="110">
        <f>M24/J24</f>
        <v>0.89279195380890242</v>
      </c>
      <c r="AG24" s="359"/>
    </row>
    <row r="25" spans="1:33" ht="15.75" customHeight="1">
      <c r="A25" s="295"/>
      <c r="B25" s="163" t="s">
        <v>178</v>
      </c>
      <c r="C25" s="274" t="s">
        <v>179</v>
      </c>
      <c r="D25" s="275"/>
      <c r="E25" s="101">
        <v>29.97</v>
      </c>
      <c r="F25" s="111">
        <v>2811</v>
      </c>
      <c r="G25" s="103">
        <f t="shared" si="5"/>
        <v>84245.67</v>
      </c>
      <c r="H25" s="26"/>
      <c r="I25" s="107">
        <v>21</v>
      </c>
      <c r="J25" s="105">
        <v>2790</v>
      </c>
      <c r="K25" s="106">
        <f t="shared" si="1"/>
        <v>132.85714285714286</v>
      </c>
      <c r="L25" s="107">
        <v>22</v>
      </c>
      <c r="M25" s="105">
        <f>F25/V25*60</f>
        <v>2628.4675324675327</v>
      </c>
      <c r="N25" s="106">
        <f>M25/L25</f>
        <v>119.4757969303424</v>
      </c>
      <c r="O25" s="108">
        <f>L25-I25</f>
        <v>1</v>
      </c>
      <c r="P25" s="109">
        <f>N25-K25</f>
        <v>-13.381345926800464</v>
      </c>
      <c r="Q25" s="110">
        <f>N25/K25</f>
        <v>0.8992801919488137</v>
      </c>
      <c r="R25" s="290"/>
      <c r="S25" s="47">
        <v>0.48125000000000001</v>
      </c>
      <c r="T25" s="48">
        <v>0.52581018518518519</v>
      </c>
      <c r="U25" s="111">
        <v>54.516666666666666</v>
      </c>
      <c r="V25" s="112">
        <v>64.166666666666657</v>
      </c>
      <c r="W25" s="113"/>
      <c r="X25" s="116"/>
      <c r="Y25" s="12"/>
      <c r="Z25" s="198"/>
      <c r="AA25" s="276"/>
      <c r="AB25" s="277"/>
      <c r="AC25" s="12">
        <v>2</v>
      </c>
      <c r="AD25" s="198"/>
      <c r="AE25" s="117">
        <f>M25-J25</f>
        <v>-161.53246753246731</v>
      </c>
      <c r="AF25" s="110">
        <f>M25/J25</f>
        <v>0.94210305823209062</v>
      </c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21</v>
      </c>
      <c r="J38" s="137">
        <f t="shared" si="6"/>
        <v>2197.5</v>
      </c>
      <c r="K38" s="138">
        <f t="shared" ref="K38" si="7">J38/I38</f>
        <v>104.64285714285714</v>
      </c>
      <c r="L38" s="136">
        <f t="shared" ref="L38:M38" si="8">AVERAGE(L22:L37)</f>
        <v>21.5</v>
      </c>
      <c r="M38" s="137">
        <f t="shared" si="8"/>
        <v>1996.2574646376167</v>
      </c>
      <c r="N38" s="138">
        <f>M38/L38</f>
        <v>92.849184401749611</v>
      </c>
      <c r="O38" s="139">
        <f>L38-I38</f>
        <v>0.5</v>
      </c>
      <c r="P38" s="140">
        <f>N38-K38</f>
        <v>-11.793672741107528</v>
      </c>
      <c r="Q38" s="141">
        <f>N38/K38</f>
        <v>0.88729596015323864</v>
      </c>
      <c r="R38" s="291"/>
      <c r="S38" s="142">
        <f>S22</f>
        <v>0.25017361111111114</v>
      </c>
      <c r="T38" s="143">
        <f>INDEX(T22:T37,COUNTA(T22:T37))</f>
        <v>0.52581018518518519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10</v>
      </c>
      <c r="AD38" s="180">
        <f>SUM(AD22:AD37)</f>
        <v>0</v>
      </c>
      <c r="AE38" s="168">
        <f>M38-J38</f>
        <v>-201.24253536238325</v>
      </c>
      <c r="AF38" s="141">
        <f>M38/J38</f>
        <v>0.90842205444260149</v>
      </c>
      <c r="AG38" s="360"/>
    </row>
    <row r="39" spans="1:33" ht="15.75" customHeight="1">
      <c r="A39" s="284" t="s">
        <v>189</v>
      </c>
      <c r="B39" s="146" t="s">
        <v>183</v>
      </c>
      <c r="C39" s="287" t="s">
        <v>188</v>
      </c>
      <c r="D39" s="288"/>
      <c r="E39" s="147">
        <v>59.34</v>
      </c>
      <c r="F39" s="97">
        <v>2082</v>
      </c>
      <c r="G39" s="148">
        <f t="shared" ref="G39:G41" si="9">E39*F39</f>
        <v>123545.88</v>
      </c>
      <c r="H39" s="149"/>
      <c r="I39" s="150">
        <v>24</v>
      </c>
      <c r="J39" s="151">
        <v>2000</v>
      </c>
      <c r="K39" s="152">
        <f>J39/I39</f>
        <v>83.333333333333329</v>
      </c>
      <c r="L39" s="107">
        <v>24</v>
      </c>
      <c r="M39" s="151">
        <f>F39/V39*60</f>
        <v>1786.2726406101062</v>
      </c>
      <c r="N39" s="152">
        <f>M39/L39</f>
        <v>74.428026692087755</v>
      </c>
      <c r="O39" s="154">
        <f>L39-I39</f>
        <v>0</v>
      </c>
      <c r="P39" s="155">
        <f>N39-K39</f>
        <v>-8.9053066412455735</v>
      </c>
      <c r="Q39" s="156">
        <f>N39/K39</f>
        <v>0.89313632030505308</v>
      </c>
      <c r="R39" s="289">
        <f>Q55</f>
        <v>0.86739215044235418</v>
      </c>
      <c r="S39" s="157">
        <v>0.25004629629629632</v>
      </c>
      <c r="T39" s="158">
        <v>0.2986111111111111</v>
      </c>
      <c r="U39" s="159"/>
      <c r="V39" s="160">
        <v>69.93333333333328</v>
      </c>
      <c r="W39" s="158"/>
      <c r="X39" s="169"/>
      <c r="Y39" s="12"/>
      <c r="Z39" s="198"/>
      <c r="AA39" s="292"/>
      <c r="AB39" s="293"/>
      <c r="AC39" s="12">
        <v>1</v>
      </c>
      <c r="AD39" s="198"/>
      <c r="AE39" s="115">
        <f>M39-J39</f>
        <v>-213.72735938989376</v>
      </c>
      <c r="AF39" s="156">
        <f>M39/J39</f>
        <v>0.89313632030505308</v>
      </c>
      <c r="AG39" s="281">
        <f>AF55</f>
        <v>0.89217478331213595</v>
      </c>
    </row>
    <row r="40" spans="1:33" ht="15.75" customHeight="1">
      <c r="A40" s="285"/>
      <c r="B40" s="163" t="s">
        <v>183</v>
      </c>
      <c r="C40" s="274" t="s">
        <v>185</v>
      </c>
      <c r="D40" s="275"/>
      <c r="E40" s="101">
        <v>58.67</v>
      </c>
      <c r="F40" s="102">
        <v>4170</v>
      </c>
      <c r="G40" s="103">
        <f t="shared" si="9"/>
        <v>244653.9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24</v>
      </c>
      <c r="M40" s="105">
        <f>F40/V40*60</f>
        <v>1782.2628517155404</v>
      </c>
      <c r="N40" s="106">
        <f>M40/L40</f>
        <v>74.260952154814177</v>
      </c>
      <c r="O40" s="108">
        <f>L40-I40</f>
        <v>1</v>
      </c>
      <c r="P40" s="109">
        <f>N40-K40</f>
        <v>-12.69556958431626</v>
      </c>
      <c r="Q40" s="110">
        <f>N40/K40</f>
        <v>0.85400094978036301</v>
      </c>
      <c r="R40" s="290"/>
      <c r="S40" s="47">
        <v>0.30208333333333331</v>
      </c>
      <c r="T40" s="48">
        <v>0.39957175925925925</v>
      </c>
      <c r="U40" s="111">
        <v>4.9999999999999822</v>
      </c>
      <c r="V40" s="112">
        <v>140.38333333333335</v>
      </c>
      <c r="W40" s="113"/>
      <c r="X40" s="116"/>
      <c r="Y40" s="12"/>
      <c r="Z40" s="198"/>
      <c r="AA40" s="276"/>
      <c r="AB40" s="277"/>
      <c r="AC40" s="12">
        <v>3</v>
      </c>
      <c r="AD40" s="198"/>
      <c r="AE40" s="117">
        <f>M40-J40</f>
        <v>-217.73714828445964</v>
      </c>
      <c r="AF40" s="110">
        <f>M40/J40</f>
        <v>0.89113142585777017</v>
      </c>
      <c r="AG40" s="282"/>
    </row>
    <row r="41" spans="1:33" ht="15.75" customHeight="1">
      <c r="A41" s="285"/>
      <c r="B41" s="163" t="s">
        <v>183</v>
      </c>
      <c r="C41" s="274" t="s">
        <v>191</v>
      </c>
      <c r="D41" s="275"/>
      <c r="E41" s="101">
        <v>59.54</v>
      </c>
      <c r="F41" s="102">
        <v>3284</v>
      </c>
      <c r="G41" s="103">
        <f t="shared" si="9"/>
        <v>195529.36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24</v>
      </c>
      <c r="M41" s="105">
        <f>F41/V41*60</f>
        <v>1784.5132075471695</v>
      </c>
      <c r="N41" s="106">
        <f>M41/L41</f>
        <v>74.354716981132057</v>
      </c>
      <c r="O41" s="108">
        <f>L41-I41</f>
        <v>1</v>
      </c>
      <c r="P41" s="109">
        <f>N41-K41</f>
        <v>-12.60180475799838</v>
      </c>
      <c r="Q41" s="110">
        <f>N41/K41</f>
        <v>0.8550792452830186</v>
      </c>
      <c r="R41" s="290"/>
      <c r="S41" s="47">
        <v>0.40347222222222223</v>
      </c>
      <c r="T41" s="48">
        <v>0.48015046296296299</v>
      </c>
      <c r="U41" s="111">
        <v>5.616666666666692</v>
      </c>
      <c r="V41" s="112">
        <v>110.41666666666669</v>
      </c>
      <c r="W41" s="113"/>
      <c r="X41" s="116"/>
      <c r="Y41" s="12"/>
      <c r="Z41" s="198"/>
      <c r="AA41" s="276"/>
      <c r="AB41" s="277"/>
      <c r="AC41" s="12">
        <v>2</v>
      </c>
      <c r="AD41" s="198"/>
      <c r="AE41" s="117">
        <f>M41-J41</f>
        <v>-215.48679245283051</v>
      </c>
      <c r="AF41" s="110">
        <f>M41/J41</f>
        <v>0.89225660377358473</v>
      </c>
      <c r="AG41" s="282"/>
    </row>
    <row r="42" spans="1:33" ht="15.75" customHeight="1">
      <c r="A42" s="285"/>
      <c r="B42" s="163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12"/>
      <c r="Z42" s="198"/>
      <c r="AA42" s="276"/>
      <c r="AB42" s="277"/>
      <c r="AC42" s="12"/>
      <c r="AD42" s="198"/>
      <c r="AE42" s="117"/>
      <c r="AF42" s="110"/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23.333333333333332</v>
      </c>
      <c r="J55" s="137">
        <f t="shared" si="10"/>
        <v>2000</v>
      </c>
      <c r="K55" s="138">
        <f t="shared" ref="K55" si="11">J55/I55</f>
        <v>85.714285714285722</v>
      </c>
      <c r="L55" s="136">
        <f t="shared" ref="L55:M55" si="12">AVERAGE(L39:L54)</f>
        <v>24</v>
      </c>
      <c r="M55" s="137">
        <f t="shared" si="12"/>
        <v>1784.3495666242718</v>
      </c>
      <c r="N55" s="138">
        <f>M55/L55</f>
        <v>74.347898609344654</v>
      </c>
      <c r="O55" s="139">
        <f>L55-I55</f>
        <v>0.66666666666666785</v>
      </c>
      <c r="P55" s="140">
        <f>N55-K55</f>
        <v>-11.366387104941069</v>
      </c>
      <c r="Q55" s="141">
        <f>N55/K55</f>
        <v>0.86739215044235418</v>
      </c>
      <c r="R55" s="291"/>
      <c r="S55" s="142">
        <f>S39</f>
        <v>0.25004629629629632</v>
      </c>
      <c r="T55" s="143">
        <f>INDEX(T39:T54,COUNTA(T39:T54))</f>
        <v>0.48015046296296299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6</v>
      </c>
      <c r="AD55" s="191">
        <f>SUM(AD39:AD54)</f>
        <v>0</v>
      </c>
      <c r="AE55" s="168">
        <f>M55-J55</f>
        <v>-215.6504333757282</v>
      </c>
      <c r="AF55" s="141">
        <f>M55/J55</f>
        <v>0.89217478331213595</v>
      </c>
      <c r="AG55" s="283"/>
    </row>
    <row r="56" spans="1:33" ht="15.75" customHeight="1">
      <c r="A56" s="294" t="s">
        <v>210</v>
      </c>
      <c r="B56" s="114" t="s">
        <v>176</v>
      </c>
      <c r="C56" s="362" t="s">
        <v>177</v>
      </c>
      <c r="D56" s="362"/>
      <c r="E56" s="147">
        <v>19.7</v>
      </c>
      <c r="F56" s="97">
        <v>3432</v>
      </c>
      <c r="G56" s="148">
        <f t="shared" ref="G56:G59" si="13">E56*F56</f>
        <v>67610.399999999994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1079.5281782437751</v>
      </c>
      <c r="N56" s="152">
        <f>M56/L56</f>
        <v>83.040629095675001</v>
      </c>
      <c r="O56" s="154">
        <f>L56-I56</f>
        <v>0</v>
      </c>
      <c r="P56" s="155">
        <f>N56-K56</f>
        <v>-9.2670632120173053</v>
      </c>
      <c r="Q56" s="156">
        <f>N56/K56</f>
        <v>0.89960681520314589</v>
      </c>
      <c r="R56" s="289">
        <f>Q72</f>
        <v>0.90548189129654011</v>
      </c>
      <c r="S56" s="157">
        <v>0.25017361111111114</v>
      </c>
      <c r="T56" s="158">
        <v>0.38263888888888886</v>
      </c>
      <c r="U56" s="159"/>
      <c r="V56" s="160">
        <v>190.74999999999991</v>
      </c>
      <c r="W56" s="158"/>
      <c r="X56" s="169"/>
      <c r="Y56" s="12"/>
      <c r="Z56" s="198"/>
      <c r="AA56" s="292"/>
      <c r="AB56" s="293"/>
      <c r="AC56" s="12">
        <v>5</v>
      </c>
      <c r="AD56" s="198"/>
      <c r="AE56" s="115">
        <f>M56-J56</f>
        <v>-120.47182175622493</v>
      </c>
      <c r="AF56" s="156">
        <f>M56/J56</f>
        <v>0.89960681520314589</v>
      </c>
      <c r="AG56" s="281">
        <f>AF72</f>
        <v>0.90548189129654022</v>
      </c>
    </row>
    <row r="57" spans="1:33" ht="15.75" customHeight="1">
      <c r="A57" s="295"/>
      <c r="B57" s="100" t="s">
        <v>211</v>
      </c>
      <c r="C57" s="361" t="s">
        <v>212</v>
      </c>
      <c r="D57" s="361"/>
      <c r="E57" s="101">
        <v>27.05</v>
      </c>
      <c r="F57" s="102">
        <v>711</v>
      </c>
      <c r="G57" s="103">
        <f t="shared" si="13"/>
        <v>19232.55</v>
      </c>
      <c r="H57" s="26"/>
      <c r="I57" s="104">
        <v>6</v>
      </c>
      <c r="J57" s="105">
        <v>3273</v>
      </c>
      <c r="K57" s="106">
        <f t="shared" ref="K57:K59" si="14">J57/I57</f>
        <v>545.5</v>
      </c>
      <c r="L57" s="107">
        <v>6</v>
      </c>
      <c r="M57" s="105">
        <f>F57/V57*60</f>
        <v>2965.932792584013</v>
      </c>
      <c r="N57" s="106">
        <f>M57/L57</f>
        <v>494.3221320973355</v>
      </c>
      <c r="O57" s="108">
        <f>L57-I57</f>
        <v>0</v>
      </c>
      <c r="P57" s="109">
        <f>N57-K57</f>
        <v>-51.177867902664502</v>
      </c>
      <c r="Q57" s="110">
        <f>N57/K57</f>
        <v>0.90618172703452882</v>
      </c>
      <c r="R57" s="290"/>
      <c r="S57" s="47">
        <v>0.38611111111111113</v>
      </c>
      <c r="T57" s="48">
        <v>0.39609953703703704</v>
      </c>
      <c r="U57" s="111">
        <v>5.0000000000000622</v>
      </c>
      <c r="V57" s="112">
        <v>14.383333333333317</v>
      </c>
      <c r="W57" s="113"/>
      <c r="X57" s="116"/>
      <c r="Y57" s="12"/>
      <c r="Z57" s="198"/>
      <c r="AA57" s="276"/>
      <c r="AB57" s="277"/>
      <c r="AC57" s="12">
        <v>1</v>
      </c>
      <c r="AD57" s="198"/>
      <c r="AE57" s="117">
        <f>M57-J57</f>
        <v>-307.06720741598701</v>
      </c>
      <c r="AF57" s="110">
        <f>M57/J57</f>
        <v>0.90618172703452882</v>
      </c>
      <c r="AG57" s="282"/>
    </row>
    <row r="58" spans="1:33" ht="15.75" customHeight="1">
      <c r="A58" s="295"/>
      <c r="B58" s="100" t="s">
        <v>211</v>
      </c>
      <c r="C58" s="361" t="s">
        <v>215</v>
      </c>
      <c r="D58" s="361"/>
      <c r="E58" s="101">
        <v>26.21</v>
      </c>
      <c r="F58" s="102">
        <v>1766</v>
      </c>
      <c r="G58" s="103">
        <f t="shared" si="13"/>
        <v>46286.86</v>
      </c>
      <c r="H58" s="26"/>
      <c r="I58" s="104">
        <v>6</v>
      </c>
      <c r="J58" s="105">
        <v>3273</v>
      </c>
      <c r="K58" s="106">
        <f t="shared" si="14"/>
        <v>545.5</v>
      </c>
      <c r="L58" s="107">
        <v>6</v>
      </c>
      <c r="M58" s="105">
        <f>F58/V58*60</f>
        <v>2966.6822211852527</v>
      </c>
      <c r="N58" s="106">
        <f>M58/L58</f>
        <v>494.44703686420877</v>
      </c>
      <c r="O58" s="108">
        <f>L58-I58</f>
        <v>0</v>
      </c>
      <c r="P58" s="109">
        <f>N58-K58</f>
        <v>-51.052963135791231</v>
      </c>
      <c r="Q58" s="110">
        <f>N58/K58</f>
        <v>0.90641070002604729</v>
      </c>
      <c r="R58" s="290"/>
      <c r="S58" s="47">
        <v>0.40019675925925924</v>
      </c>
      <c r="T58" s="48">
        <v>0.42499999999999999</v>
      </c>
      <c r="U58" s="111">
        <v>5.8999999999999631</v>
      </c>
      <c r="V58" s="112">
        <v>35.716666666666683</v>
      </c>
      <c r="W58" s="113"/>
      <c r="X58" s="116"/>
      <c r="Y58" s="12"/>
      <c r="Z58" s="198"/>
      <c r="AA58" s="276"/>
      <c r="AB58" s="277"/>
      <c r="AC58" s="12">
        <v>1</v>
      </c>
      <c r="AD58" s="198"/>
      <c r="AE58" s="117">
        <f>M58-J58</f>
        <v>-306.31777881474727</v>
      </c>
      <c r="AF58" s="110">
        <f>M58/J58</f>
        <v>0.90641070002604729</v>
      </c>
      <c r="AG58" s="282"/>
    </row>
    <row r="59" spans="1:33" ht="15.75" customHeight="1">
      <c r="A59" s="295"/>
      <c r="B59" s="100" t="s">
        <v>178</v>
      </c>
      <c r="C59" s="361" t="s">
        <v>216</v>
      </c>
      <c r="D59" s="361"/>
      <c r="E59" s="101">
        <v>21.92</v>
      </c>
      <c r="F59" s="102">
        <v>1657</v>
      </c>
      <c r="G59" s="103">
        <f t="shared" si="13"/>
        <v>36321.440000000002</v>
      </c>
      <c r="H59" s="26"/>
      <c r="I59" s="104">
        <v>6</v>
      </c>
      <c r="J59" s="105">
        <v>3600</v>
      </c>
      <c r="K59" s="106">
        <f t="shared" si="14"/>
        <v>600</v>
      </c>
      <c r="L59" s="107">
        <v>6</v>
      </c>
      <c r="M59" s="105">
        <f>F59/V59*60</f>
        <v>3261.4543466375048</v>
      </c>
      <c r="N59" s="106">
        <f>M59/L59</f>
        <v>543.57572443958418</v>
      </c>
      <c r="O59" s="108">
        <f>L59-I59</f>
        <v>0</v>
      </c>
      <c r="P59" s="109">
        <f>N59-K59</f>
        <v>-56.424275560415822</v>
      </c>
      <c r="Q59" s="110">
        <f>N59/K59</f>
        <v>0.90595954073264029</v>
      </c>
      <c r="R59" s="290"/>
      <c r="S59" s="47">
        <v>0.4284722222222222</v>
      </c>
      <c r="T59" s="48">
        <v>0.4496412037037037</v>
      </c>
      <c r="U59" s="111">
        <v>4.9999999999999822</v>
      </c>
      <c r="V59" s="112">
        <v>30.483333333333356</v>
      </c>
      <c r="W59" s="113"/>
      <c r="X59" s="116"/>
      <c r="Y59" s="12"/>
      <c r="Z59" s="198"/>
      <c r="AA59" s="276"/>
      <c r="AB59" s="277"/>
      <c r="AC59" s="12">
        <v>1</v>
      </c>
      <c r="AD59" s="198"/>
      <c r="AE59" s="199">
        <f>M59-J59</f>
        <v>-338.54565336249516</v>
      </c>
      <c r="AF59" s="200">
        <f>M59/J59</f>
        <v>0.90595954073264018</v>
      </c>
      <c r="AG59" s="282"/>
    </row>
    <row r="60" spans="1:33" ht="15.75" customHeight="1">
      <c r="A60" s="296"/>
      <c r="B60" s="100"/>
      <c r="C60" s="361"/>
      <c r="D60" s="361"/>
      <c r="E60" s="101"/>
      <c r="F60" s="105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99"/>
      <c r="AF60" s="200"/>
      <c r="AG60" s="282"/>
    </row>
    <row r="61" spans="1:33" ht="15.75" customHeight="1">
      <c r="A61" s="296"/>
      <c r="B61" s="100"/>
      <c r="C61" s="361"/>
      <c r="D61" s="361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99"/>
      <c r="AF61" s="200"/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15">AVERAGE(I56:I71)</f>
        <v>7.75</v>
      </c>
      <c r="J72" s="137">
        <f t="shared" si="15"/>
        <v>2836.5</v>
      </c>
      <c r="K72" s="138">
        <f t="shared" ref="K72" si="16">J72/I72</f>
        <v>366</v>
      </c>
      <c r="L72" s="136">
        <f t="shared" ref="L72:M72" si="17">AVERAGE(L56:L71)</f>
        <v>7.75</v>
      </c>
      <c r="M72" s="137">
        <f t="shared" si="17"/>
        <v>2568.3993846626363</v>
      </c>
      <c r="N72" s="138">
        <f>M72/L72</f>
        <v>331.40637221453369</v>
      </c>
      <c r="O72" s="139">
        <f>L72-I72</f>
        <v>0</v>
      </c>
      <c r="P72" s="140">
        <f>N72-K72</f>
        <v>-34.59362778546631</v>
      </c>
      <c r="Q72" s="141">
        <f>N72/K72</f>
        <v>0.90548189129654011</v>
      </c>
      <c r="R72" s="291"/>
      <c r="S72" s="142">
        <f>S56</f>
        <v>0.25017361111111114</v>
      </c>
      <c r="T72" s="143">
        <f>INDEX(T56:T71,COUNTA(T56:T71))</f>
        <v>0.4496412037037037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8</v>
      </c>
      <c r="AD72" s="191">
        <f>SUM(AD56:AD71)</f>
        <v>0</v>
      </c>
      <c r="AE72" s="168">
        <f>M72-J72</f>
        <v>-268.10061533736371</v>
      </c>
      <c r="AF72" s="141">
        <f>M72/J72</f>
        <v>0.90548189129654022</v>
      </c>
      <c r="AG72" s="283"/>
    </row>
    <row r="73" spans="1:33" ht="15.75" customHeight="1">
      <c r="A73" s="284" t="s">
        <v>220</v>
      </c>
      <c r="B73" s="146" t="s">
        <v>181</v>
      </c>
      <c r="C73" s="287" t="s">
        <v>203</v>
      </c>
      <c r="D73" s="288"/>
      <c r="E73" s="147">
        <v>58.17</v>
      </c>
      <c r="F73" s="97">
        <v>1418</v>
      </c>
      <c r="G73" s="148">
        <f t="shared" ref="G73:G74" si="18">E73*F73</f>
        <v>82485.06</v>
      </c>
      <c r="H73" s="149"/>
      <c r="I73" s="150">
        <v>19</v>
      </c>
      <c r="J73" s="151">
        <v>1800</v>
      </c>
      <c r="K73" s="152">
        <f>J73/I73</f>
        <v>94.736842105263165</v>
      </c>
      <c r="L73" s="153">
        <v>19</v>
      </c>
      <c r="M73" s="151">
        <f>F73/V73*60</f>
        <v>1605.7879836426541</v>
      </c>
      <c r="N73" s="152">
        <f>M73/L73</f>
        <v>84.515157033823897</v>
      </c>
      <c r="O73" s="154">
        <f>L73-I73</f>
        <v>0</v>
      </c>
      <c r="P73" s="155">
        <f>N73-K73</f>
        <v>-10.221685071439268</v>
      </c>
      <c r="Q73" s="156">
        <f>N73/K73</f>
        <v>0.89210443535702999</v>
      </c>
      <c r="R73" s="289">
        <f>Q89</f>
        <v>0.89216080286171895</v>
      </c>
      <c r="S73" s="157">
        <v>0.70834490740740741</v>
      </c>
      <c r="T73" s="158">
        <v>0.74513888888888891</v>
      </c>
      <c r="U73" s="159"/>
      <c r="V73" s="160">
        <v>52.983333333333356</v>
      </c>
      <c r="W73" s="158"/>
      <c r="X73" s="169"/>
      <c r="Y73" s="196"/>
      <c r="Z73" s="197"/>
      <c r="AA73" s="292"/>
      <c r="AB73" s="293"/>
      <c r="AC73" s="196">
        <v>1</v>
      </c>
      <c r="AD73" s="197"/>
      <c r="AE73" s="115">
        <f>M73-J73</f>
        <v>-194.21201635734587</v>
      </c>
      <c r="AF73" s="156">
        <f>M73/J73</f>
        <v>0.8921044353570301</v>
      </c>
      <c r="AG73" s="281">
        <f>AF89</f>
        <v>0.89216080286171895</v>
      </c>
    </row>
    <row r="74" spans="1:33" ht="15.75" customHeight="1">
      <c r="A74" s="285"/>
      <c r="B74" s="163" t="s">
        <v>181</v>
      </c>
      <c r="C74" s="274" t="s">
        <v>221</v>
      </c>
      <c r="D74" s="275"/>
      <c r="E74" s="101">
        <v>44.98</v>
      </c>
      <c r="F74" s="102">
        <v>3336</v>
      </c>
      <c r="G74" s="103">
        <f t="shared" si="18"/>
        <v>150053.28</v>
      </c>
      <c r="H74" s="26"/>
      <c r="I74" s="104">
        <v>21</v>
      </c>
      <c r="J74" s="105">
        <v>1800</v>
      </c>
      <c r="K74" s="106">
        <f t="shared" ref="K74" si="19">J74/I74</f>
        <v>85.714285714285708</v>
      </c>
      <c r="L74" s="107">
        <v>21</v>
      </c>
      <c r="M74" s="105">
        <f>F74/V74*60</f>
        <v>1605.9909066595342</v>
      </c>
      <c r="N74" s="106">
        <f>M74/L74</f>
        <v>76.475757459977814</v>
      </c>
      <c r="O74" s="108">
        <f>L74-I74</f>
        <v>0</v>
      </c>
      <c r="P74" s="109">
        <f>N74-K74</f>
        <v>-9.2385282543078944</v>
      </c>
      <c r="Q74" s="110">
        <f>N74/K74</f>
        <v>0.89221717036640791</v>
      </c>
      <c r="R74" s="290"/>
      <c r="S74" s="47">
        <v>0.74886574074074075</v>
      </c>
      <c r="T74" s="48">
        <v>0.8354166666666667</v>
      </c>
      <c r="U74" s="111">
        <v>5.3666666666666529</v>
      </c>
      <c r="V74" s="112">
        <v>124.63333333333337</v>
      </c>
      <c r="W74" s="113"/>
      <c r="X74" s="116"/>
      <c r="Y74" s="12"/>
      <c r="Z74" s="198"/>
      <c r="AA74" s="276"/>
      <c r="AB74" s="277"/>
      <c r="AC74" s="12">
        <v>2</v>
      </c>
      <c r="AD74" s="198"/>
      <c r="AE74" s="117">
        <f>M74-J74</f>
        <v>-194.00909334046582</v>
      </c>
      <c r="AF74" s="110">
        <f>M74/J74</f>
        <v>0.89221717036640791</v>
      </c>
      <c r="AG74" s="282"/>
    </row>
    <row r="75" spans="1:33" ht="15.75" customHeight="1">
      <c r="A75" s="285"/>
      <c r="B75" s="163"/>
      <c r="C75" s="274"/>
      <c r="D75" s="275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76"/>
      <c r="AB75" s="277"/>
      <c r="AC75" s="12"/>
      <c r="AD75" s="198"/>
      <c r="AE75" s="117"/>
      <c r="AF75" s="110"/>
      <c r="AG75" s="282"/>
    </row>
    <row r="76" spans="1:33" ht="15.75" customHeight="1">
      <c r="A76" s="285"/>
      <c r="B76" s="163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63"/>
      <c r="C77" s="274"/>
      <c r="D77" s="275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63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63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119"/>
      <c r="T79" s="120"/>
      <c r="U79" s="111"/>
      <c r="V79" s="112"/>
      <c r="W79" s="120"/>
      <c r="X79" s="189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63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119"/>
      <c r="T80" s="120"/>
      <c r="U80" s="111"/>
      <c r="V80" s="112"/>
      <c r="W80" s="120"/>
      <c r="X80" s="189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63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119"/>
      <c r="T81" s="120"/>
      <c r="U81" s="111"/>
      <c r="V81" s="112"/>
      <c r="W81" s="120"/>
      <c r="X81" s="189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63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119"/>
      <c r="T82" s="120"/>
      <c r="U82" s="111"/>
      <c r="V82" s="112"/>
      <c r="W82" s="120"/>
      <c r="X82" s="189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63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119"/>
      <c r="T83" s="120"/>
      <c r="U83" s="111"/>
      <c r="V83" s="112"/>
      <c r="W83" s="120"/>
      <c r="X83" s="189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63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119"/>
      <c r="T84" s="120"/>
      <c r="U84" s="111"/>
      <c r="V84" s="112"/>
      <c r="W84" s="120"/>
      <c r="X84" s="189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63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119"/>
      <c r="T85" s="120"/>
      <c r="U85" s="111"/>
      <c r="V85" s="112"/>
      <c r="W85" s="120"/>
      <c r="X85" s="189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63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119"/>
      <c r="T86" s="120"/>
      <c r="U86" s="111"/>
      <c r="V86" s="112"/>
      <c r="W86" s="120"/>
      <c r="X86" s="189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63"/>
      <c r="C87" s="274"/>
      <c r="D87" s="275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119"/>
      <c r="T87" s="120"/>
      <c r="U87" s="111"/>
      <c r="V87" s="112"/>
      <c r="W87" s="120"/>
      <c r="X87" s="189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0">AVERAGE(I73:I88)</f>
        <v>20</v>
      </c>
      <c r="J89" s="137">
        <f t="shared" si="20"/>
        <v>1800</v>
      </c>
      <c r="K89" s="138">
        <f t="shared" ref="K89" si="21">J89/I89</f>
        <v>90</v>
      </c>
      <c r="L89" s="136">
        <f t="shared" ref="L89:M89" si="22">AVERAGE(L73:L88)</f>
        <v>20</v>
      </c>
      <c r="M89" s="137">
        <f t="shared" si="22"/>
        <v>1605.8894451510942</v>
      </c>
      <c r="N89" s="138">
        <f>M89/L89</f>
        <v>80.294472257554702</v>
      </c>
      <c r="O89" s="139">
        <f>L89-I89</f>
        <v>0</v>
      </c>
      <c r="P89" s="140">
        <f>N89-K89</f>
        <v>-9.7055277424452981</v>
      </c>
      <c r="Q89" s="141">
        <f>N89/K89</f>
        <v>0.89216080286171895</v>
      </c>
      <c r="R89" s="291"/>
      <c r="S89" s="142">
        <f>S73</f>
        <v>0.70834490740740741</v>
      </c>
      <c r="T89" s="143">
        <f>INDEX(T73:T88,COUNTA(T73:T88))</f>
        <v>0.8354166666666667</v>
      </c>
      <c r="U89" s="144"/>
      <c r="V89" s="166"/>
      <c r="W89" s="167"/>
      <c r="X89" s="138"/>
      <c r="Y89" s="179">
        <f t="shared" ref="Y89:Z89" si="23">SUM(Y73:Y88)</f>
        <v>0</v>
      </c>
      <c r="Z89" s="180">
        <f t="shared" si="23"/>
        <v>0</v>
      </c>
      <c r="AA89" s="279"/>
      <c r="AB89" s="280"/>
      <c r="AC89" s="179">
        <f t="shared" ref="AC89" si="24">SUM(AC73:AC88)</f>
        <v>3</v>
      </c>
      <c r="AD89" s="180">
        <f t="shared" ref="AD89" si="25">SUM(AD73:AD88)</f>
        <v>0</v>
      </c>
      <c r="AE89" s="168">
        <f>M89-J89</f>
        <v>-194.11055484890585</v>
      </c>
      <c r="AF89" s="141">
        <f>M89/J89</f>
        <v>0.89216080286171895</v>
      </c>
      <c r="AG89" s="283"/>
    </row>
    <row r="90" spans="1:33" ht="15.75" customHeight="1">
      <c r="A90" s="294" t="s">
        <v>196</v>
      </c>
      <c r="B90" s="146" t="s">
        <v>181</v>
      </c>
      <c r="C90" s="287" t="s">
        <v>201</v>
      </c>
      <c r="D90" s="288"/>
      <c r="E90" s="147">
        <v>54.09</v>
      </c>
      <c r="F90" s="159">
        <v>1301</v>
      </c>
      <c r="G90" s="148">
        <f t="shared" ref="G90:G92" si="26">E90*F90</f>
        <v>70371.090000000011</v>
      </c>
      <c r="H90" s="149"/>
      <c r="I90" s="150">
        <v>19</v>
      </c>
      <c r="J90" s="151">
        <v>2000</v>
      </c>
      <c r="K90" s="152">
        <f>J90/I90</f>
        <v>105.26315789473684</v>
      </c>
      <c r="L90" s="153">
        <v>20</v>
      </c>
      <c r="M90" s="151">
        <f>F90/V90*60</f>
        <v>1786.2700228832905</v>
      </c>
      <c r="N90" s="152">
        <f>M90/L90</f>
        <v>89.313501144164519</v>
      </c>
      <c r="O90" s="154">
        <f>L90-I90</f>
        <v>1</v>
      </c>
      <c r="P90" s="155">
        <f>N90-K90</f>
        <v>-15.949656750572316</v>
      </c>
      <c r="Q90" s="156">
        <f>N90/K90</f>
        <v>0.84847826086956302</v>
      </c>
      <c r="R90" s="289">
        <f>Q106</f>
        <v>0.86417456871261566</v>
      </c>
      <c r="S90" s="157">
        <v>0.70854166666666663</v>
      </c>
      <c r="T90" s="158">
        <v>0.73888888888888893</v>
      </c>
      <c r="U90" s="159"/>
      <c r="V90" s="160">
        <v>43.700000000000117</v>
      </c>
      <c r="W90" s="97"/>
      <c r="X90" s="98"/>
      <c r="Y90" s="196"/>
      <c r="Z90" s="197"/>
      <c r="AA90" s="292"/>
      <c r="AB90" s="293"/>
      <c r="AC90" s="196">
        <v>1</v>
      </c>
      <c r="AD90" s="197"/>
      <c r="AE90" s="115">
        <f>M90-J90</f>
        <v>-213.72997711670951</v>
      </c>
      <c r="AF90" s="156">
        <f>M90/J90</f>
        <v>0.8931350114416452</v>
      </c>
      <c r="AG90" s="358">
        <f>AF106</f>
        <v>0.89298038766970289</v>
      </c>
    </row>
    <row r="91" spans="1:33" ht="15.75" customHeight="1">
      <c r="A91" s="295"/>
      <c r="B91" s="163" t="s">
        <v>181</v>
      </c>
      <c r="C91" s="274" t="s">
        <v>222</v>
      </c>
      <c r="D91" s="275"/>
      <c r="E91" s="101">
        <v>50.67</v>
      </c>
      <c r="F91" s="111">
        <v>2562</v>
      </c>
      <c r="G91" s="103">
        <f t="shared" si="26"/>
        <v>129816.54000000001</v>
      </c>
      <c r="H91" s="26"/>
      <c r="I91" s="104">
        <v>20</v>
      </c>
      <c r="J91" s="105">
        <v>2000</v>
      </c>
      <c r="K91" s="106">
        <f t="shared" ref="K91:K92" si="27">J91/I91</f>
        <v>100</v>
      </c>
      <c r="L91" s="107">
        <v>20</v>
      </c>
      <c r="M91" s="105">
        <f>F91/V91*60</f>
        <v>1785.7115198451129</v>
      </c>
      <c r="N91" s="106">
        <f>M91/L91</f>
        <v>89.285575992255644</v>
      </c>
      <c r="O91" s="108">
        <f>L91-I91</f>
        <v>0</v>
      </c>
      <c r="P91" s="109">
        <f>N91-K91</f>
        <v>-10.714424007744356</v>
      </c>
      <c r="Q91" s="110">
        <f>N91/K91</f>
        <v>0.89285575992255639</v>
      </c>
      <c r="R91" s="290"/>
      <c r="S91" s="47">
        <v>0.74236111111111114</v>
      </c>
      <c r="T91" s="48">
        <v>0.80214120370370368</v>
      </c>
      <c r="U91" s="111">
        <v>4.9999999999999822</v>
      </c>
      <c r="V91" s="112">
        <v>86.083333333333258</v>
      </c>
      <c r="W91" s="113"/>
      <c r="X91" s="116"/>
      <c r="Y91" s="12"/>
      <c r="Z91" s="198"/>
      <c r="AA91" s="276"/>
      <c r="AB91" s="277"/>
      <c r="AC91" s="12">
        <v>3</v>
      </c>
      <c r="AD91" s="198"/>
      <c r="AE91" s="117">
        <f>M91-J91</f>
        <v>-214.28848015488711</v>
      </c>
      <c r="AF91" s="110">
        <f>M91/J91</f>
        <v>0.89285575992255639</v>
      </c>
      <c r="AG91" s="359"/>
    </row>
    <row r="92" spans="1:33" ht="15.75" customHeight="1">
      <c r="A92" s="295"/>
      <c r="B92" s="163" t="s">
        <v>181</v>
      </c>
      <c r="C92" s="274" t="s">
        <v>197</v>
      </c>
      <c r="D92" s="275"/>
      <c r="E92" s="101">
        <v>57.3</v>
      </c>
      <c r="F92" s="111">
        <v>380</v>
      </c>
      <c r="G92" s="103">
        <f t="shared" si="26"/>
        <v>21774</v>
      </c>
      <c r="H92" s="26"/>
      <c r="I92" s="104">
        <v>21</v>
      </c>
      <c r="J92" s="105">
        <v>2000</v>
      </c>
      <c r="K92" s="106">
        <f t="shared" si="27"/>
        <v>95.238095238095241</v>
      </c>
      <c r="L92" s="107">
        <v>22</v>
      </c>
      <c r="M92" s="105">
        <f>F92/V92*60</f>
        <v>1785.9007832898139</v>
      </c>
      <c r="N92" s="106">
        <f>M92/L92</f>
        <v>81.177308331355178</v>
      </c>
      <c r="O92" s="108">
        <f>L92-I92</f>
        <v>1</v>
      </c>
      <c r="P92" s="109">
        <f>N92-K92</f>
        <v>-14.060786906740063</v>
      </c>
      <c r="Q92" s="110">
        <f>N92/K92</f>
        <v>0.85236173747922939</v>
      </c>
      <c r="R92" s="290"/>
      <c r="S92" s="47">
        <v>0.80571759259259257</v>
      </c>
      <c r="T92" s="48">
        <v>0.81458333333333333</v>
      </c>
      <c r="U92" s="111">
        <v>5.1500000000000057</v>
      </c>
      <c r="V92" s="112">
        <v>12.766666666666691</v>
      </c>
      <c r="W92" s="113"/>
      <c r="X92" s="116"/>
      <c r="Y92" s="12"/>
      <c r="Z92" s="198"/>
      <c r="AA92" s="276"/>
      <c r="AB92" s="277"/>
      <c r="AC92" s="12">
        <v>1</v>
      </c>
      <c r="AD92" s="198"/>
      <c r="AE92" s="117">
        <f>M92-J92</f>
        <v>-214.09921671018606</v>
      </c>
      <c r="AF92" s="110">
        <f>M92/J92</f>
        <v>0.89295039164490697</v>
      </c>
      <c r="AG92" s="359"/>
    </row>
    <row r="93" spans="1:33" ht="15.75" customHeight="1">
      <c r="A93" s="295"/>
      <c r="B93" s="163"/>
      <c r="C93" s="274"/>
      <c r="D93" s="275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359"/>
    </row>
    <row r="94" spans="1:33" ht="15.75" customHeight="1">
      <c r="A94" s="296"/>
      <c r="B94" s="163"/>
      <c r="C94" s="274"/>
      <c r="D94" s="275"/>
      <c r="E94" s="101"/>
      <c r="F94" s="111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359"/>
    </row>
    <row r="95" spans="1:33" ht="15.75" customHeight="1">
      <c r="A95" s="296"/>
      <c r="B95" s="163"/>
      <c r="C95" s="274"/>
      <c r="D95" s="275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359"/>
    </row>
    <row r="96" spans="1:33" ht="15.75" customHeight="1">
      <c r="A96" s="296"/>
      <c r="B96" s="163"/>
      <c r="C96" s="274"/>
      <c r="D96" s="275"/>
      <c r="E96" s="101"/>
      <c r="F96" s="111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12"/>
      <c r="Z96" s="198"/>
      <c r="AA96" s="276"/>
      <c r="AB96" s="277"/>
      <c r="AC96" s="12"/>
      <c r="AD96" s="198"/>
      <c r="AE96" s="117"/>
      <c r="AF96" s="110"/>
      <c r="AG96" s="359"/>
    </row>
    <row r="97" spans="1:33" ht="15.75" customHeight="1">
      <c r="A97" s="296"/>
      <c r="B97" s="163"/>
      <c r="C97" s="274"/>
      <c r="D97" s="275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12"/>
      <c r="Z97" s="198"/>
      <c r="AA97" s="276"/>
      <c r="AB97" s="277"/>
      <c r="AC97" s="12"/>
      <c r="AD97" s="198"/>
      <c r="AE97" s="117"/>
      <c r="AF97" s="110"/>
      <c r="AG97" s="359"/>
    </row>
    <row r="98" spans="1:33" ht="15.75" customHeight="1">
      <c r="A98" s="296"/>
      <c r="B98" s="163"/>
      <c r="C98" s="274"/>
      <c r="D98" s="275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13"/>
      <c r="X98" s="116"/>
      <c r="Y98" s="12"/>
      <c r="Z98" s="198"/>
      <c r="AA98" s="276"/>
      <c r="AB98" s="277"/>
      <c r="AC98" s="12"/>
      <c r="AD98" s="198"/>
      <c r="AE98" s="117"/>
      <c r="AF98" s="110"/>
      <c r="AG98" s="359"/>
    </row>
    <row r="99" spans="1:33" ht="15.75" customHeight="1">
      <c r="A99" s="296"/>
      <c r="B99" s="163"/>
      <c r="C99" s="274"/>
      <c r="D99" s="275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13"/>
      <c r="X99" s="116"/>
      <c r="Y99" s="12"/>
      <c r="Z99" s="198"/>
      <c r="AA99" s="276"/>
      <c r="AB99" s="277"/>
      <c r="AC99" s="12"/>
      <c r="AD99" s="198"/>
      <c r="AE99" s="117"/>
      <c r="AF99" s="110"/>
      <c r="AG99" s="359"/>
    </row>
    <row r="100" spans="1:33" ht="15.75" customHeight="1">
      <c r="A100" s="296"/>
      <c r="B100" s="163"/>
      <c r="C100" s="274"/>
      <c r="D100" s="275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13"/>
      <c r="X100" s="116"/>
      <c r="Y100" s="12"/>
      <c r="Z100" s="198"/>
      <c r="AA100" s="276"/>
      <c r="AB100" s="277"/>
      <c r="AC100" s="12"/>
      <c r="AD100" s="198"/>
      <c r="AE100" s="117"/>
      <c r="AF100" s="110"/>
      <c r="AG100" s="359"/>
    </row>
    <row r="101" spans="1:33" ht="15.75" customHeight="1">
      <c r="A101" s="296"/>
      <c r="B101" s="163"/>
      <c r="C101" s="274"/>
      <c r="D101" s="275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13"/>
      <c r="X101" s="116"/>
      <c r="Y101" s="12"/>
      <c r="Z101" s="198"/>
      <c r="AA101" s="276"/>
      <c r="AB101" s="277"/>
      <c r="AC101" s="12"/>
      <c r="AD101" s="198"/>
      <c r="AE101" s="117"/>
      <c r="AF101" s="110"/>
      <c r="AG101" s="359"/>
    </row>
    <row r="102" spans="1:33" ht="15.75" customHeight="1">
      <c r="A102" s="296"/>
      <c r="B102" s="163"/>
      <c r="C102" s="274"/>
      <c r="D102" s="275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13"/>
      <c r="X102" s="116"/>
      <c r="Y102" s="12"/>
      <c r="Z102" s="198"/>
      <c r="AA102" s="276"/>
      <c r="AB102" s="277"/>
      <c r="AC102" s="12"/>
      <c r="AD102" s="198"/>
      <c r="AE102" s="117"/>
      <c r="AF102" s="110"/>
      <c r="AG102" s="359"/>
    </row>
    <row r="103" spans="1:33" ht="15.75" customHeight="1">
      <c r="A103" s="296"/>
      <c r="B103" s="163"/>
      <c r="C103" s="274"/>
      <c r="D103" s="275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83"/>
      <c r="X103" s="184"/>
      <c r="Y103" s="12"/>
      <c r="Z103" s="198"/>
      <c r="AA103" s="276"/>
      <c r="AB103" s="277"/>
      <c r="AC103" s="12"/>
      <c r="AD103" s="198"/>
      <c r="AE103" s="117"/>
      <c r="AF103" s="110"/>
      <c r="AG103" s="359"/>
    </row>
    <row r="104" spans="1:33" ht="15.75" customHeight="1">
      <c r="A104" s="296"/>
      <c r="B104" s="163"/>
      <c r="C104" s="274"/>
      <c r="D104" s="275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85"/>
      <c r="X104" s="186"/>
      <c r="Y104" s="12"/>
      <c r="Z104" s="198"/>
      <c r="AA104" s="276"/>
      <c r="AB104" s="277"/>
      <c r="AC104" s="12"/>
      <c r="AD104" s="198"/>
      <c r="AE104" s="117"/>
      <c r="AF104" s="110"/>
      <c r="AG104" s="359"/>
    </row>
    <row r="105" spans="1:33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47"/>
      <c r="T105" s="48"/>
      <c r="U105" s="130"/>
      <c r="V105" s="112"/>
      <c r="W105" s="185"/>
      <c r="X105" s="186"/>
      <c r="Y105" s="12"/>
      <c r="Z105" s="198"/>
      <c r="AA105" s="276"/>
      <c r="AB105" s="277"/>
      <c r="AC105" s="12"/>
      <c r="AD105" s="198"/>
      <c r="AE105" s="117"/>
      <c r="AF105" s="110"/>
      <c r="AG105" s="359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8">AVERAGE(I90:I105)</f>
        <v>20</v>
      </c>
      <c r="J106" s="137">
        <f t="shared" si="28"/>
        <v>2000</v>
      </c>
      <c r="K106" s="138">
        <f t="shared" ref="K106" si="29">J106/I106</f>
        <v>100</v>
      </c>
      <c r="L106" s="136">
        <f t="shared" ref="L106:M106" si="30">AVERAGE(L90:L105)</f>
        <v>20.666666666666668</v>
      </c>
      <c r="M106" s="137">
        <f t="shared" si="30"/>
        <v>1785.9607753394057</v>
      </c>
      <c r="N106" s="138">
        <f>M106/L106</f>
        <v>86.417456871261564</v>
      </c>
      <c r="O106" s="139">
        <f>L106-I106</f>
        <v>0.66666666666666785</v>
      </c>
      <c r="P106" s="140">
        <f>N106-K106</f>
        <v>-13.582543128738436</v>
      </c>
      <c r="Q106" s="141">
        <f>N106/K106</f>
        <v>0.86417456871261566</v>
      </c>
      <c r="R106" s="291"/>
      <c r="S106" s="142">
        <f>S90</f>
        <v>0.70854166666666663</v>
      </c>
      <c r="T106" s="143">
        <f>INDEX(T90:T105,COUNTA(T90:T105))</f>
        <v>0.81458333333333333</v>
      </c>
      <c r="U106" s="144"/>
      <c r="V106" s="166"/>
      <c r="W106" s="187"/>
      <c r="X106" s="188"/>
      <c r="Y106" s="179">
        <f t="shared" ref="Y106:Z106" si="31">SUM(Y90:Y105)</f>
        <v>0</v>
      </c>
      <c r="Z106" s="180">
        <f t="shared" si="31"/>
        <v>0</v>
      </c>
      <c r="AA106" s="279"/>
      <c r="AB106" s="280"/>
      <c r="AC106" s="179">
        <f t="shared" ref="AC106" si="32">SUM(AC90:AC105)</f>
        <v>5</v>
      </c>
      <c r="AD106" s="180">
        <f t="shared" ref="AD106" si="33">SUM(AD90:AD105)</f>
        <v>0</v>
      </c>
      <c r="AE106" s="168">
        <f>M106-J106</f>
        <v>-214.0392246605943</v>
      </c>
      <c r="AF106" s="141">
        <f>M106/J106</f>
        <v>0.89298038766970289</v>
      </c>
      <c r="AG106" s="360"/>
    </row>
    <row r="107" spans="1:33" ht="15.75" customHeight="1">
      <c r="A107" s="284" t="s">
        <v>209</v>
      </c>
      <c r="B107" s="146" t="s">
        <v>181</v>
      </c>
      <c r="C107" s="287" t="s">
        <v>200</v>
      </c>
      <c r="D107" s="288"/>
      <c r="E107" s="147">
        <v>47.6</v>
      </c>
      <c r="F107" s="97">
        <v>1933</v>
      </c>
      <c r="G107" s="148">
        <f t="shared" ref="G107:G109" si="34">E107*F107</f>
        <v>92010.8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23</v>
      </c>
      <c r="M107" s="151">
        <f>F107/V107*60</f>
        <v>1787.9753340184993</v>
      </c>
      <c r="N107" s="152">
        <f>M107/L107</f>
        <v>77.738058000804315</v>
      </c>
      <c r="O107" s="154">
        <f>L107-I107</f>
        <v>0</v>
      </c>
      <c r="P107" s="155">
        <f>N107-K107</f>
        <v>-9.2184637383261219</v>
      </c>
      <c r="Q107" s="156">
        <f>N107/K107</f>
        <v>0.89398766700924959</v>
      </c>
      <c r="R107" s="289">
        <f>Q123</f>
        <v>0.89350463771586874</v>
      </c>
      <c r="S107" s="157">
        <v>0.7084259259259259</v>
      </c>
      <c r="T107" s="158">
        <v>0.75347222222222221</v>
      </c>
      <c r="U107" s="159"/>
      <c r="V107" s="160">
        <v>64.866666666666674</v>
      </c>
      <c r="W107" s="158"/>
      <c r="X107" s="169"/>
      <c r="Y107" s="196"/>
      <c r="Z107" s="197"/>
      <c r="AA107" s="292"/>
      <c r="AB107" s="293"/>
      <c r="AC107" s="196">
        <v>1</v>
      </c>
      <c r="AD107" s="197"/>
      <c r="AE107" s="115">
        <f>M107-J107</f>
        <v>-212.02466598150068</v>
      </c>
      <c r="AF107" s="156">
        <f>M107/J107</f>
        <v>0.8939876670092497</v>
      </c>
      <c r="AG107" s="281">
        <f>AF123</f>
        <v>0.89350463771586885</v>
      </c>
    </row>
    <row r="108" spans="1:33" ht="15.75" customHeight="1">
      <c r="A108" s="285"/>
      <c r="B108" s="163" t="s">
        <v>181</v>
      </c>
      <c r="C108" s="274" t="s">
        <v>199</v>
      </c>
      <c r="D108" s="275"/>
      <c r="E108" s="101">
        <v>56.87</v>
      </c>
      <c r="F108" s="102">
        <v>1730</v>
      </c>
      <c r="G108" s="103">
        <f t="shared" si="34"/>
        <v>98385.099999999991</v>
      </c>
      <c r="H108" s="26"/>
      <c r="I108" s="104">
        <v>23</v>
      </c>
      <c r="J108" s="105">
        <v>2000</v>
      </c>
      <c r="K108" s="106">
        <f t="shared" ref="K108:K109" si="35">J108/I108</f>
        <v>86.956521739130437</v>
      </c>
      <c r="L108" s="107">
        <v>23</v>
      </c>
      <c r="M108" s="105">
        <f>F108/V108*60</f>
        <v>1786.0625179237143</v>
      </c>
      <c r="N108" s="106">
        <f>M108/L108</f>
        <v>77.654892083639751</v>
      </c>
      <c r="O108" s="108">
        <f>L108-I108</f>
        <v>0</v>
      </c>
      <c r="P108" s="109">
        <f>N108-K108</f>
        <v>-9.3016296554906859</v>
      </c>
      <c r="Q108" s="110">
        <f>N108/K108</f>
        <v>0.89303125896185709</v>
      </c>
      <c r="R108" s="290"/>
      <c r="S108" s="47">
        <v>0.75694444444444442</v>
      </c>
      <c r="T108" s="48">
        <v>0.79730324074074077</v>
      </c>
      <c r="U108" s="111">
        <v>4.9999999999999822</v>
      </c>
      <c r="V108" s="112">
        <v>58.116666666666745</v>
      </c>
      <c r="W108" s="113"/>
      <c r="X108" s="116"/>
      <c r="Y108" s="12"/>
      <c r="Z108" s="198"/>
      <c r="AA108" s="276"/>
      <c r="AB108" s="277"/>
      <c r="AC108" s="12">
        <v>1</v>
      </c>
      <c r="AD108" s="198"/>
      <c r="AE108" s="117">
        <f>M108-J108</f>
        <v>-213.93748207628573</v>
      </c>
      <c r="AF108" s="110">
        <f>M108/J108</f>
        <v>0.89303125896185709</v>
      </c>
      <c r="AG108" s="282"/>
    </row>
    <row r="109" spans="1:33" ht="15.75" customHeight="1">
      <c r="A109" s="285"/>
      <c r="B109" s="163" t="s">
        <v>181</v>
      </c>
      <c r="C109" s="274" t="s">
        <v>198</v>
      </c>
      <c r="D109" s="275"/>
      <c r="E109" s="101">
        <v>56.79</v>
      </c>
      <c r="F109" s="102">
        <v>2129</v>
      </c>
      <c r="G109" s="103">
        <f t="shared" si="34"/>
        <v>120905.91</v>
      </c>
      <c r="H109" s="26"/>
      <c r="I109" s="104">
        <v>23</v>
      </c>
      <c r="J109" s="105">
        <v>2000</v>
      </c>
      <c r="K109" s="106">
        <f t="shared" si="35"/>
        <v>86.956521739130437</v>
      </c>
      <c r="L109" s="107">
        <v>23</v>
      </c>
      <c r="M109" s="105">
        <f>F109/V109*60</f>
        <v>1786.9899743529993</v>
      </c>
      <c r="N109" s="106">
        <f>M109/L109</f>
        <v>77.695216276217366</v>
      </c>
      <c r="O109" s="108">
        <f>L109-I109</f>
        <v>0</v>
      </c>
      <c r="P109" s="109">
        <f>N109-K109</f>
        <v>-9.2613054629130716</v>
      </c>
      <c r="Q109" s="110">
        <f>N109/K109</f>
        <v>0.89349498717649967</v>
      </c>
      <c r="R109" s="290"/>
      <c r="S109" s="47">
        <v>0.80069444444444449</v>
      </c>
      <c r="T109" s="48">
        <v>0.8503356481481481</v>
      </c>
      <c r="U109" s="111">
        <v>4.8833333333333506</v>
      </c>
      <c r="V109" s="112">
        <v>71.483333333333206</v>
      </c>
      <c r="W109" s="113"/>
      <c r="X109" s="116"/>
      <c r="Y109" s="12"/>
      <c r="Z109" s="198"/>
      <c r="AA109" s="276"/>
      <c r="AB109" s="277"/>
      <c r="AC109" s="12">
        <v>2</v>
      </c>
      <c r="AD109" s="198"/>
      <c r="AE109" s="117">
        <f>M109-J109</f>
        <v>-213.0100256470007</v>
      </c>
      <c r="AF109" s="110">
        <f>M109/J109</f>
        <v>0.89349498717649967</v>
      </c>
      <c r="AG109" s="282"/>
    </row>
    <row r="110" spans="1:33" ht="15.75" customHeight="1">
      <c r="A110" s="285"/>
      <c r="B110" s="163"/>
      <c r="C110" s="274"/>
      <c r="D110" s="275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76"/>
      <c r="AB110" s="277"/>
      <c r="AC110" s="12"/>
      <c r="AD110" s="198"/>
      <c r="AE110" s="117"/>
      <c r="AF110" s="110"/>
      <c r="AG110" s="282"/>
    </row>
    <row r="111" spans="1:33" ht="15.75" customHeight="1">
      <c r="A111" s="285"/>
      <c r="B111" s="163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282"/>
    </row>
    <row r="112" spans="1:33" ht="15.75" customHeight="1">
      <c r="A112" s="285"/>
      <c r="B112" s="163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282"/>
    </row>
    <row r="113" spans="1:33" ht="15.75" customHeight="1">
      <c r="A113" s="285"/>
      <c r="B113" s="163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76"/>
      <c r="AB113" s="277"/>
      <c r="AC113" s="12"/>
      <c r="AD113" s="198"/>
      <c r="AE113" s="117"/>
      <c r="AF113" s="110"/>
      <c r="AG113" s="282"/>
    </row>
    <row r="114" spans="1:33" ht="15.75" customHeight="1">
      <c r="A114" s="285"/>
      <c r="B114" s="163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76"/>
      <c r="AB114" s="277"/>
      <c r="AC114" s="12"/>
      <c r="AD114" s="198"/>
      <c r="AE114" s="117"/>
      <c r="AF114" s="110"/>
      <c r="AG114" s="282"/>
    </row>
    <row r="115" spans="1:33" ht="15.75" customHeight="1">
      <c r="A115" s="285"/>
      <c r="B115" s="163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76"/>
      <c r="AB115" s="277"/>
      <c r="AC115" s="12"/>
      <c r="AD115" s="198"/>
      <c r="AE115" s="117"/>
      <c r="AF115" s="110"/>
      <c r="AG115" s="282"/>
    </row>
    <row r="116" spans="1:33" ht="15.75" customHeight="1">
      <c r="A116" s="285"/>
      <c r="B116" s="163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76"/>
      <c r="AB116" s="277"/>
      <c r="AC116" s="12"/>
      <c r="AD116" s="198"/>
      <c r="AE116" s="117"/>
      <c r="AF116" s="110"/>
      <c r="AG116" s="282"/>
    </row>
    <row r="117" spans="1:33" ht="15.75" customHeight="1">
      <c r="A117" s="285"/>
      <c r="B117" s="163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76"/>
      <c r="AB117" s="277"/>
      <c r="AC117" s="12"/>
      <c r="AD117" s="198"/>
      <c r="AE117" s="117"/>
      <c r="AF117" s="110"/>
      <c r="AG117" s="282"/>
    </row>
    <row r="118" spans="1:33" ht="15.75" customHeight="1">
      <c r="A118" s="285"/>
      <c r="B118" s="163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76"/>
      <c r="AB118" s="277"/>
      <c r="AC118" s="12"/>
      <c r="AD118" s="198"/>
      <c r="AE118" s="117"/>
      <c r="AF118" s="110"/>
      <c r="AG118" s="282"/>
    </row>
    <row r="119" spans="1:33" ht="15.75" customHeight="1">
      <c r="A119" s="285"/>
      <c r="B119" s="163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76"/>
      <c r="AB119" s="277"/>
      <c r="AC119" s="12"/>
      <c r="AD119" s="198"/>
      <c r="AE119" s="117"/>
      <c r="AF119" s="110"/>
      <c r="AG119" s="282"/>
    </row>
    <row r="120" spans="1:33" ht="15.75" customHeight="1">
      <c r="A120" s="285"/>
      <c r="B120" s="163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76"/>
      <c r="AB120" s="277"/>
      <c r="AC120" s="12"/>
      <c r="AD120" s="198"/>
      <c r="AE120" s="117"/>
      <c r="AF120" s="110"/>
      <c r="AG120" s="282"/>
    </row>
    <row r="121" spans="1:33" ht="15.75" customHeight="1">
      <c r="A121" s="285"/>
      <c r="B121" s="163"/>
      <c r="C121" s="274"/>
      <c r="D121" s="275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76"/>
      <c r="AB121" s="277"/>
      <c r="AC121" s="12"/>
      <c r="AD121" s="198"/>
      <c r="AE121" s="117"/>
      <c r="AF121" s="110"/>
      <c r="AG121" s="282"/>
    </row>
    <row r="122" spans="1:33" ht="15.75" customHeight="1">
      <c r="A122" s="285"/>
      <c r="B122" s="163"/>
      <c r="C122" s="274"/>
      <c r="D122" s="275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76"/>
      <c r="AB122" s="277"/>
      <c r="AC122" s="12"/>
      <c r="AD122" s="198"/>
      <c r="AE122" s="165"/>
      <c r="AF122" s="125"/>
      <c r="AG122" s="282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6">AVERAGE(I107:I122)</f>
        <v>23</v>
      </c>
      <c r="J123" s="137">
        <f t="shared" si="36"/>
        <v>2000</v>
      </c>
      <c r="K123" s="138">
        <f t="shared" ref="K123" si="37">J123/I123</f>
        <v>86.956521739130437</v>
      </c>
      <c r="L123" s="136">
        <f t="shared" ref="L123:M123" si="38">AVERAGE(L107:L122)</f>
        <v>23</v>
      </c>
      <c r="M123" s="137">
        <f t="shared" si="38"/>
        <v>1787.0092754317377</v>
      </c>
      <c r="N123" s="138">
        <f>M123/L123</f>
        <v>77.696055453553811</v>
      </c>
      <c r="O123" s="139">
        <f>L123-I123</f>
        <v>0</v>
      </c>
      <c r="P123" s="140">
        <f>N123-K123</f>
        <v>-9.2604662855766264</v>
      </c>
      <c r="Q123" s="141">
        <f>N123/K123</f>
        <v>0.89350463771586874</v>
      </c>
      <c r="R123" s="291"/>
      <c r="S123" s="142">
        <f>S107</f>
        <v>0.7084259259259259</v>
      </c>
      <c r="T123" s="143">
        <f>INDEX(T107:T122,COUNTA(T107:T122))</f>
        <v>0.8503356481481481</v>
      </c>
      <c r="U123" s="144"/>
      <c r="V123" s="166"/>
      <c r="W123" s="167"/>
      <c r="X123" s="138"/>
      <c r="Y123" s="179">
        <f t="shared" ref="Y123:Z123" si="39">SUM(Y107:Y122)</f>
        <v>0</v>
      </c>
      <c r="Z123" s="180">
        <f t="shared" si="39"/>
        <v>0</v>
      </c>
      <c r="AA123" s="279"/>
      <c r="AB123" s="280"/>
      <c r="AC123" s="179">
        <f t="shared" ref="AC123" si="40">SUM(AC107:AC122)</f>
        <v>4</v>
      </c>
      <c r="AD123" s="180">
        <f t="shared" ref="AD123" si="41">SUM(AD107:AD122)</f>
        <v>0</v>
      </c>
      <c r="AE123" s="168">
        <f>M123-J123</f>
        <v>-212.99072456826229</v>
      </c>
      <c r="AF123" s="141">
        <f>M123/J123</f>
        <v>0.89350463771586885</v>
      </c>
      <c r="AG123" s="283"/>
    </row>
    <row r="125" spans="1:33">
      <c r="AA125" s="273" t="s">
        <v>159</v>
      </c>
      <c r="AB125" s="273"/>
    </row>
    <row r="126" spans="1:33">
      <c r="AA126" s="273" t="s">
        <v>160</v>
      </c>
      <c r="AB126" s="273"/>
    </row>
    <row r="127" spans="1:33">
      <c r="AA127" s="273" t="s">
        <v>161</v>
      </c>
      <c r="AB127" s="273"/>
    </row>
    <row r="128" spans="1:33">
      <c r="AA128" s="273" t="s">
        <v>162</v>
      </c>
      <c r="AB128" s="273"/>
    </row>
    <row r="129" spans="27:28">
      <c r="AA129" s="273" t="s">
        <v>163</v>
      </c>
      <c r="AB129" s="273"/>
    </row>
    <row r="130" spans="27:28">
      <c r="AA130" s="273" t="s">
        <v>164</v>
      </c>
      <c r="AB130" s="273"/>
    </row>
    <row r="131" spans="27:28">
      <c r="AA131" s="273" t="s">
        <v>165</v>
      </c>
      <c r="AB131" s="273"/>
    </row>
    <row r="132" spans="27:28">
      <c r="AA132" s="273" t="s">
        <v>166</v>
      </c>
      <c r="AB132" s="273"/>
    </row>
    <row r="133" spans="27:28">
      <c r="AA133" s="273" t="s">
        <v>167</v>
      </c>
      <c r="AB133" s="273"/>
    </row>
    <row r="134" spans="27:28">
      <c r="AA134" s="273" t="s">
        <v>168</v>
      </c>
      <c r="AB134" s="273"/>
    </row>
    <row r="135" spans="27:28">
      <c r="AA135" s="273" t="s">
        <v>169</v>
      </c>
      <c r="AB135" s="273"/>
    </row>
    <row r="136" spans="27:28">
      <c r="AA136" s="273" t="s">
        <v>170</v>
      </c>
      <c r="AB136" s="273"/>
    </row>
    <row r="137" spans="27:28">
      <c r="AA137" s="273" t="s">
        <v>171</v>
      </c>
      <c r="AB137" s="273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524" priority="3" operator="greaterThan">
      <formula>0</formula>
    </cfRule>
  </conditionalFormatting>
  <conditionalFormatting sqref="P5:P123 AE5:AE123">
    <cfRule type="cellIs" dxfId="523" priority="6" operator="lessThan">
      <formula>0</formula>
    </cfRule>
  </conditionalFormatting>
  <conditionalFormatting sqref="Q5:Q123 AF5:AF123">
    <cfRule type="cellIs" dxfId="522" priority="4" operator="greaterThan">
      <formula>1</formula>
    </cfRule>
    <cfRule type="cellIs" dxfId="521" priority="5" operator="lessThan">
      <formula>0.8</formula>
    </cfRule>
  </conditionalFormatting>
  <conditionalFormatting sqref="AG5 R5:R123 AG39:AG90">
    <cfRule type="cellIs" dxfId="520" priority="7" operator="lessThan">
      <formula>0.8</formula>
    </cfRule>
  </conditionalFormatting>
  <conditionalFormatting sqref="AG22">
    <cfRule type="cellIs" dxfId="519" priority="10" operator="lessThan">
      <formula>0.8</formula>
    </cfRule>
  </conditionalFormatting>
  <conditionalFormatting sqref="AG37">
    <cfRule type="cellIs" dxfId="518" priority="9" operator="lessThan">
      <formula>0.8</formula>
    </cfRule>
  </conditionalFormatting>
  <conditionalFormatting sqref="AG105">
    <cfRule type="cellIs" dxfId="517" priority="2" operator="lessThan">
      <formula>0.8</formula>
    </cfRule>
  </conditionalFormatting>
  <conditionalFormatting sqref="AG107:AG123">
    <cfRule type="cellIs" dxfId="516" priority="1" operator="lessThan">
      <formula>0.8</formula>
    </cfRule>
  </conditionalFormatting>
  <dataValidations count="1">
    <dataValidation type="list" allowBlank="1" showInputMessage="1" showErrorMessage="1" sqref="AA5:AB123" xr:uid="{FD67CC15-C405-4D7A-B214-C3190779B184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00AD6-0695-4F25-969F-0626ECBFC7D6}">
  <sheetPr>
    <tabColor theme="8" tint="0.59999389629810485"/>
  </sheetPr>
  <dimension ref="B1:AR42"/>
  <sheetViews>
    <sheetView zoomScale="70" zoomScaleNormal="70" workbookViewId="0">
      <selection activeCell="R22" sqref="R2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245</v>
      </c>
      <c r="D3" s="263"/>
      <c r="E3" s="3" t="s">
        <v>2</v>
      </c>
      <c r="F3" s="264">
        <f>'0322(18度C)'!D1+'0322(4度C)'!D1</f>
        <v>183666</v>
      </c>
      <c r="G3" s="265"/>
      <c r="H3" s="3" t="s">
        <v>3</v>
      </c>
      <c r="I3" s="266">
        <f>'0322(18度C)'!F1+'0322(4度C)'!F1</f>
        <v>5501397.21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450.34640883414414</v>
      </c>
      <c r="F6" s="239" t="e">
        <f>AVERAGE(#REF!,D14:K14)</f>
        <v>#REF!</v>
      </c>
      <c r="G6" s="240">
        <f>AVERAGE(D14:K14)</f>
        <v>160.21604627766601</v>
      </c>
      <c r="H6" s="241"/>
      <c r="I6" s="240">
        <f>AVERAGE(L14:O14)</f>
        <v>92.318840579710141</v>
      </c>
      <c r="J6" s="241"/>
      <c r="K6" s="240">
        <f>AVERAGE(D32:O32)</f>
        <v>686.60584911930869</v>
      </c>
      <c r="L6" s="241"/>
      <c r="M6" s="240">
        <f>AVERAGE(P32:X32)</f>
        <v>713.67314722499168</v>
      </c>
      <c r="N6" s="241"/>
      <c r="O6" s="229">
        <f>'0322(4度C)'!Y2</f>
        <v>0</v>
      </c>
      <c r="P6" s="229">
        <f>'0322(4度C)'!Z2</f>
        <v>0</v>
      </c>
      <c r="Q6" s="229">
        <f>'0322(4度C)'!AC2</f>
        <v>57</v>
      </c>
      <c r="R6" s="229">
        <f>'0322(4度C)'!AD2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400.96778542668596</v>
      </c>
      <c r="F7" s="235" t="e">
        <f>AVERAGE(#REF!,D15:K15)</f>
        <v>#REF!</v>
      </c>
      <c r="G7" s="236">
        <f>AVERAGE(D15:K15)</f>
        <v>143.50869678208716</v>
      </c>
      <c r="H7" s="237"/>
      <c r="I7" s="236">
        <f>AVERAGE(L15:O15)</f>
        <v>81.464577229791118</v>
      </c>
      <c r="J7" s="237"/>
      <c r="K7" s="236">
        <f>AVERAGE(D33:O33)</f>
        <v>612.0781065079326</v>
      </c>
      <c r="L7" s="237"/>
      <c r="M7" s="236">
        <f>AVERAGE(P33:X33)</f>
        <v>634.16637886739761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0.88812125925303331</v>
      </c>
      <c r="F8" s="243" t="e">
        <f>AVERAGE(D16:K16,#REF!)</f>
        <v>#REF!</v>
      </c>
      <c r="G8" s="222">
        <f>AVERAGE(D16:K16)</f>
        <v>0.88826362052791996</v>
      </c>
      <c r="H8" s="223"/>
      <c r="I8" s="222">
        <f>AVERAGE(L16:O16)</f>
        <v>0.88322917398212708</v>
      </c>
      <c r="J8" s="223"/>
      <c r="K8" s="222">
        <f>AVERAGE(D34:O34)</f>
        <v>0.89137268988790974</v>
      </c>
      <c r="L8" s="223"/>
      <c r="M8" s="222">
        <f>AVERAGE(P34:X34)</f>
        <v>0.88758367363773061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84.507042253521121</v>
      </c>
      <c r="F14" s="28">
        <v>104.64285714285714</v>
      </c>
      <c r="G14" s="28">
        <v>85.714285714285722</v>
      </c>
      <c r="H14" s="28">
        <v>366</v>
      </c>
      <c r="I14" s="28" t="s">
        <v>42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100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75.46013279437291</v>
      </c>
      <c r="F15" s="35">
        <v>92.853394194223327</v>
      </c>
      <c r="G15" s="35">
        <v>74.346727690665034</v>
      </c>
      <c r="H15" s="35">
        <v>331.37453244908733</v>
      </c>
      <c r="I15" s="35" t="s">
        <v>42</v>
      </c>
      <c r="J15" s="35" t="s">
        <v>42</v>
      </c>
      <c r="K15" s="36" t="s">
        <v>42</v>
      </c>
      <c r="L15" s="34" t="s">
        <v>42</v>
      </c>
      <c r="M15" s="37">
        <v>80.297616614202212</v>
      </c>
      <c r="N15" s="35">
        <v>86.409027717259491</v>
      </c>
      <c r="O15" s="38">
        <v>77.687087357911636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H16" si="0">E15/E14</f>
        <v>0.89294490473341281</v>
      </c>
      <c r="F16" s="43">
        <f t="shared" si="0"/>
        <v>0.88733619025196353</v>
      </c>
      <c r="G16" s="43">
        <f t="shared" si="0"/>
        <v>0.86737848972442533</v>
      </c>
      <c r="H16" s="43">
        <f t="shared" si="0"/>
        <v>0.90539489740187795</v>
      </c>
      <c r="I16" s="43" t="s">
        <v>42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0.89219574015780234</v>
      </c>
      <c r="N16" s="43">
        <f t="shared" si="1"/>
        <v>0.8640902771725949</v>
      </c>
      <c r="O16" s="46">
        <f t="shared" si="1"/>
        <v>0.89340150461598378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0.25033564814814813</v>
      </c>
      <c r="F17" s="48">
        <v>0.25</v>
      </c>
      <c r="G17" s="48">
        <v>0.25017361111111114</v>
      </c>
      <c r="H17" s="48">
        <v>0.25017361111111114</v>
      </c>
      <c r="I17" s="48" t="s">
        <v>42</v>
      </c>
      <c r="J17" s="48" t="s">
        <v>42</v>
      </c>
      <c r="K17" s="48" t="s">
        <v>42</v>
      </c>
      <c r="L17" s="47" t="s">
        <v>42</v>
      </c>
      <c r="M17" s="49">
        <v>0.7083680555555556</v>
      </c>
      <c r="N17" s="48">
        <v>0.70833333333333337</v>
      </c>
      <c r="O17" s="50">
        <v>0.70844907407407409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0.59513888888888888</v>
      </c>
      <c r="F18" s="48">
        <v>0.54027777777777775</v>
      </c>
      <c r="G18" s="48">
        <v>0.56951388888888888</v>
      </c>
      <c r="H18" s="48">
        <v>0.44384259259259257</v>
      </c>
      <c r="I18" s="48" t="s">
        <v>42</v>
      </c>
      <c r="J18" s="48" t="s">
        <v>42</v>
      </c>
      <c r="K18" s="48" t="s">
        <v>42</v>
      </c>
      <c r="L18" s="47" t="s">
        <v>42</v>
      </c>
      <c r="M18" s="49">
        <v>0.84027777777777779</v>
      </c>
      <c r="N18" s="48">
        <v>0.83285879629629633</v>
      </c>
      <c r="O18" s="50">
        <v>0.85138888888888886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11</v>
      </c>
      <c r="F21" s="52">
        <v>14</v>
      </c>
      <c r="G21" s="52">
        <v>11</v>
      </c>
      <c r="H21" s="52">
        <v>8</v>
      </c>
      <c r="I21" s="52"/>
      <c r="J21" s="52"/>
      <c r="K21" s="53"/>
      <c r="L21" s="54"/>
      <c r="M21" s="55">
        <v>4</v>
      </c>
      <c r="N21" s="52">
        <v>4</v>
      </c>
      <c r="O21" s="56">
        <v>5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23.666666666666668</v>
      </c>
      <c r="F23" s="58">
        <v>21.5</v>
      </c>
      <c r="G23" s="58">
        <v>24</v>
      </c>
      <c r="H23" s="58">
        <v>7.75</v>
      </c>
      <c r="I23" s="58" t="s">
        <v>42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20.666666666666668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328.81355932203388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1005.8823529411765</v>
      </c>
      <c r="O32" s="28">
        <v>840</v>
      </c>
      <c r="P32" s="27">
        <v>305.08474576271186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723.52941176470586</v>
      </c>
      <c r="W32" s="28">
        <v>979.41176470588243</v>
      </c>
      <c r="X32" s="31">
        <v>846.66666666666663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290.09418209181456</v>
      </c>
      <c r="H33" s="35">
        <v>389.94395356843035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742.62999164914788</v>
      </c>
      <c r="N33" s="35">
        <v>891.78792775798399</v>
      </c>
      <c r="O33" s="35">
        <v>745.93447747228629</v>
      </c>
      <c r="P33" s="34">
        <v>268.69054106618881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648.0077389338511</v>
      </c>
      <c r="W33" s="35">
        <v>870.43730216725999</v>
      </c>
      <c r="X33" s="38">
        <v>749.52993330229049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0.88224519295964221</v>
      </c>
      <c r="H34" s="43">
        <f>H33/H32</f>
        <v>0.89987066208099309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0.90015756563533078</v>
      </c>
      <c r="N34" s="43">
        <f>N33/N32</f>
        <v>0.88657279367752795</v>
      </c>
      <c r="O34" s="43">
        <f>O33/O32</f>
        <v>0.88801723508605512</v>
      </c>
      <c r="P34" s="42">
        <f>P33/P32</f>
        <v>0.88070788460584115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0.89562045218499753</v>
      </c>
      <c r="W34" s="43">
        <f>W33/W32</f>
        <v>0.88873478299359876</v>
      </c>
      <c r="X34" s="46">
        <f>X33/X32</f>
        <v>0.88527157476648488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0.35445601851851855</v>
      </c>
      <c r="N35" s="48">
        <v>0.16680555555555557</v>
      </c>
      <c r="O35" s="48">
        <v>0.16666666666666666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0.70855324074074078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0.48973379629629632</v>
      </c>
      <c r="H36" s="48">
        <v>0.33493055555555556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0.45555555555555555</v>
      </c>
      <c r="N36" s="48">
        <v>0.45555555555555555</v>
      </c>
      <c r="O36" s="48">
        <v>0.44166666666666665</v>
      </c>
      <c r="P36" s="47">
        <v>0.83819444444444446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0.8208333333333333</v>
      </c>
      <c r="W36" s="48">
        <v>1.2104166666666667</v>
      </c>
      <c r="X36" s="50">
        <v>1.1930555555555555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9.8333333333333339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3.4</v>
      </c>
      <c r="O37" s="58">
        <v>4</v>
      </c>
      <c r="P37" s="57">
        <v>11.8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4.25</v>
      </c>
      <c r="W37" s="58">
        <v>3.4</v>
      </c>
      <c r="X37" s="61">
        <v>4.0909090909090908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0341-3AD1-4C2B-AE16-5D548AC68FDC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P42" sqref="P42"/>
      <selection pane="bottomLeft" activeCell="P42" sqref="P42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124387</v>
      </c>
      <c r="E1" s="88" t="s">
        <v>3</v>
      </c>
      <c r="F1" s="89">
        <f>SUM(G5:G157)</f>
        <v>2423220.1899999995</v>
      </c>
      <c r="G1" s="90" t="s">
        <v>84</v>
      </c>
      <c r="H1" s="91" t="e">
        <f>#REF!+#REF!+#REF!+#REF!+L21+L38+L55+L72+L89+#REF!+#REF!+#REF!+L106+L123+L140+L157</f>
        <v>#REF!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46103</v>
      </c>
      <c r="B2" s="332"/>
      <c r="C2" s="92" t="s">
        <v>40</v>
      </c>
      <c r="D2" s="93" t="e">
        <f>AVERAGE(#REF!,#REF!,#REF!,#REF!,N21,N38,N55,N72,N89,#REF!,#REF!,#REF!,N106,N123,N140,N157)</f>
        <v>#REF!</v>
      </c>
      <c r="E2" s="93" t="s">
        <v>91</v>
      </c>
      <c r="F2" s="94">
        <f>F1/D1</f>
        <v>19.481297804432934</v>
      </c>
      <c r="G2" s="95" t="s">
        <v>92</v>
      </c>
      <c r="H2" s="96">
        <f>COUNT(H5:H157)</f>
        <v>10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224</v>
      </c>
      <c r="D5" s="288"/>
      <c r="E5" s="147">
        <v>17.87</v>
      </c>
      <c r="F5" s="97">
        <v>2037</v>
      </c>
      <c r="G5" s="148">
        <f t="shared" ref="G5:G10" si="0">E5*F5</f>
        <v>36401.19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2257.7586206896567</v>
      </c>
      <c r="N5" s="152">
        <f t="shared" ref="N5:N10" si="2">M5/L5</f>
        <v>376.2931034482761</v>
      </c>
      <c r="O5" s="154">
        <f t="shared" ref="O5:O10" si="3">L5-I5</f>
        <v>0</v>
      </c>
      <c r="P5" s="155">
        <f t="shared" ref="P5:P10" si="4">N5-K5</f>
        <v>-40.373563218390586</v>
      </c>
      <c r="Q5" s="156">
        <f t="shared" ref="Q5:Q10" si="5">N5/K5</f>
        <v>0.90310344827586264</v>
      </c>
      <c r="R5" s="289">
        <f>Q21</f>
        <v>0.88224519295964221</v>
      </c>
      <c r="S5" s="157">
        <v>0.25</v>
      </c>
      <c r="T5" s="158">
        <v>0.28759259259259257</v>
      </c>
      <c r="U5" s="159"/>
      <c r="V5" s="160">
        <v>54.133333333333297</v>
      </c>
      <c r="W5" s="161"/>
      <c r="X5" s="162"/>
      <c r="Y5" s="292"/>
      <c r="Z5" s="293"/>
      <c r="AA5" s="115">
        <f t="shared" ref="AA5:AA10" si="6">M5-J5</f>
        <v>-242.24137931034329</v>
      </c>
      <c r="AB5" s="156">
        <f t="shared" ref="AB5:AB10" si="7">M5/J5</f>
        <v>0.90310344827586264</v>
      </c>
      <c r="AC5" s="281">
        <f>AB21</f>
        <v>0.88224519295964221</v>
      </c>
    </row>
    <row r="6" spans="1:29" ht="15.75" customHeight="1">
      <c r="A6" s="285"/>
      <c r="B6" s="100" t="s">
        <v>114</v>
      </c>
      <c r="C6" s="274" t="s">
        <v>240</v>
      </c>
      <c r="D6" s="275"/>
      <c r="E6" s="101">
        <v>19.7</v>
      </c>
      <c r="F6" s="102">
        <v>4165</v>
      </c>
      <c r="G6" s="103">
        <f t="shared" si="0"/>
        <v>82050.5</v>
      </c>
      <c r="H6" s="26"/>
      <c r="I6" s="104">
        <v>6</v>
      </c>
      <c r="J6" s="105">
        <v>2500</v>
      </c>
      <c r="K6" s="106">
        <f t="shared" ref="K6:K23" si="8">J6/I6</f>
        <v>416.66666666666669</v>
      </c>
      <c r="L6" s="107">
        <v>6</v>
      </c>
      <c r="M6" s="105">
        <f t="shared" si="1"/>
        <v>2256.4334085778773</v>
      </c>
      <c r="N6" s="106">
        <f t="shared" si="2"/>
        <v>376.07223476297958</v>
      </c>
      <c r="O6" s="108">
        <f t="shared" si="3"/>
        <v>0</v>
      </c>
      <c r="P6" s="109">
        <f t="shared" si="4"/>
        <v>-40.594431903687109</v>
      </c>
      <c r="Q6" s="110">
        <f t="shared" si="5"/>
        <v>0.90257336343115091</v>
      </c>
      <c r="R6" s="290"/>
      <c r="S6" s="47">
        <v>0.29114583333333333</v>
      </c>
      <c r="T6" s="48">
        <v>0.36805555555555558</v>
      </c>
      <c r="U6" s="111">
        <v>5.1166666666666938</v>
      </c>
      <c r="V6" s="112">
        <v>110.75000000000004</v>
      </c>
      <c r="W6" s="113"/>
      <c r="X6" s="116"/>
      <c r="Y6" s="276"/>
      <c r="Z6" s="277"/>
      <c r="AA6" s="117">
        <f t="shared" si="6"/>
        <v>-243.56659142212266</v>
      </c>
      <c r="AB6" s="110">
        <f t="shared" si="7"/>
        <v>0.90257336343115091</v>
      </c>
      <c r="AC6" s="282"/>
    </row>
    <row r="7" spans="1:29" ht="15.75" customHeight="1">
      <c r="A7" s="285"/>
      <c r="B7" s="100" t="s">
        <v>114</v>
      </c>
      <c r="C7" s="274" t="s">
        <v>115</v>
      </c>
      <c r="D7" s="275"/>
      <c r="E7" s="101">
        <v>29.85</v>
      </c>
      <c r="F7" s="102">
        <v>2297</v>
      </c>
      <c r="G7" s="103">
        <f t="shared" si="0"/>
        <v>68565.45</v>
      </c>
      <c r="H7" s="26"/>
      <c r="I7" s="104">
        <v>12</v>
      </c>
      <c r="J7" s="105">
        <v>3600</v>
      </c>
      <c r="K7" s="106">
        <f t="shared" si="8"/>
        <v>300</v>
      </c>
      <c r="L7" s="107">
        <v>12</v>
      </c>
      <c r="M7" s="105">
        <f t="shared" si="1"/>
        <v>3146.5753424657496</v>
      </c>
      <c r="N7" s="106">
        <f t="shared" si="2"/>
        <v>262.21461187214578</v>
      </c>
      <c r="O7" s="108">
        <f t="shared" si="3"/>
        <v>0</v>
      </c>
      <c r="P7" s="109">
        <f t="shared" si="4"/>
        <v>-37.785388127854219</v>
      </c>
      <c r="Q7" s="110">
        <f t="shared" si="5"/>
        <v>0.87404870624048592</v>
      </c>
      <c r="R7" s="290"/>
      <c r="S7" s="47">
        <v>0.37166666666666665</v>
      </c>
      <c r="T7" s="48">
        <v>0.40208333333333335</v>
      </c>
      <c r="U7" s="111">
        <v>5.1999999999999336</v>
      </c>
      <c r="V7" s="112">
        <v>43.800000000000054</v>
      </c>
      <c r="W7" s="113"/>
      <c r="X7" s="116"/>
      <c r="Y7" s="276"/>
      <c r="Z7" s="277"/>
      <c r="AA7" s="117">
        <f t="shared" si="6"/>
        <v>-453.4246575342504</v>
      </c>
      <c r="AB7" s="110">
        <f t="shared" si="7"/>
        <v>0.87404870624048603</v>
      </c>
      <c r="AC7" s="282"/>
    </row>
    <row r="8" spans="1:29" ht="15.75" customHeight="1">
      <c r="A8" s="285"/>
      <c r="B8" s="100" t="s">
        <v>114</v>
      </c>
      <c r="C8" s="274" t="s">
        <v>116</v>
      </c>
      <c r="D8" s="275"/>
      <c r="E8" s="101">
        <v>29.52</v>
      </c>
      <c r="F8" s="102">
        <v>2050</v>
      </c>
      <c r="G8" s="103">
        <f t="shared" si="0"/>
        <v>60516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3145.7800511508922</v>
      </c>
      <c r="N8" s="106">
        <f t="shared" si="2"/>
        <v>262.14833759590766</v>
      </c>
      <c r="O8" s="108">
        <f t="shared" si="3"/>
        <v>0</v>
      </c>
      <c r="P8" s="109">
        <f t="shared" si="4"/>
        <v>-37.851662404092338</v>
      </c>
      <c r="Q8" s="110">
        <f t="shared" si="5"/>
        <v>0.87382779198635885</v>
      </c>
      <c r="R8" s="290"/>
      <c r="S8" s="47">
        <v>0.40625</v>
      </c>
      <c r="T8" s="48">
        <v>0.4334027777777778</v>
      </c>
      <c r="U8" s="111">
        <v>5.9999999999999787</v>
      </c>
      <c r="V8" s="112">
        <v>39.100000000000037</v>
      </c>
      <c r="W8" s="113"/>
      <c r="X8" s="116"/>
      <c r="Y8" s="276"/>
      <c r="Z8" s="277"/>
      <c r="AA8" s="117">
        <f t="shared" si="6"/>
        <v>-454.21994884910782</v>
      </c>
      <c r="AB8" s="110">
        <f t="shared" si="7"/>
        <v>0.87382779198635896</v>
      </c>
      <c r="AC8" s="282"/>
    </row>
    <row r="9" spans="1:29" ht="15.75" customHeight="1">
      <c r="A9" s="285"/>
      <c r="B9" s="100" t="s">
        <v>114</v>
      </c>
      <c r="C9" s="274" t="s">
        <v>119</v>
      </c>
      <c r="D9" s="275"/>
      <c r="E9" s="101">
        <v>25.64</v>
      </c>
      <c r="F9" s="102">
        <v>1666</v>
      </c>
      <c r="G9" s="103">
        <f t="shared" si="0"/>
        <v>42716.24</v>
      </c>
      <c r="H9" s="13"/>
      <c r="I9" s="104">
        <v>11</v>
      </c>
      <c r="J9" s="105">
        <v>3600</v>
      </c>
      <c r="K9" s="106">
        <f t="shared" si="8"/>
        <v>327.27272727272725</v>
      </c>
      <c r="L9" s="107">
        <v>11</v>
      </c>
      <c r="M9" s="105">
        <f t="shared" si="1"/>
        <v>3183.4394904458563</v>
      </c>
      <c r="N9" s="106">
        <f t="shared" si="2"/>
        <v>289.40359004053238</v>
      </c>
      <c r="O9" s="108">
        <f t="shared" si="3"/>
        <v>0</v>
      </c>
      <c r="P9" s="109">
        <f t="shared" si="4"/>
        <v>-37.869137232194873</v>
      </c>
      <c r="Q9" s="110">
        <f t="shared" si="5"/>
        <v>0.88428874734607121</v>
      </c>
      <c r="R9" s="290"/>
      <c r="S9" s="47">
        <v>0.43680555555555556</v>
      </c>
      <c r="T9" s="48">
        <v>0.45861111111111114</v>
      </c>
      <c r="U9" s="111">
        <v>4.8999999999999666</v>
      </c>
      <c r="V9" s="112">
        <v>31.400000000000034</v>
      </c>
      <c r="W9" s="113"/>
      <c r="X9" s="116"/>
      <c r="Y9" s="276"/>
      <c r="Z9" s="277"/>
      <c r="AA9" s="117">
        <f t="shared" si="6"/>
        <v>-416.56050955414366</v>
      </c>
      <c r="AB9" s="110">
        <f t="shared" si="7"/>
        <v>0.88428874734607121</v>
      </c>
      <c r="AC9" s="282"/>
    </row>
    <row r="10" spans="1:29" ht="15.75" customHeight="1">
      <c r="A10" s="285"/>
      <c r="B10" s="100" t="s">
        <v>120</v>
      </c>
      <c r="C10" s="274" t="s">
        <v>121</v>
      </c>
      <c r="D10" s="275"/>
      <c r="E10" s="101">
        <v>28.57</v>
      </c>
      <c r="F10" s="102">
        <v>2095</v>
      </c>
      <c r="G10" s="121">
        <f t="shared" si="0"/>
        <v>59854.15</v>
      </c>
      <c r="H10" s="122"/>
      <c r="I10" s="104">
        <v>12</v>
      </c>
      <c r="J10" s="105">
        <v>3600</v>
      </c>
      <c r="K10" s="106">
        <f t="shared" si="8"/>
        <v>300</v>
      </c>
      <c r="L10" s="107">
        <v>12</v>
      </c>
      <c r="M10" s="105">
        <f t="shared" si="1"/>
        <v>3125.5698300870281</v>
      </c>
      <c r="N10" s="106">
        <f t="shared" si="2"/>
        <v>260.46415250725232</v>
      </c>
      <c r="O10" s="108">
        <f t="shared" si="3"/>
        <v>0</v>
      </c>
      <c r="P10" s="109">
        <f t="shared" si="4"/>
        <v>-39.535847492747678</v>
      </c>
      <c r="Q10" s="110">
        <f t="shared" si="5"/>
        <v>0.86821384169084104</v>
      </c>
      <c r="R10" s="290"/>
      <c r="S10" s="47">
        <v>0.46180555555555558</v>
      </c>
      <c r="T10" s="48">
        <v>0.48973379629629632</v>
      </c>
      <c r="U10" s="111">
        <v>4.5999999999999996</v>
      </c>
      <c r="V10" s="112">
        <v>40.216666666666669</v>
      </c>
      <c r="W10" s="113"/>
      <c r="X10" s="116"/>
      <c r="Y10" s="276"/>
      <c r="Z10" s="277"/>
      <c r="AA10" s="117">
        <f t="shared" si="6"/>
        <v>-474.43016991297191</v>
      </c>
      <c r="AB10" s="110">
        <f t="shared" si="7"/>
        <v>0.86821384169084115</v>
      </c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9">AVERAGE(I5:I20)</f>
        <v>9.8333333333333339</v>
      </c>
      <c r="J21" s="137">
        <f t="shared" si="9"/>
        <v>3233.3333333333335</v>
      </c>
      <c r="K21" s="138">
        <f t="shared" ref="K21" si="10">J21/I21</f>
        <v>328.81355932203388</v>
      </c>
      <c r="L21" s="136">
        <f t="shared" ref="L21:M21" si="11">AVERAGE(L5:L20)</f>
        <v>9.8333333333333339</v>
      </c>
      <c r="M21" s="137">
        <f t="shared" si="11"/>
        <v>2852.5927905695098</v>
      </c>
      <c r="N21" s="138">
        <f>M21/L21</f>
        <v>290.09418209181456</v>
      </c>
      <c r="O21" s="139">
        <f>L21-I21</f>
        <v>0</v>
      </c>
      <c r="P21" s="140">
        <f>N21-K21</f>
        <v>-38.719377230219322</v>
      </c>
      <c r="Q21" s="141">
        <f>N21/K21</f>
        <v>0.88224519295964221</v>
      </c>
      <c r="R21" s="291"/>
      <c r="S21" s="142">
        <f>S5</f>
        <v>0.25</v>
      </c>
      <c r="T21" s="143">
        <f>INDEX(T5:T20,COUNTA(T5:T20))</f>
        <v>0.48973379629629632</v>
      </c>
      <c r="U21" s="144"/>
      <c r="V21" s="166"/>
      <c r="W21" s="167"/>
      <c r="X21" s="138"/>
      <c r="Y21" s="279"/>
      <c r="Z21" s="280"/>
      <c r="AA21" s="168">
        <f>M21-J21</f>
        <v>-380.74054276382367</v>
      </c>
      <c r="AB21" s="141">
        <f>M21/J21</f>
        <v>0.88224519295964221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1031</v>
      </c>
      <c r="G22" s="148">
        <f t="shared" ref="G22:G23" si="12">E22*F22</f>
        <v>14464.929999999998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2338.7523629489619</v>
      </c>
      <c r="N22" s="152">
        <f>M22/L22</f>
        <v>389.79206049149366</v>
      </c>
      <c r="O22" s="154">
        <f>L22-I22</f>
        <v>0</v>
      </c>
      <c r="P22" s="155">
        <f>N22-K22</f>
        <v>-43.541272841839657</v>
      </c>
      <c r="Q22" s="156">
        <f>N22/K22</f>
        <v>0.89952013959575461</v>
      </c>
      <c r="R22" s="289">
        <f>Q38</f>
        <v>0.89987066208099309</v>
      </c>
      <c r="S22" s="157">
        <v>0.29166666666666669</v>
      </c>
      <c r="T22" s="158">
        <v>0.31003472222222223</v>
      </c>
      <c r="U22" s="159"/>
      <c r="V22" s="160">
        <v>26.449999999999978</v>
      </c>
      <c r="W22" s="158"/>
      <c r="X22" s="169"/>
      <c r="Y22" s="292"/>
      <c r="Z22" s="293"/>
      <c r="AA22" s="115">
        <f>M22-J22</f>
        <v>-261.24763705103805</v>
      </c>
      <c r="AB22" s="156">
        <f>M22/J22</f>
        <v>0.89952013959575461</v>
      </c>
      <c r="AC22" s="281">
        <f>AB38</f>
        <v>0.8998706620809932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1221</v>
      </c>
      <c r="G23" s="103">
        <f t="shared" si="12"/>
        <v>17692.29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2340.5750798722029</v>
      </c>
      <c r="N23" s="106">
        <f>M23/L23</f>
        <v>390.09584664536715</v>
      </c>
      <c r="O23" s="108">
        <f>L23-I23</f>
        <v>0</v>
      </c>
      <c r="P23" s="109">
        <f>N23-K23</f>
        <v>-43.237486687966168</v>
      </c>
      <c r="Q23" s="110">
        <f>N23/K23</f>
        <v>0.9002211845662319</v>
      </c>
      <c r="R23" s="290"/>
      <c r="S23" s="47">
        <v>0.31319444444444444</v>
      </c>
      <c r="T23" s="48">
        <v>0.33493055555555556</v>
      </c>
      <c r="U23" s="111">
        <v>4.5499999999999918</v>
      </c>
      <c r="V23" s="112">
        <v>31.300000000000018</v>
      </c>
      <c r="W23" s="113"/>
      <c r="X23" s="13"/>
      <c r="Y23" s="276"/>
      <c r="Z23" s="277"/>
      <c r="AA23" s="117">
        <f>M23-J23</f>
        <v>-259.42492012779712</v>
      </c>
      <c r="AB23" s="110">
        <f>M23/J23</f>
        <v>0.9002211845662319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2339.6637214105822</v>
      </c>
      <c r="N38" s="138">
        <f>M38/L38</f>
        <v>389.94395356843035</v>
      </c>
      <c r="O38" s="139">
        <f>L38-I38</f>
        <v>0</v>
      </c>
      <c r="P38" s="140">
        <f>N38-K38</f>
        <v>-43.389379764902969</v>
      </c>
      <c r="Q38" s="141">
        <f>N38/K38</f>
        <v>0.89987066208099309</v>
      </c>
      <c r="R38" s="291"/>
      <c r="S38" s="142">
        <f>S22</f>
        <v>0.29166666666666669</v>
      </c>
      <c r="T38" s="143">
        <f>INDEX(T22:T37,COUNTA(T22:T37))</f>
        <v>0.33493055555555556</v>
      </c>
      <c r="U38" s="144"/>
      <c r="V38" s="166"/>
      <c r="W38" s="167"/>
      <c r="X38" s="138"/>
      <c r="Y38" s="279"/>
      <c r="Z38" s="280"/>
      <c r="AA38" s="168">
        <f>M38-J38</f>
        <v>-260.33627858941782</v>
      </c>
      <c r="AB38" s="141">
        <f>M38/J38</f>
        <v>0.8998706620809932</v>
      </c>
      <c r="AC38" s="283"/>
    </row>
    <row r="39" spans="1:29" ht="15.75" customHeight="1">
      <c r="A39" s="284" t="s">
        <v>125</v>
      </c>
      <c r="B39" s="114" t="s">
        <v>120</v>
      </c>
      <c r="C39" s="287" t="s">
        <v>126</v>
      </c>
      <c r="D39" s="288"/>
      <c r="E39" s="147">
        <v>21.45</v>
      </c>
      <c r="F39" s="97">
        <v>1613</v>
      </c>
      <c r="G39" s="148">
        <f t="shared" ref="G39:G41" si="16">E39*F39</f>
        <v>34598.85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2970.2301790281372</v>
      </c>
      <c r="N39" s="152">
        <f>M39/L39</f>
        <v>742.55754475703429</v>
      </c>
      <c r="O39" s="154">
        <f>L39-I39</f>
        <v>0</v>
      </c>
      <c r="P39" s="155">
        <f>N39-K39</f>
        <v>-82.442455242965707</v>
      </c>
      <c r="Q39" s="156">
        <f>N39/K39</f>
        <v>0.90006975122064758</v>
      </c>
      <c r="R39" s="289">
        <f>Q55</f>
        <v>0.90015756563533078</v>
      </c>
      <c r="S39" s="157">
        <v>0.35445601851851855</v>
      </c>
      <c r="T39" s="158">
        <v>0.37708333333333333</v>
      </c>
      <c r="U39" s="159"/>
      <c r="V39" s="160">
        <v>32.583333333333286</v>
      </c>
      <c r="W39" s="161"/>
      <c r="X39" s="162"/>
      <c r="Y39" s="292"/>
      <c r="Z39" s="293"/>
      <c r="AA39" s="115">
        <f>M39-J39</f>
        <v>-329.76982097186283</v>
      </c>
      <c r="AB39" s="156">
        <f>M39/J39</f>
        <v>0.90006975122064758</v>
      </c>
      <c r="AC39" s="281">
        <f>AB55</f>
        <v>0.90015756563533078</v>
      </c>
    </row>
    <row r="40" spans="1:29" ht="15.75" customHeight="1">
      <c r="A40" s="285"/>
      <c r="B40" s="100" t="s">
        <v>120</v>
      </c>
      <c r="C40" s="274" t="s">
        <v>214</v>
      </c>
      <c r="D40" s="275"/>
      <c r="E40" s="101">
        <v>27.27</v>
      </c>
      <c r="F40" s="102">
        <v>1250</v>
      </c>
      <c r="G40" s="103">
        <f t="shared" si="16"/>
        <v>34087.5</v>
      </c>
      <c r="H40" s="26"/>
      <c r="I40" s="104">
        <v>5</v>
      </c>
      <c r="J40" s="105">
        <v>3300</v>
      </c>
      <c r="K40" s="106">
        <f t="shared" ref="K40:K41" si="17">J40/I40</f>
        <v>660</v>
      </c>
      <c r="L40" s="107">
        <v>5</v>
      </c>
      <c r="M40" s="105">
        <f>F40/V40*60</f>
        <v>2970.2970297029669</v>
      </c>
      <c r="N40" s="106">
        <f>M40/L40</f>
        <v>594.05940594059336</v>
      </c>
      <c r="O40" s="108">
        <f>L40-I40</f>
        <v>0</v>
      </c>
      <c r="P40" s="109">
        <f>N40-K40</f>
        <v>-65.940594059406635</v>
      </c>
      <c r="Q40" s="110">
        <f>N40/K40</f>
        <v>0.90009000900089908</v>
      </c>
      <c r="R40" s="290"/>
      <c r="S40" s="47">
        <v>0.38055555555555554</v>
      </c>
      <c r="T40" s="48">
        <v>0.39809027777777778</v>
      </c>
      <c r="U40" s="111">
        <v>4.9999999999999822</v>
      </c>
      <c r="V40" s="112">
        <v>25.250000000000028</v>
      </c>
      <c r="W40" s="113"/>
      <c r="X40" s="116"/>
      <c r="Y40" s="276"/>
      <c r="Z40" s="277"/>
      <c r="AA40" s="117">
        <f>M40-J40</f>
        <v>-329.70297029703306</v>
      </c>
      <c r="AB40" s="110">
        <f>M40/J40</f>
        <v>0.90009000900089908</v>
      </c>
      <c r="AC40" s="282"/>
    </row>
    <row r="41" spans="1:29" ht="15.75" customHeight="1">
      <c r="A41" s="285"/>
      <c r="B41" s="100" t="s">
        <v>120</v>
      </c>
      <c r="C41" s="274" t="s">
        <v>204</v>
      </c>
      <c r="D41" s="275"/>
      <c r="E41" s="101">
        <v>18.53</v>
      </c>
      <c r="F41" s="102">
        <v>3812</v>
      </c>
      <c r="G41" s="103">
        <f t="shared" si="16"/>
        <v>70636.36</v>
      </c>
      <c r="H41" s="26"/>
      <c r="I41" s="104">
        <v>3</v>
      </c>
      <c r="J41" s="105">
        <v>3300</v>
      </c>
      <c r="K41" s="106">
        <f t="shared" si="17"/>
        <v>1100</v>
      </c>
      <c r="L41" s="107">
        <v>3</v>
      </c>
      <c r="M41" s="105">
        <f>F41/V41*60</f>
        <v>2971.0326910586705</v>
      </c>
      <c r="N41" s="106">
        <f>M41/L41</f>
        <v>990.34423035289012</v>
      </c>
      <c r="O41" s="108">
        <f>L41-I41</f>
        <v>0</v>
      </c>
      <c r="P41" s="109">
        <f>N41-K41</f>
        <v>-109.65576964710988</v>
      </c>
      <c r="Q41" s="110">
        <f>N41/K41</f>
        <v>0.90031293668444556</v>
      </c>
      <c r="R41" s="290"/>
      <c r="S41" s="47">
        <v>0.40209490740740739</v>
      </c>
      <c r="T41" s="48">
        <v>0.45555555555555555</v>
      </c>
      <c r="U41" s="111">
        <v>5.7666666666666355</v>
      </c>
      <c r="V41" s="112">
        <v>76.983333333333348</v>
      </c>
      <c r="W41" s="113"/>
      <c r="X41" s="116"/>
      <c r="Y41" s="276"/>
      <c r="Z41" s="277"/>
      <c r="AA41" s="117">
        <f>M41-J41</f>
        <v>-328.96730894132952</v>
      </c>
      <c r="AB41" s="110">
        <f>M41/J41</f>
        <v>0.90031293668444556</v>
      </c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99"/>
      <c r="G55" s="135"/>
      <c r="H55" s="69"/>
      <c r="I55" s="136">
        <f t="shared" ref="I55:J55" si="18">AVERAGE(I39:I54)</f>
        <v>4</v>
      </c>
      <c r="J55" s="137">
        <f t="shared" si="18"/>
        <v>3300</v>
      </c>
      <c r="K55" s="138">
        <f t="shared" ref="K55" si="19">J55/I55</f>
        <v>825</v>
      </c>
      <c r="L55" s="136">
        <f t="shared" ref="L55:M55" si="20">AVERAGE(L39:L54)</f>
        <v>4</v>
      </c>
      <c r="M55" s="137">
        <f t="shared" si="20"/>
        <v>2970.5199665965915</v>
      </c>
      <c r="N55" s="138">
        <f t="shared" ref="N55:N60" si="21">M55/L55</f>
        <v>742.62999164914788</v>
      </c>
      <c r="O55" s="139">
        <f t="shared" ref="O55:O60" si="22">L55-I55</f>
        <v>0</v>
      </c>
      <c r="P55" s="140">
        <f t="shared" ref="P55:P60" si="23">N55-K55</f>
        <v>-82.370008350852117</v>
      </c>
      <c r="Q55" s="141">
        <f t="shared" ref="Q55:Q60" si="24">N55/K55</f>
        <v>0.90015756563533078</v>
      </c>
      <c r="R55" s="291"/>
      <c r="S55" s="142">
        <f>S39</f>
        <v>0.35445601851851855</v>
      </c>
      <c r="T55" s="143">
        <f>INDEX(T39:T54,COUNTA(T39:T54))</f>
        <v>0.45555555555555555</v>
      </c>
      <c r="U55" s="144"/>
      <c r="V55" s="166"/>
      <c r="W55" s="99"/>
      <c r="X55" s="69"/>
      <c r="Y55" s="279"/>
      <c r="Z55" s="280"/>
      <c r="AA55" s="168">
        <f t="shared" ref="AA55:AA60" si="25">M55-J55</f>
        <v>-329.48003340340847</v>
      </c>
      <c r="AB55" s="141">
        <f t="shared" ref="AB55:AB60" si="26">M55/J55</f>
        <v>0.90015756563533078</v>
      </c>
      <c r="AC55" s="283"/>
    </row>
    <row r="56" spans="1:29" ht="15.75" customHeight="1">
      <c r="A56" s="294" t="s">
        <v>71</v>
      </c>
      <c r="B56" s="114" t="s">
        <v>120</v>
      </c>
      <c r="C56" s="287" t="s">
        <v>130</v>
      </c>
      <c r="D56" s="288"/>
      <c r="E56" s="147">
        <v>18.18</v>
      </c>
      <c r="F56" s="97">
        <v>1366</v>
      </c>
      <c r="G56" s="148">
        <f t="shared" ref="G56:G60" si="27">E56*F56</f>
        <v>24833.88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3176.7441860465119</v>
      </c>
      <c r="N56" s="152">
        <f t="shared" si="21"/>
        <v>1058.9147286821706</v>
      </c>
      <c r="O56" s="154">
        <f t="shared" si="22"/>
        <v>0</v>
      </c>
      <c r="P56" s="155">
        <f t="shared" si="23"/>
        <v>-141.08527131782944</v>
      </c>
      <c r="Q56" s="156">
        <f t="shared" si="24"/>
        <v>0.88242894056847543</v>
      </c>
      <c r="R56" s="289">
        <f>Q72</f>
        <v>0.88657279367752795</v>
      </c>
      <c r="S56" s="157">
        <v>0.16680555555555557</v>
      </c>
      <c r="T56" s="158">
        <v>0.18472222222222223</v>
      </c>
      <c r="U56" s="159"/>
      <c r="V56" s="160">
        <v>25.799999999999997</v>
      </c>
      <c r="W56" s="161"/>
      <c r="X56" s="162"/>
      <c r="Y56" s="292"/>
      <c r="Z56" s="293"/>
      <c r="AA56" s="115">
        <f t="shared" si="25"/>
        <v>-423.25581395348809</v>
      </c>
      <c r="AB56" s="156">
        <f t="shared" si="26"/>
        <v>0.88242894056847554</v>
      </c>
      <c r="AC56" s="281">
        <f>AB72</f>
        <v>0.88657279367752795</v>
      </c>
    </row>
    <row r="57" spans="1:29" ht="15.75" customHeight="1">
      <c r="A57" s="295"/>
      <c r="B57" s="100" t="s">
        <v>120</v>
      </c>
      <c r="C57" s="274" t="s">
        <v>132</v>
      </c>
      <c r="D57" s="275"/>
      <c r="E57" s="101">
        <v>18.18</v>
      </c>
      <c r="F57" s="102">
        <v>2602</v>
      </c>
      <c r="G57" s="103">
        <f t="shared" si="27"/>
        <v>47304.36</v>
      </c>
      <c r="H57" s="26"/>
      <c r="I57" s="104">
        <v>3</v>
      </c>
      <c r="J57" s="105">
        <v>3600</v>
      </c>
      <c r="K57" s="106">
        <f t="shared" ref="K57:K94" si="28">J57/I57</f>
        <v>1200</v>
      </c>
      <c r="L57" s="107">
        <v>3</v>
      </c>
      <c r="M57" s="105">
        <f>F57/V57*60</f>
        <v>3173.170731707316</v>
      </c>
      <c r="N57" s="106">
        <f t="shared" si="21"/>
        <v>1057.7235772357719</v>
      </c>
      <c r="O57" s="108">
        <f t="shared" si="22"/>
        <v>0</v>
      </c>
      <c r="P57" s="109">
        <f t="shared" si="23"/>
        <v>-142.27642276422807</v>
      </c>
      <c r="Q57" s="110">
        <f t="shared" si="24"/>
        <v>0.88143631436314329</v>
      </c>
      <c r="R57" s="290"/>
      <c r="S57" s="47">
        <v>0.19513888888888889</v>
      </c>
      <c r="T57" s="48">
        <v>0.22930555555555557</v>
      </c>
      <c r="U57" s="111">
        <v>14.999999999999986</v>
      </c>
      <c r="V57" s="112">
        <v>49.200000000000017</v>
      </c>
      <c r="W57" s="113"/>
      <c r="X57" s="116"/>
      <c r="Y57" s="276"/>
      <c r="Z57" s="277"/>
      <c r="AA57" s="117">
        <f t="shared" si="25"/>
        <v>-426.82926829268399</v>
      </c>
      <c r="AB57" s="110">
        <f t="shared" si="26"/>
        <v>0.88143631436314329</v>
      </c>
      <c r="AC57" s="282"/>
    </row>
    <row r="58" spans="1:29" ht="15.75" customHeight="1">
      <c r="A58" s="295"/>
      <c r="B58" s="100" t="s">
        <v>120</v>
      </c>
      <c r="C58" s="274" t="s">
        <v>127</v>
      </c>
      <c r="D58" s="275"/>
      <c r="E58" s="101">
        <v>22.28</v>
      </c>
      <c r="F58" s="102">
        <v>1312</v>
      </c>
      <c r="G58" s="103">
        <f t="shared" si="27"/>
        <v>29231.360000000001</v>
      </c>
      <c r="H58" s="26"/>
      <c r="I58" s="104">
        <v>5</v>
      </c>
      <c r="J58" s="105">
        <v>3300</v>
      </c>
      <c r="K58" s="106">
        <f t="shared" si="28"/>
        <v>660</v>
      </c>
      <c r="L58" s="107">
        <v>5</v>
      </c>
      <c r="M58" s="105">
        <f>F58/V58*60</f>
        <v>2942.8037383177543</v>
      </c>
      <c r="N58" s="106">
        <f t="shared" si="21"/>
        <v>588.56074766355084</v>
      </c>
      <c r="O58" s="108">
        <f t="shared" si="22"/>
        <v>0</v>
      </c>
      <c r="P58" s="109">
        <f t="shared" si="23"/>
        <v>-71.439252336449158</v>
      </c>
      <c r="Q58" s="110">
        <f t="shared" si="24"/>
        <v>0.89175870858113759</v>
      </c>
      <c r="R58" s="290"/>
      <c r="S58" s="47">
        <v>0.23975694444444445</v>
      </c>
      <c r="T58" s="48">
        <v>0.25833333333333336</v>
      </c>
      <c r="U58" s="111">
        <v>15.049999999999994</v>
      </c>
      <c r="V58" s="112">
        <v>26.750000000000025</v>
      </c>
      <c r="W58" s="113"/>
      <c r="X58" s="116"/>
      <c r="Y58" s="276"/>
      <c r="Z58" s="277"/>
      <c r="AA58" s="117">
        <f t="shared" si="25"/>
        <v>-357.19626168224568</v>
      </c>
      <c r="AB58" s="110">
        <f t="shared" si="26"/>
        <v>0.8917587085811377</v>
      </c>
      <c r="AC58" s="282"/>
    </row>
    <row r="59" spans="1:29" ht="15.75" customHeight="1">
      <c r="A59" s="295"/>
      <c r="B59" s="100" t="s">
        <v>120</v>
      </c>
      <c r="C59" s="274" t="s">
        <v>131</v>
      </c>
      <c r="D59" s="275"/>
      <c r="E59" s="101">
        <v>14.03</v>
      </c>
      <c r="F59" s="102">
        <v>5145</v>
      </c>
      <c r="G59" s="103">
        <f t="shared" si="27"/>
        <v>72184.349999999991</v>
      </c>
      <c r="H59" s="26"/>
      <c r="I59" s="104">
        <v>3</v>
      </c>
      <c r="J59" s="105">
        <v>3000</v>
      </c>
      <c r="K59" s="106">
        <f t="shared" si="28"/>
        <v>1000</v>
      </c>
      <c r="L59" s="107">
        <v>3</v>
      </c>
      <c r="M59" s="105">
        <f>F59/V59*60</f>
        <v>2696.4623671567906</v>
      </c>
      <c r="N59" s="106">
        <f t="shared" si="21"/>
        <v>898.82078905226354</v>
      </c>
      <c r="O59" s="108">
        <f t="shared" si="22"/>
        <v>0</v>
      </c>
      <c r="P59" s="109">
        <f t="shared" si="23"/>
        <v>-101.17921094773646</v>
      </c>
      <c r="Q59" s="110">
        <f t="shared" si="24"/>
        <v>0.89882078905226348</v>
      </c>
      <c r="R59" s="290"/>
      <c r="S59" s="47">
        <v>0.26874999999999999</v>
      </c>
      <c r="T59" s="48">
        <v>0.34825231481481483</v>
      </c>
      <c r="U59" s="111">
        <v>14.999999999999947</v>
      </c>
      <c r="V59" s="112">
        <v>114.48333333333338</v>
      </c>
      <c r="W59" s="113"/>
      <c r="X59" s="116"/>
      <c r="Y59" s="276"/>
      <c r="Z59" s="277"/>
      <c r="AA59" s="117">
        <f t="shared" si="25"/>
        <v>-303.53763284320939</v>
      </c>
      <c r="AB59" s="110">
        <f t="shared" si="26"/>
        <v>0.89882078905226348</v>
      </c>
      <c r="AC59" s="282"/>
    </row>
    <row r="60" spans="1:29" ht="15.75" customHeight="1">
      <c r="A60" s="296"/>
      <c r="B60" s="100" t="s">
        <v>120</v>
      </c>
      <c r="C60" s="274" t="s">
        <v>133</v>
      </c>
      <c r="D60" s="275"/>
      <c r="E60" s="101">
        <v>14.28</v>
      </c>
      <c r="F60" s="102">
        <v>7381</v>
      </c>
      <c r="G60" s="103">
        <f t="shared" si="27"/>
        <v>105400.68</v>
      </c>
      <c r="H60" s="13"/>
      <c r="I60" s="104">
        <v>3</v>
      </c>
      <c r="J60" s="105">
        <v>3600</v>
      </c>
      <c r="K60" s="106">
        <f t="shared" si="28"/>
        <v>1200</v>
      </c>
      <c r="L60" s="107">
        <v>3</v>
      </c>
      <c r="M60" s="105">
        <f>F60/V60*60</f>
        <v>3171.2137486573574</v>
      </c>
      <c r="N60" s="106">
        <f t="shared" si="21"/>
        <v>1057.0712495524524</v>
      </c>
      <c r="O60" s="108">
        <f t="shared" si="22"/>
        <v>0</v>
      </c>
      <c r="P60" s="109">
        <f t="shared" si="23"/>
        <v>-142.9287504475476</v>
      </c>
      <c r="Q60" s="110">
        <f t="shared" si="24"/>
        <v>0.880892707960377</v>
      </c>
      <c r="R60" s="290"/>
      <c r="S60" s="47">
        <v>0.35857638888888888</v>
      </c>
      <c r="T60" s="48">
        <v>0.45555555555555555</v>
      </c>
      <c r="U60" s="111">
        <v>14.866666666666619</v>
      </c>
      <c r="V60" s="112">
        <v>139.65</v>
      </c>
      <c r="W60" s="113"/>
      <c r="X60" s="116"/>
      <c r="Y60" s="276"/>
      <c r="Z60" s="277"/>
      <c r="AA60" s="117">
        <f t="shared" si="25"/>
        <v>-428.78625134264257</v>
      </c>
      <c r="AB60" s="110">
        <f t="shared" si="26"/>
        <v>0.88089270796037711</v>
      </c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26"/>
      <c r="X66" s="127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26"/>
      <c r="X67" s="127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26"/>
      <c r="X68" s="127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26"/>
      <c r="X69" s="127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26"/>
      <c r="X70" s="127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29">AVERAGE(I56:I71)</f>
        <v>3.4</v>
      </c>
      <c r="J72" s="137">
        <f t="shared" si="29"/>
        <v>3420</v>
      </c>
      <c r="K72" s="138">
        <f t="shared" ref="K72" si="30">J72/I72</f>
        <v>1005.8823529411765</v>
      </c>
      <c r="L72" s="136">
        <f t="shared" ref="L72:M72" si="31">AVERAGE(L56:L71)</f>
        <v>3.4</v>
      </c>
      <c r="M72" s="137">
        <f t="shared" si="31"/>
        <v>3032.0789543771457</v>
      </c>
      <c r="N72" s="138">
        <f t="shared" ref="N72:N77" si="32">M72/L72</f>
        <v>891.78792775798399</v>
      </c>
      <c r="O72" s="139">
        <f t="shared" ref="O72:O77" si="33">L72-I72</f>
        <v>0</v>
      </c>
      <c r="P72" s="140">
        <f t="shared" ref="P72:P77" si="34">N72-K72</f>
        <v>-114.09442518319247</v>
      </c>
      <c r="Q72" s="141">
        <f t="shared" ref="Q72:Q77" si="35">N72/K72</f>
        <v>0.88657279367752795</v>
      </c>
      <c r="R72" s="291"/>
      <c r="S72" s="142">
        <f>S56</f>
        <v>0.16680555555555557</v>
      </c>
      <c r="T72" s="143">
        <f>INDEX(T56:T71,COUNTA(T56:T71))</f>
        <v>0.45555555555555555</v>
      </c>
      <c r="U72" s="144"/>
      <c r="V72" s="166"/>
      <c r="W72" s="99"/>
      <c r="X72" s="69"/>
      <c r="Y72" s="279"/>
      <c r="Z72" s="280"/>
      <c r="AA72" s="168">
        <f t="shared" ref="AA72:AA77" si="36">M72-J72</f>
        <v>-387.92104562285431</v>
      </c>
      <c r="AB72" s="141">
        <f t="shared" ref="AB72:AB77" si="37">M72/J72</f>
        <v>0.88657279367752795</v>
      </c>
      <c r="AC72" s="283"/>
    </row>
    <row r="73" spans="1:29" ht="15.75" customHeight="1">
      <c r="A73" s="284" t="s">
        <v>78</v>
      </c>
      <c r="B73" s="114" t="s">
        <v>120</v>
      </c>
      <c r="C73" s="287" t="s">
        <v>134</v>
      </c>
      <c r="D73" s="288"/>
      <c r="E73" s="147">
        <v>25.03</v>
      </c>
      <c r="F73" s="97">
        <v>1722</v>
      </c>
      <c r="G73" s="148">
        <f t="shared" ref="G73:G77" si="38">E73*F73</f>
        <v>43101.66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2939.4025604551907</v>
      </c>
      <c r="N73" s="152">
        <f t="shared" si="32"/>
        <v>734.85064011379768</v>
      </c>
      <c r="O73" s="154">
        <f t="shared" si="33"/>
        <v>0</v>
      </c>
      <c r="P73" s="155">
        <f t="shared" si="34"/>
        <v>-90.149359886202319</v>
      </c>
      <c r="Q73" s="156">
        <f t="shared" si="35"/>
        <v>0.8907280486227851</v>
      </c>
      <c r="R73" s="289">
        <f>Q89</f>
        <v>0.88801723508605512</v>
      </c>
      <c r="S73" s="157">
        <v>0.16666666666666666</v>
      </c>
      <c r="T73" s="158">
        <v>0.19107638888888889</v>
      </c>
      <c r="U73" s="159"/>
      <c r="V73" s="160">
        <v>35.15000000000002</v>
      </c>
      <c r="W73" s="158"/>
      <c r="X73" s="169"/>
      <c r="Y73" s="292"/>
      <c r="Z73" s="293"/>
      <c r="AA73" s="115">
        <f t="shared" si="36"/>
        <v>-360.59743954480928</v>
      </c>
      <c r="AB73" s="156">
        <f t="shared" si="37"/>
        <v>0.8907280486227851</v>
      </c>
      <c r="AC73" s="281">
        <f>AB89</f>
        <v>0.88801723508605512</v>
      </c>
    </row>
    <row r="74" spans="1:29" ht="15.75" customHeight="1">
      <c r="A74" s="285"/>
      <c r="B74" s="100" t="s">
        <v>120</v>
      </c>
      <c r="C74" s="274" t="s">
        <v>135</v>
      </c>
      <c r="D74" s="275"/>
      <c r="E74" s="101">
        <v>24.82</v>
      </c>
      <c r="F74" s="102">
        <v>2058</v>
      </c>
      <c r="G74" s="103">
        <f t="shared" si="38"/>
        <v>51079.56</v>
      </c>
      <c r="H74" s="26"/>
      <c r="I74" s="104">
        <v>4</v>
      </c>
      <c r="J74" s="105">
        <v>3300</v>
      </c>
      <c r="K74" s="106">
        <f t="shared" si="28"/>
        <v>825</v>
      </c>
      <c r="L74" s="107">
        <v>4</v>
      </c>
      <c r="M74" s="105">
        <f>F74/V74*60</f>
        <v>2938.8337961126508</v>
      </c>
      <c r="N74" s="106">
        <f t="shared" si="32"/>
        <v>734.7084490281627</v>
      </c>
      <c r="O74" s="108">
        <f t="shared" si="33"/>
        <v>0</v>
      </c>
      <c r="P74" s="109">
        <f t="shared" si="34"/>
        <v>-90.291550971837296</v>
      </c>
      <c r="Q74" s="110">
        <f t="shared" si="35"/>
        <v>0.89055569579171234</v>
      </c>
      <c r="R74" s="290"/>
      <c r="S74" s="47">
        <v>0.20138888888888887</v>
      </c>
      <c r="T74" s="48">
        <v>0.23056712962962964</v>
      </c>
      <c r="U74" s="111">
        <v>14.849999999999962</v>
      </c>
      <c r="V74" s="112">
        <v>42.016666666666708</v>
      </c>
      <c r="W74" s="113"/>
      <c r="X74" s="13"/>
      <c r="Y74" s="276"/>
      <c r="Z74" s="277"/>
      <c r="AA74" s="117">
        <f t="shared" si="36"/>
        <v>-361.16620388734918</v>
      </c>
      <c r="AB74" s="110">
        <f t="shared" si="37"/>
        <v>0.89055569579171234</v>
      </c>
      <c r="AC74" s="282"/>
    </row>
    <row r="75" spans="1:29" ht="15.75" customHeight="1">
      <c r="A75" s="285"/>
      <c r="B75" s="100" t="s">
        <v>120</v>
      </c>
      <c r="C75" s="274" t="s">
        <v>128</v>
      </c>
      <c r="D75" s="275"/>
      <c r="E75" s="101">
        <v>17.89</v>
      </c>
      <c r="F75" s="102">
        <v>3565</v>
      </c>
      <c r="G75" s="103">
        <f t="shared" si="38"/>
        <v>63777.85</v>
      </c>
      <c r="H75" s="26"/>
      <c r="I75" s="104">
        <v>4</v>
      </c>
      <c r="J75" s="105">
        <v>3600</v>
      </c>
      <c r="K75" s="106">
        <f t="shared" si="28"/>
        <v>900</v>
      </c>
      <c r="L75" s="107">
        <v>4</v>
      </c>
      <c r="M75" s="105">
        <f>F75/V75*60</f>
        <v>3172.0217498764209</v>
      </c>
      <c r="N75" s="106">
        <f t="shared" si="32"/>
        <v>793.00543746910523</v>
      </c>
      <c r="O75" s="108">
        <f t="shared" si="33"/>
        <v>0</v>
      </c>
      <c r="P75" s="109">
        <f t="shared" si="34"/>
        <v>-106.99456253089477</v>
      </c>
      <c r="Q75" s="110">
        <f t="shared" si="35"/>
        <v>0.88111715274345026</v>
      </c>
      <c r="R75" s="290"/>
      <c r="S75" s="47">
        <v>0.24097222222222223</v>
      </c>
      <c r="T75" s="48">
        <v>0.28780092592592593</v>
      </c>
      <c r="U75" s="111">
        <v>14.983333333333331</v>
      </c>
      <c r="V75" s="112">
        <v>67.433333333333337</v>
      </c>
      <c r="W75" s="113"/>
      <c r="X75" s="13"/>
      <c r="Y75" s="276"/>
      <c r="Z75" s="277"/>
      <c r="AA75" s="117">
        <f t="shared" si="36"/>
        <v>-427.97825012357907</v>
      </c>
      <c r="AB75" s="110">
        <f t="shared" si="37"/>
        <v>0.88111715274345026</v>
      </c>
      <c r="AC75" s="282"/>
    </row>
    <row r="76" spans="1:29" ht="15.75" customHeight="1">
      <c r="A76" s="285"/>
      <c r="B76" s="100" t="s">
        <v>120</v>
      </c>
      <c r="C76" s="274" t="s">
        <v>136</v>
      </c>
      <c r="D76" s="275"/>
      <c r="E76" s="101">
        <v>30</v>
      </c>
      <c r="F76" s="102">
        <v>3507</v>
      </c>
      <c r="G76" s="103">
        <f t="shared" si="38"/>
        <v>105210</v>
      </c>
      <c r="H76" s="26"/>
      <c r="I76" s="104">
        <v>3</v>
      </c>
      <c r="J76" s="105">
        <v>3000</v>
      </c>
      <c r="K76" s="106">
        <f t="shared" si="28"/>
        <v>1000</v>
      </c>
      <c r="L76" s="107">
        <v>3</v>
      </c>
      <c r="M76" s="105">
        <f>F76/V76*60</f>
        <v>2697.1160008545189</v>
      </c>
      <c r="N76" s="106">
        <f t="shared" si="32"/>
        <v>899.03866695150634</v>
      </c>
      <c r="O76" s="108">
        <f t="shared" si="33"/>
        <v>0</v>
      </c>
      <c r="P76" s="109">
        <f t="shared" si="34"/>
        <v>-100.96133304849366</v>
      </c>
      <c r="Q76" s="110">
        <f t="shared" si="35"/>
        <v>0.89903866695150636</v>
      </c>
      <c r="R76" s="290"/>
      <c r="S76" s="47">
        <v>0.29791666666666666</v>
      </c>
      <c r="T76" s="48">
        <v>0.3520949074074074</v>
      </c>
      <c r="U76" s="111">
        <v>14.566666666666652</v>
      </c>
      <c r="V76" s="112">
        <v>78.016666666666652</v>
      </c>
      <c r="W76" s="113"/>
      <c r="X76" s="116"/>
      <c r="Y76" s="276"/>
      <c r="Z76" s="277"/>
      <c r="AA76" s="117">
        <f t="shared" si="36"/>
        <v>-302.88399914548108</v>
      </c>
      <c r="AB76" s="110">
        <f t="shared" si="37"/>
        <v>0.89903866695150636</v>
      </c>
      <c r="AC76" s="282"/>
    </row>
    <row r="77" spans="1:29" ht="15.75" customHeight="1">
      <c r="A77" s="285"/>
      <c r="B77" s="100" t="s">
        <v>120</v>
      </c>
      <c r="C77" s="274" t="s">
        <v>129</v>
      </c>
      <c r="D77" s="275"/>
      <c r="E77" s="101">
        <v>16.66</v>
      </c>
      <c r="F77" s="102">
        <v>6007</v>
      </c>
      <c r="G77" s="103">
        <f t="shared" si="38"/>
        <v>100076.62</v>
      </c>
      <c r="H77" s="13"/>
      <c r="I77" s="104">
        <v>5</v>
      </c>
      <c r="J77" s="105">
        <v>3600</v>
      </c>
      <c r="K77" s="106">
        <f t="shared" si="28"/>
        <v>720</v>
      </c>
      <c r="L77" s="107">
        <v>5</v>
      </c>
      <c r="M77" s="105">
        <f>F77/V77*60</f>
        <v>3171.315442146944</v>
      </c>
      <c r="N77" s="106">
        <f t="shared" si="32"/>
        <v>634.26308842938874</v>
      </c>
      <c r="O77" s="108">
        <f t="shared" si="33"/>
        <v>0</v>
      </c>
      <c r="P77" s="109">
        <f t="shared" si="34"/>
        <v>-85.736911570611255</v>
      </c>
      <c r="Q77" s="110">
        <f t="shared" si="35"/>
        <v>0.88092095615192878</v>
      </c>
      <c r="R77" s="290"/>
      <c r="S77" s="47">
        <v>0.36274305555555558</v>
      </c>
      <c r="T77" s="48">
        <v>0.44166666666666665</v>
      </c>
      <c r="U77" s="111">
        <v>15.333333333333385</v>
      </c>
      <c r="V77" s="112">
        <v>113.64999999999993</v>
      </c>
      <c r="W77" s="113"/>
      <c r="X77" s="116"/>
      <c r="Y77" s="276"/>
      <c r="Z77" s="277"/>
      <c r="AA77" s="117">
        <f t="shared" si="36"/>
        <v>-428.68455785305605</v>
      </c>
      <c r="AB77" s="110">
        <f t="shared" si="37"/>
        <v>0.88092095615192889</v>
      </c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50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26"/>
      <c r="X81" s="127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26"/>
      <c r="X82" s="127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39">AVERAGE(I73:I88)</f>
        <v>4</v>
      </c>
      <c r="J89" s="137">
        <f t="shared" si="39"/>
        <v>3360</v>
      </c>
      <c r="K89" s="138">
        <f t="shared" ref="K89" si="40">J89/I89</f>
        <v>840</v>
      </c>
      <c r="L89" s="136">
        <f t="shared" ref="L89:M89" si="41">AVERAGE(L73:L88)</f>
        <v>4</v>
      </c>
      <c r="M89" s="137">
        <f t="shared" si="41"/>
        <v>2983.7379098891452</v>
      </c>
      <c r="N89" s="138">
        <f t="shared" ref="N89:N94" si="42">M89/L89</f>
        <v>745.93447747228629</v>
      </c>
      <c r="O89" s="139">
        <f t="shared" ref="O89:O94" si="43">L89-I89</f>
        <v>0</v>
      </c>
      <c r="P89" s="140">
        <f t="shared" ref="P89:P94" si="44">N89-K89</f>
        <v>-94.065522527713711</v>
      </c>
      <c r="Q89" s="141">
        <f t="shared" ref="Q89:Q94" si="45">N89/K89</f>
        <v>0.88801723508605512</v>
      </c>
      <c r="R89" s="291"/>
      <c r="S89" s="142">
        <f>S73</f>
        <v>0.16666666666666666</v>
      </c>
      <c r="T89" s="143">
        <f>INDEX(T73:T88,COUNTA(T73:T88))</f>
        <v>0.44166666666666665</v>
      </c>
      <c r="U89" s="144"/>
      <c r="V89" s="166"/>
      <c r="W89" s="167"/>
      <c r="X89" s="138"/>
      <c r="Y89" s="279"/>
      <c r="Z89" s="280"/>
      <c r="AA89" s="168">
        <f t="shared" ref="AA89:AA94" si="46">M89-J89</f>
        <v>-376.26209011085484</v>
      </c>
      <c r="AB89" s="141">
        <f t="shared" ref="AB89:AB94" si="47">M89/J89</f>
        <v>0.88801723508605512</v>
      </c>
      <c r="AC89" s="283"/>
    </row>
    <row r="90" spans="1:29" ht="15.75" customHeight="1">
      <c r="A90" s="294" t="s">
        <v>137</v>
      </c>
      <c r="B90" s="114" t="s">
        <v>114</v>
      </c>
      <c r="C90" s="287" t="s">
        <v>138</v>
      </c>
      <c r="D90" s="288"/>
      <c r="E90" s="147">
        <v>25.64</v>
      </c>
      <c r="F90" s="97">
        <v>1489</v>
      </c>
      <c r="G90" s="148">
        <f t="shared" ref="G90:G94" si="48">E90*F90</f>
        <v>38177.96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3181.2462908011903</v>
      </c>
      <c r="N90" s="152">
        <f t="shared" si="42"/>
        <v>289.20420825465368</v>
      </c>
      <c r="O90" s="154">
        <f t="shared" si="43"/>
        <v>0</v>
      </c>
      <c r="P90" s="155">
        <f t="shared" si="44"/>
        <v>-38.068519018073573</v>
      </c>
      <c r="Q90" s="156">
        <f t="shared" si="45"/>
        <v>0.883679525222553</v>
      </c>
      <c r="R90" s="289">
        <f>Q106</f>
        <v>0.88070788460584115</v>
      </c>
      <c r="S90" s="157">
        <v>0.70833333333333337</v>
      </c>
      <c r="T90" s="158">
        <v>0.72783564814814816</v>
      </c>
      <c r="U90" s="159"/>
      <c r="V90" s="160">
        <v>28.0833333333333</v>
      </c>
      <c r="W90" s="158"/>
      <c r="X90" s="169"/>
      <c r="Y90" s="292"/>
      <c r="Z90" s="293"/>
      <c r="AA90" s="115">
        <f t="shared" si="46"/>
        <v>-418.7537091988097</v>
      </c>
      <c r="AB90" s="156">
        <f t="shared" si="47"/>
        <v>0.88367952522255289</v>
      </c>
      <c r="AC90" s="281">
        <f>AB106</f>
        <v>0.88070788460584115</v>
      </c>
    </row>
    <row r="91" spans="1:29" ht="15.75" customHeight="1">
      <c r="A91" s="295"/>
      <c r="B91" s="100" t="s">
        <v>114</v>
      </c>
      <c r="C91" s="274" t="s">
        <v>139</v>
      </c>
      <c r="D91" s="275"/>
      <c r="E91" s="101">
        <v>29.52</v>
      </c>
      <c r="F91" s="102">
        <v>1883</v>
      </c>
      <c r="G91" s="103">
        <f t="shared" si="48"/>
        <v>55586.159999999996</v>
      </c>
      <c r="H91" s="26"/>
      <c r="I91" s="104">
        <v>12</v>
      </c>
      <c r="J91" s="105">
        <v>3600</v>
      </c>
      <c r="K91" s="106">
        <f t="shared" si="28"/>
        <v>300</v>
      </c>
      <c r="L91" s="107">
        <v>12</v>
      </c>
      <c r="M91" s="105">
        <f>F91/V91*60</f>
        <v>3147.0752089136472</v>
      </c>
      <c r="N91" s="106">
        <f t="shared" si="42"/>
        <v>262.25626740947058</v>
      </c>
      <c r="O91" s="108">
        <f t="shared" si="43"/>
        <v>0</v>
      </c>
      <c r="P91" s="109">
        <f t="shared" si="44"/>
        <v>-37.743732590529419</v>
      </c>
      <c r="Q91" s="110">
        <f t="shared" si="45"/>
        <v>0.87418755803156856</v>
      </c>
      <c r="R91" s="290"/>
      <c r="S91" s="47">
        <v>0.73131944444444441</v>
      </c>
      <c r="T91" s="48">
        <v>0.75624999999999998</v>
      </c>
      <c r="U91" s="111">
        <v>5.0166666666665982</v>
      </c>
      <c r="V91" s="112">
        <v>35.90000000000002</v>
      </c>
      <c r="W91" s="113"/>
      <c r="X91" s="13"/>
      <c r="Y91" s="276"/>
      <c r="Z91" s="277"/>
      <c r="AA91" s="117">
        <f t="shared" si="46"/>
        <v>-452.9247910863528</v>
      </c>
      <c r="AB91" s="110">
        <f t="shared" si="47"/>
        <v>0.87418755803156867</v>
      </c>
      <c r="AC91" s="282"/>
    </row>
    <row r="92" spans="1:29" ht="15.75" customHeight="1">
      <c r="A92" s="295"/>
      <c r="B92" s="100" t="s">
        <v>114</v>
      </c>
      <c r="C92" s="274" t="s">
        <v>140</v>
      </c>
      <c r="D92" s="275"/>
      <c r="E92" s="101">
        <v>29.85</v>
      </c>
      <c r="F92" s="102">
        <v>1981</v>
      </c>
      <c r="G92" s="103">
        <f t="shared" si="48"/>
        <v>59132.850000000006</v>
      </c>
      <c r="H92" s="26"/>
      <c r="I92" s="104">
        <v>12</v>
      </c>
      <c r="J92" s="105">
        <v>3600</v>
      </c>
      <c r="K92" s="106">
        <f t="shared" si="28"/>
        <v>300</v>
      </c>
      <c r="L92" s="107">
        <v>12</v>
      </c>
      <c r="M92" s="105">
        <f>F92/V92*60</f>
        <v>3147.2197705207468</v>
      </c>
      <c r="N92" s="106">
        <f t="shared" si="42"/>
        <v>262.26831421006221</v>
      </c>
      <c r="O92" s="108">
        <f t="shared" si="43"/>
        <v>0</v>
      </c>
      <c r="P92" s="109">
        <f t="shared" si="44"/>
        <v>-37.731685789937785</v>
      </c>
      <c r="Q92" s="110">
        <f t="shared" si="45"/>
        <v>0.87422771403354071</v>
      </c>
      <c r="R92" s="290"/>
      <c r="S92" s="47">
        <v>0.76057870370370373</v>
      </c>
      <c r="T92" s="48">
        <v>0.78680555555555554</v>
      </c>
      <c r="U92" s="111">
        <v>6.2333333333334018</v>
      </c>
      <c r="V92" s="112">
        <v>37.766666666666602</v>
      </c>
      <c r="W92" s="113"/>
      <c r="X92" s="13"/>
      <c r="Y92" s="276"/>
      <c r="Z92" s="277"/>
      <c r="AA92" s="117">
        <f t="shared" si="46"/>
        <v>-452.78022947925319</v>
      </c>
      <c r="AB92" s="110">
        <f t="shared" si="47"/>
        <v>0.87422771403354083</v>
      </c>
      <c r="AC92" s="282"/>
    </row>
    <row r="93" spans="1:29" ht="15.75" customHeight="1">
      <c r="A93" s="295"/>
      <c r="B93" s="100" t="s">
        <v>120</v>
      </c>
      <c r="C93" s="274" t="s">
        <v>238</v>
      </c>
      <c r="D93" s="275"/>
      <c r="E93" s="101">
        <v>20.170000000000002</v>
      </c>
      <c r="F93" s="102">
        <v>1868</v>
      </c>
      <c r="G93" s="103">
        <f t="shared" si="48"/>
        <v>37677.560000000005</v>
      </c>
      <c r="H93" s="26"/>
      <c r="I93" s="104">
        <v>12</v>
      </c>
      <c r="J93" s="105">
        <v>3600</v>
      </c>
      <c r="K93" s="106">
        <f t="shared" si="28"/>
        <v>300</v>
      </c>
      <c r="L93" s="107">
        <v>12</v>
      </c>
      <c r="M93" s="105">
        <f>F93/V93*60</f>
        <v>3251.837524177944</v>
      </c>
      <c r="N93" s="106">
        <f t="shared" si="42"/>
        <v>270.98646034816198</v>
      </c>
      <c r="O93" s="108">
        <f t="shared" si="43"/>
        <v>0</v>
      </c>
      <c r="P93" s="109">
        <f t="shared" si="44"/>
        <v>-29.013539651838016</v>
      </c>
      <c r="Q93" s="110">
        <f t="shared" si="45"/>
        <v>0.90328820116053998</v>
      </c>
      <c r="R93" s="290"/>
      <c r="S93" s="47">
        <v>0.79027777777777775</v>
      </c>
      <c r="T93" s="48">
        <v>0.81421296296296297</v>
      </c>
      <c r="U93" s="111">
        <v>4.9999999999999822</v>
      </c>
      <c r="V93" s="112">
        <v>34.466666666666725</v>
      </c>
      <c r="W93" s="113"/>
      <c r="X93" s="116"/>
      <c r="Y93" s="276"/>
      <c r="Z93" s="277"/>
      <c r="AA93" s="117">
        <f t="shared" si="46"/>
        <v>-348.16247582205597</v>
      </c>
      <c r="AB93" s="110">
        <f t="shared" si="47"/>
        <v>0.90328820116053998</v>
      </c>
      <c r="AC93" s="282"/>
    </row>
    <row r="94" spans="1:29" ht="15.75" customHeight="1">
      <c r="A94" s="296"/>
      <c r="B94" s="100" t="s">
        <v>120</v>
      </c>
      <c r="C94" s="274" t="s">
        <v>141</v>
      </c>
      <c r="D94" s="275"/>
      <c r="E94" s="101">
        <v>28.57</v>
      </c>
      <c r="F94" s="102">
        <v>1554</v>
      </c>
      <c r="G94" s="103">
        <f t="shared" si="48"/>
        <v>44397.78</v>
      </c>
      <c r="H94" s="13"/>
      <c r="I94" s="104">
        <v>12</v>
      </c>
      <c r="J94" s="105">
        <v>3600</v>
      </c>
      <c r="K94" s="106">
        <f t="shared" si="28"/>
        <v>300</v>
      </c>
      <c r="L94" s="107">
        <v>12</v>
      </c>
      <c r="M94" s="105">
        <f>F94/V94*60</f>
        <v>3125.3631284916119</v>
      </c>
      <c r="N94" s="106">
        <f t="shared" si="42"/>
        <v>260.44692737430097</v>
      </c>
      <c r="O94" s="108">
        <f t="shared" si="43"/>
        <v>0</v>
      </c>
      <c r="P94" s="109">
        <f t="shared" si="44"/>
        <v>-39.553072625699031</v>
      </c>
      <c r="Q94" s="110">
        <f t="shared" si="45"/>
        <v>0.86815642458100328</v>
      </c>
      <c r="R94" s="290"/>
      <c r="S94" s="47">
        <v>0.81747685185185182</v>
      </c>
      <c r="T94" s="48">
        <v>0.83819444444444446</v>
      </c>
      <c r="U94" s="111">
        <v>4.6999999999999353</v>
      </c>
      <c r="V94" s="112">
        <v>29.833333333333414</v>
      </c>
      <c r="W94" s="113"/>
      <c r="X94" s="116"/>
      <c r="Y94" s="276"/>
      <c r="Z94" s="277"/>
      <c r="AA94" s="117">
        <f t="shared" si="46"/>
        <v>-474.63687150838814</v>
      </c>
      <c r="AB94" s="110">
        <f t="shared" si="47"/>
        <v>0.86815642458100328</v>
      </c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49">AVERAGE(I90:I105)</f>
        <v>11.8</v>
      </c>
      <c r="J106" s="137">
        <f t="shared" si="49"/>
        <v>3600</v>
      </c>
      <c r="K106" s="138">
        <f t="shared" ref="K106" si="50">J106/I106</f>
        <v>305.08474576271186</v>
      </c>
      <c r="L106" s="136">
        <f t="shared" ref="L106:M106" si="51">AVERAGE(L90:L105)</f>
        <v>11.8</v>
      </c>
      <c r="M106" s="137">
        <f t="shared" si="51"/>
        <v>3170.5483845810281</v>
      </c>
      <c r="N106" s="138">
        <f>M106/L106</f>
        <v>268.69054106618881</v>
      </c>
      <c r="O106" s="139">
        <f>L106-I106</f>
        <v>0</v>
      </c>
      <c r="P106" s="140">
        <f>N106-K106</f>
        <v>-36.394204696523047</v>
      </c>
      <c r="Q106" s="141">
        <f>N106/K106</f>
        <v>0.88070788460584115</v>
      </c>
      <c r="R106" s="291"/>
      <c r="S106" s="142">
        <f>S90</f>
        <v>0.70833333333333337</v>
      </c>
      <c r="T106" s="143">
        <f>INDEX(T90:T105,COUNTA(T90:T105))</f>
        <v>0.83819444444444446</v>
      </c>
      <c r="U106" s="144"/>
      <c r="V106" s="166"/>
      <c r="W106" s="167"/>
      <c r="X106" s="138"/>
      <c r="Y106" s="279"/>
      <c r="Z106" s="280"/>
      <c r="AA106" s="168">
        <f>M106-J106</f>
        <v>-429.45161541897187</v>
      </c>
      <c r="AB106" s="141">
        <f>M106/J106</f>
        <v>0.88070788460584115</v>
      </c>
      <c r="AC106" s="283"/>
    </row>
    <row r="107" spans="1:29" ht="15.75" customHeight="1">
      <c r="A107" s="284" t="s">
        <v>147</v>
      </c>
      <c r="B107" s="114" t="s">
        <v>120</v>
      </c>
      <c r="C107" s="287" t="s">
        <v>144</v>
      </c>
      <c r="D107" s="288"/>
      <c r="E107" s="147">
        <v>18.18</v>
      </c>
      <c r="F107" s="97">
        <v>852</v>
      </c>
      <c r="G107" s="148">
        <f t="shared" ref="G107:G110" si="52">E107*F107</f>
        <v>15489.36</v>
      </c>
      <c r="H107" s="149"/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>F107/V107*60</f>
        <v>2969.2158760890748</v>
      </c>
      <c r="N107" s="152">
        <f>M107/L107</f>
        <v>742.30396902226869</v>
      </c>
      <c r="O107" s="154">
        <f>L107-I107</f>
        <v>0</v>
      </c>
      <c r="P107" s="155">
        <f>N107-K107</f>
        <v>-82.696030977731311</v>
      </c>
      <c r="Q107" s="156">
        <f>N107/K107</f>
        <v>0.89976238669365904</v>
      </c>
      <c r="R107" s="289">
        <f>Q123</f>
        <v>0.89562045218499753</v>
      </c>
      <c r="S107" s="157">
        <v>0.70833333333333337</v>
      </c>
      <c r="T107" s="158">
        <v>0.72028935185185183</v>
      </c>
      <c r="U107" s="159"/>
      <c r="V107" s="160">
        <v>17.216666666666587</v>
      </c>
      <c r="W107" s="161"/>
      <c r="X107" s="162"/>
      <c r="Y107" s="292"/>
      <c r="Z107" s="293"/>
      <c r="AA107" s="115">
        <f>M107-J107</f>
        <v>-330.78412391092525</v>
      </c>
      <c r="AB107" s="156">
        <f>M107/J107</f>
        <v>0.89976238669365904</v>
      </c>
      <c r="AC107" s="281">
        <f>AB123</f>
        <v>0.89562045218499742</v>
      </c>
    </row>
    <row r="108" spans="1:29" ht="15.75" customHeight="1">
      <c r="A108" s="285"/>
      <c r="B108" s="100" t="s">
        <v>120</v>
      </c>
      <c r="C108" s="274" t="s">
        <v>219</v>
      </c>
      <c r="D108" s="275"/>
      <c r="E108" s="101">
        <v>22.21</v>
      </c>
      <c r="F108" s="102">
        <v>2344</v>
      </c>
      <c r="G108" s="103">
        <f t="shared" si="52"/>
        <v>52060.240000000005</v>
      </c>
      <c r="H108" s="26"/>
      <c r="I108" s="104">
        <v>4</v>
      </c>
      <c r="J108" s="105">
        <v>3000</v>
      </c>
      <c r="K108" s="106">
        <f t="shared" ref="K108:K151" si="53">J108/I108</f>
        <v>750</v>
      </c>
      <c r="L108" s="107">
        <v>4</v>
      </c>
      <c r="M108" s="105">
        <f>F108/V108*60</f>
        <v>2681.410867492848</v>
      </c>
      <c r="N108" s="106">
        <f>M108/L108</f>
        <v>670.35271687321199</v>
      </c>
      <c r="O108" s="108">
        <f>L108-I108</f>
        <v>0</v>
      </c>
      <c r="P108" s="109">
        <f>N108-K108</f>
        <v>-79.647283126788011</v>
      </c>
      <c r="Q108" s="110">
        <f>N108/K108</f>
        <v>0.89380362249761602</v>
      </c>
      <c r="R108" s="290"/>
      <c r="S108" s="47">
        <v>0.72361111111111109</v>
      </c>
      <c r="T108" s="48">
        <v>0.76003472222222224</v>
      </c>
      <c r="U108" s="111">
        <v>4.783333333333335</v>
      </c>
      <c r="V108" s="112">
        <v>52.450000000000045</v>
      </c>
      <c r="W108" s="113"/>
      <c r="X108" s="116"/>
      <c r="Y108" s="276"/>
      <c r="Z108" s="277"/>
      <c r="AA108" s="117">
        <f>M108-J108</f>
        <v>-318.58913250715204</v>
      </c>
      <c r="AB108" s="110">
        <f>M108/J108</f>
        <v>0.89380362249761602</v>
      </c>
      <c r="AC108" s="282"/>
    </row>
    <row r="109" spans="1:29" ht="15.75" customHeight="1">
      <c r="A109" s="285"/>
      <c r="B109" s="100" t="s">
        <v>120</v>
      </c>
      <c r="C109" s="274" t="s">
        <v>202</v>
      </c>
      <c r="D109" s="275"/>
      <c r="E109" s="101">
        <v>22.48</v>
      </c>
      <c r="F109" s="102">
        <v>1342</v>
      </c>
      <c r="G109" s="103">
        <f t="shared" si="52"/>
        <v>30168.16</v>
      </c>
      <c r="H109" s="26"/>
      <c r="I109" s="104">
        <v>5</v>
      </c>
      <c r="J109" s="105">
        <v>3000</v>
      </c>
      <c r="K109" s="106">
        <f t="shared" si="53"/>
        <v>600</v>
      </c>
      <c r="L109" s="107">
        <v>5</v>
      </c>
      <c r="M109" s="105">
        <f>F109/V109*60</f>
        <v>2682.5097168239863</v>
      </c>
      <c r="N109" s="106">
        <f>M109/L109</f>
        <v>536.50194336479728</v>
      </c>
      <c r="O109" s="108">
        <f>L109-I109</f>
        <v>0</v>
      </c>
      <c r="P109" s="109">
        <f>N109-K109</f>
        <v>-63.498056635202715</v>
      </c>
      <c r="Q109" s="110">
        <f>N109/K109</f>
        <v>0.89416990560799547</v>
      </c>
      <c r="R109" s="290"/>
      <c r="S109" s="47">
        <v>0.7631944444444444</v>
      </c>
      <c r="T109" s="48">
        <v>0.78403935185185181</v>
      </c>
      <c r="U109" s="111">
        <v>4.5499999999999119</v>
      </c>
      <c r="V109" s="112">
        <v>30.016666666666669</v>
      </c>
      <c r="W109" s="113"/>
      <c r="X109" s="116"/>
      <c r="Y109" s="276"/>
      <c r="Z109" s="277"/>
      <c r="AA109" s="117">
        <f>M109-J109</f>
        <v>-317.49028317601369</v>
      </c>
      <c r="AB109" s="110">
        <f>M109/J109</f>
        <v>0.89416990560799547</v>
      </c>
      <c r="AC109" s="282"/>
    </row>
    <row r="110" spans="1:29" ht="15.75" customHeight="1">
      <c r="A110" s="285"/>
      <c r="B110" s="100" t="s">
        <v>120</v>
      </c>
      <c r="C110" s="274" t="s">
        <v>146</v>
      </c>
      <c r="D110" s="275"/>
      <c r="E110" s="101">
        <v>24.54</v>
      </c>
      <c r="F110" s="102">
        <v>2130</v>
      </c>
      <c r="G110" s="103">
        <f t="shared" si="52"/>
        <v>52270.2</v>
      </c>
      <c r="H110" s="26"/>
      <c r="I110" s="104">
        <v>4</v>
      </c>
      <c r="J110" s="105">
        <v>3000</v>
      </c>
      <c r="K110" s="106">
        <f t="shared" si="53"/>
        <v>750</v>
      </c>
      <c r="L110" s="107">
        <v>4</v>
      </c>
      <c r="M110" s="105">
        <f>F110/V110*60</f>
        <v>2682.9951014695598</v>
      </c>
      <c r="N110" s="106">
        <f>M110/L110</f>
        <v>670.74877536738995</v>
      </c>
      <c r="O110" s="108">
        <f>L110-I110</f>
        <v>0</v>
      </c>
      <c r="P110" s="109">
        <f>N110-K110</f>
        <v>-79.251224632610047</v>
      </c>
      <c r="Q110" s="110">
        <f>N110/K110</f>
        <v>0.89433170048985322</v>
      </c>
      <c r="R110" s="290"/>
      <c r="S110" s="47">
        <v>0.78775462962962961</v>
      </c>
      <c r="T110" s="48">
        <v>0.8208333333333333</v>
      </c>
      <c r="U110" s="111">
        <v>5.3500000000000369</v>
      </c>
      <c r="V110" s="112">
        <v>47.633333333333319</v>
      </c>
      <c r="W110" s="113"/>
      <c r="X110" s="116"/>
      <c r="Y110" s="276"/>
      <c r="Z110" s="277"/>
      <c r="AA110" s="117">
        <f>M110-J110</f>
        <v>-317.00489853044019</v>
      </c>
      <c r="AB110" s="110">
        <f>M110/J110</f>
        <v>0.89433170048985322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99"/>
      <c r="G123" s="135"/>
      <c r="H123" s="69"/>
      <c r="I123" s="136">
        <f t="shared" ref="I123:J123" si="54">AVERAGE(I107:I122)</f>
        <v>4.25</v>
      </c>
      <c r="J123" s="137">
        <f t="shared" si="54"/>
        <v>3075</v>
      </c>
      <c r="K123" s="138">
        <f t="shared" ref="K123" si="55">J123/I123</f>
        <v>723.52941176470586</v>
      </c>
      <c r="L123" s="136">
        <f t="shared" ref="L123:M123" si="56">AVERAGE(L107:L122)</f>
        <v>4.25</v>
      </c>
      <c r="M123" s="137">
        <f t="shared" si="56"/>
        <v>2754.0328904688672</v>
      </c>
      <c r="N123" s="138">
        <f t="shared" ref="N123:N133" si="57">M123/L123</f>
        <v>648.0077389338511</v>
      </c>
      <c r="O123" s="139">
        <f t="shared" ref="O123:O133" si="58">L123-I123</f>
        <v>0</v>
      </c>
      <c r="P123" s="140">
        <f t="shared" ref="P123:P133" si="59">N123-K123</f>
        <v>-75.521672830854754</v>
      </c>
      <c r="Q123" s="141">
        <f t="shared" ref="Q123:Q133" si="60">N123/K123</f>
        <v>0.89562045218499753</v>
      </c>
      <c r="R123" s="291"/>
      <c r="S123" s="142">
        <f>S107</f>
        <v>0.70833333333333337</v>
      </c>
      <c r="T123" s="143">
        <f>INDEX(T107:T122,COUNTA(T107:T122))</f>
        <v>0.8208333333333333</v>
      </c>
      <c r="U123" s="144"/>
      <c r="V123" s="166"/>
      <c r="W123" s="99"/>
      <c r="X123" s="69"/>
      <c r="Y123" s="279"/>
      <c r="Z123" s="280"/>
      <c r="AA123" s="168">
        <f t="shared" ref="AA123:AA133" si="61">M123-J123</f>
        <v>-320.96710953113279</v>
      </c>
      <c r="AB123" s="141">
        <f t="shared" ref="AB123:AB133" si="62">M123/J123</f>
        <v>0.89562045218499742</v>
      </c>
      <c r="AC123" s="283"/>
    </row>
    <row r="124" spans="1:29" ht="15.75" customHeight="1">
      <c r="A124" s="294" t="s">
        <v>150</v>
      </c>
      <c r="B124" s="114" t="s">
        <v>120</v>
      </c>
      <c r="C124" s="287" t="s">
        <v>152</v>
      </c>
      <c r="D124" s="288"/>
      <c r="E124" s="147">
        <v>18.18</v>
      </c>
      <c r="F124" s="97">
        <v>685</v>
      </c>
      <c r="G124" s="148">
        <f t="shared" ref="G124:G133" si="63">E124*F124</f>
        <v>12453.3</v>
      </c>
      <c r="H124" s="149">
        <v>2</v>
      </c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3" si="64">F124/V124*60</f>
        <v>2698.0306345733261</v>
      </c>
      <c r="N124" s="152">
        <f t="shared" si="57"/>
        <v>674.50765864333152</v>
      </c>
      <c r="O124" s="154">
        <f t="shared" si="58"/>
        <v>0</v>
      </c>
      <c r="P124" s="155">
        <f t="shared" si="59"/>
        <v>-75.492341356668476</v>
      </c>
      <c r="Q124" s="156">
        <f t="shared" si="60"/>
        <v>0.89934354485777535</v>
      </c>
      <c r="R124" s="289">
        <f>Q140</f>
        <v>0.88873478299359876</v>
      </c>
      <c r="S124" s="157">
        <v>0.70833333333333337</v>
      </c>
      <c r="T124" s="158">
        <v>0.71891203703703699</v>
      </c>
      <c r="U124" s="159"/>
      <c r="V124" s="160">
        <v>15.23333333333321</v>
      </c>
      <c r="W124" s="161"/>
      <c r="X124" s="162"/>
      <c r="Y124" s="292"/>
      <c r="Z124" s="293"/>
      <c r="AA124" s="115">
        <f t="shared" si="61"/>
        <v>-301.9693654266739</v>
      </c>
      <c r="AB124" s="156">
        <f t="shared" si="62"/>
        <v>0.89934354485777535</v>
      </c>
      <c r="AC124" s="281">
        <f>AB140</f>
        <v>0.88873478299359876</v>
      </c>
    </row>
    <row r="125" spans="1:29" ht="15.75" customHeight="1">
      <c r="A125" s="295"/>
      <c r="B125" s="100" t="s">
        <v>120</v>
      </c>
      <c r="C125" s="274" t="s">
        <v>151</v>
      </c>
      <c r="D125" s="275"/>
      <c r="E125" s="101">
        <v>14.03</v>
      </c>
      <c r="F125" s="102">
        <v>2363</v>
      </c>
      <c r="G125" s="103">
        <f t="shared" si="63"/>
        <v>33152.89</v>
      </c>
      <c r="H125" s="26">
        <v>2</v>
      </c>
      <c r="I125" s="104">
        <v>3</v>
      </c>
      <c r="J125" s="105">
        <v>3000</v>
      </c>
      <c r="K125" s="106">
        <f t="shared" si="53"/>
        <v>1000</v>
      </c>
      <c r="L125" s="107">
        <v>3</v>
      </c>
      <c r="M125" s="105">
        <f t="shared" si="64"/>
        <v>2696.2916006339083</v>
      </c>
      <c r="N125" s="106">
        <f t="shared" si="57"/>
        <v>898.76386687796946</v>
      </c>
      <c r="O125" s="108">
        <f t="shared" si="58"/>
        <v>0</v>
      </c>
      <c r="P125" s="109">
        <f t="shared" si="59"/>
        <v>-101.23613312203054</v>
      </c>
      <c r="Q125" s="110">
        <f t="shared" si="60"/>
        <v>0.8987638668779695</v>
      </c>
      <c r="R125" s="290"/>
      <c r="S125" s="47">
        <v>0.72945601851851849</v>
      </c>
      <c r="T125" s="48">
        <v>0.76597222222222228</v>
      </c>
      <c r="U125" s="111">
        <v>15.183333333333362</v>
      </c>
      <c r="V125" s="112">
        <v>52.583333333333456</v>
      </c>
      <c r="W125" s="113"/>
      <c r="X125" s="116"/>
      <c r="Y125" s="276"/>
      <c r="Z125" s="277"/>
      <c r="AA125" s="117">
        <f t="shared" si="61"/>
        <v>-303.70839936609173</v>
      </c>
      <c r="AB125" s="110">
        <f t="shared" si="62"/>
        <v>0.89876386687796939</v>
      </c>
      <c r="AC125" s="282"/>
    </row>
    <row r="126" spans="1:29" ht="15.75" customHeight="1">
      <c r="A126" s="295"/>
      <c r="B126" s="100" t="s">
        <v>120</v>
      </c>
      <c r="C126" s="274" t="s">
        <v>156</v>
      </c>
      <c r="D126" s="275"/>
      <c r="E126" s="101">
        <v>18.18</v>
      </c>
      <c r="F126" s="102">
        <v>1448</v>
      </c>
      <c r="G126" s="103">
        <f t="shared" si="63"/>
        <v>26324.639999999999</v>
      </c>
      <c r="H126" s="26"/>
      <c r="I126" s="104">
        <v>3</v>
      </c>
      <c r="J126" s="105">
        <v>3600</v>
      </c>
      <c r="K126" s="106">
        <f t="shared" si="53"/>
        <v>1200</v>
      </c>
      <c r="L126" s="107">
        <v>3</v>
      </c>
      <c r="M126" s="105">
        <f t="shared" si="64"/>
        <v>3170.8029197080332</v>
      </c>
      <c r="N126" s="106">
        <f t="shared" si="57"/>
        <v>1056.9343065693445</v>
      </c>
      <c r="O126" s="108">
        <f t="shared" si="58"/>
        <v>0</v>
      </c>
      <c r="P126" s="109">
        <f t="shared" si="59"/>
        <v>-143.06569343065553</v>
      </c>
      <c r="Q126" s="110">
        <f t="shared" si="60"/>
        <v>0.88077858880778703</v>
      </c>
      <c r="R126" s="290"/>
      <c r="S126" s="47">
        <v>0.77708333333333335</v>
      </c>
      <c r="T126" s="48">
        <v>0.7961111111111111</v>
      </c>
      <c r="U126" s="111">
        <v>15.999999999999943</v>
      </c>
      <c r="V126" s="112">
        <v>27.399999999999967</v>
      </c>
      <c r="W126" s="113"/>
      <c r="X126" s="116"/>
      <c r="Y126" s="276"/>
      <c r="Z126" s="277"/>
      <c r="AA126" s="117">
        <f t="shared" si="61"/>
        <v>-429.19708029196681</v>
      </c>
      <c r="AB126" s="110">
        <f t="shared" si="62"/>
        <v>0.88077858880778703</v>
      </c>
      <c r="AC126" s="282"/>
    </row>
    <row r="127" spans="1:29" ht="15.75" customHeight="1">
      <c r="A127" s="295"/>
      <c r="B127" s="100" t="s">
        <v>120</v>
      </c>
      <c r="C127" s="274" t="s">
        <v>143</v>
      </c>
      <c r="D127" s="275"/>
      <c r="E127" s="101">
        <v>16.7</v>
      </c>
      <c r="F127" s="102">
        <v>493</v>
      </c>
      <c r="G127" s="103">
        <f t="shared" si="63"/>
        <v>8233.1</v>
      </c>
      <c r="H127" s="26">
        <v>2</v>
      </c>
      <c r="I127" s="104">
        <v>3</v>
      </c>
      <c r="J127" s="105">
        <v>3600</v>
      </c>
      <c r="K127" s="106">
        <f t="shared" si="53"/>
        <v>1200</v>
      </c>
      <c r="L127" s="107">
        <v>3</v>
      </c>
      <c r="M127" s="105">
        <f t="shared" si="64"/>
        <v>3174.9552772808711</v>
      </c>
      <c r="N127" s="106">
        <f t="shared" si="57"/>
        <v>1058.3184257602904</v>
      </c>
      <c r="O127" s="108">
        <f t="shared" si="58"/>
        <v>0</v>
      </c>
      <c r="P127" s="109">
        <f t="shared" si="59"/>
        <v>-141.68157423970956</v>
      </c>
      <c r="Q127" s="110">
        <f t="shared" si="60"/>
        <v>0.88193202146690874</v>
      </c>
      <c r="R127" s="290"/>
      <c r="S127" s="47">
        <v>0.80625000000000002</v>
      </c>
      <c r="T127" s="48">
        <v>0.8127199074074074</v>
      </c>
      <c r="U127" s="111">
        <v>14.600000000000044</v>
      </c>
      <c r="V127" s="112">
        <v>9.3166666666666309</v>
      </c>
      <c r="W127" s="113"/>
      <c r="X127" s="116"/>
      <c r="Y127" s="276"/>
      <c r="Z127" s="277"/>
      <c r="AA127" s="117">
        <f t="shared" si="61"/>
        <v>-425.04472271912891</v>
      </c>
      <c r="AB127" s="110">
        <f t="shared" si="62"/>
        <v>0.88193202146690863</v>
      </c>
      <c r="AC127" s="282"/>
    </row>
    <row r="128" spans="1:29" ht="15.75" customHeight="1">
      <c r="A128" s="296"/>
      <c r="B128" s="100" t="s">
        <v>120</v>
      </c>
      <c r="C128" s="274" t="s">
        <v>153</v>
      </c>
      <c r="D128" s="275"/>
      <c r="E128" s="101">
        <v>14.28</v>
      </c>
      <c r="F128" s="102">
        <v>3067</v>
      </c>
      <c r="G128" s="103">
        <f t="shared" si="63"/>
        <v>43796.759999999995</v>
      </c>
      <c r="H128" s="13">
        <v>2</v>
      </c>
      <c r="I128" s="104">
        <v>3</v>
      </c>
      <c r="J128" s="105">
        <v>3600</v>
      </c>
      <c r="K128" s="106">
        <f t="shared" si="53"/>
        <v>1200</v>
      </c>
      <c r="L128" s="107">
        <v>3</v>
      </c>
      <c r="M128" s="105">
        <f t="shared" si="64"/>
        <v>3172.758620689649</v>
      </c>
      <c r="N128" s="106">
        <f t="shared" si="57"/>
        <v>1057.5862068965496</v>
      </c>
      <c r="O128" s="108">
        <f t="shared" si="58"/>
        <v>0</v>
      </c>
      <c r="P128" s="109">
        <f t="shared" si="59"/>
        <v>-142.41379310345042</v>
      </c>
      <c r="Q128" s="110">
        <f t="shared" si="60"/>
        <v>0.88132183908045802</v>
      </c>
      <c r="R128" s="290"/>
      <c r="S128" s="47">
        <v>0.82291666666666663</v>
      </c>
      <c r="T128" s="48">
        <v>0.86319444444444449</v>
      </c>
      <c r="U128" s="111">
        <v>14.683333333333284</v>
      </c>
      <c r="V128" s="112">
        <v>58.000000000000114</v>
      </c>
      <c r="W128" s="113">
        <v>0.86319444444444449</v>
      </c>
      <c r="X128" s="116">
        <v>0.91540509259259262</v>
      </c>
      <c r="Y128" s="276"/>
      <c r="Z128" s="277"/>
      <c r="AA128" s="117">
        <f t="shared" si="61"/>
        <v>-427.24137931035102</v>
      </c>
      <c r="AB128" s="110">
        <f t="shared" si="62"/>
        <v>0.88132183908045802</v>
      </c>
      <c r="AC128" s="282"/>
    </row>
    <row r="129" spans="1:29" ht="15.75" customHeight="1">
      <c r="A129" s="296"/>
      <c r="B129" s="100" t="s">
        <v>120</v>
      </c>
      <c r="C129" s="274" t="s">
        <v>152</v>
      </c>
      <c r="D129" s="275"/>
      <c r="E129" s="101">
        <v>18.18</v>
      </c>
      <c r="F129" s="102">
        <v>1341</v>
      </c>
      <c r="G129" s="121">
        <f t="shared" si="63"/>
        <v>24379.38</v>
      </c>
      <c r="H129" s="122"/>
      <c r="I129" s="104">
        <v>4</v>
      </c>
      <c r="J129" s="105">
        <v>3000</v>
      </c>
      <c r="K129" s="106">
        <f t="shared" si="53"/>
        <v>750</v>
      </c>
      <c r="L129" s="107">
        <v>4</v>
      </c>
      <c r="M129" s="105">
        <f t="shared" si="64"/>
        <v>2698.4907769703773</v>
      </c>
      <c r="N129" s="106">
        <f t="shared" si="57"/>
        <v>674.62269424259432</v>
      </c>
      <c r="O129" s="108">
        <f t="shared" si="58"/>
        <v>0</v>
      </c>
      <c r="P129" s="109">
        <f t="shared" si="59"/>
        <v>-75.377305757405679</v>
      </c>
      <c r="Q129" s="110">
        <f t="shared" si="60"/>
        <v>0.8994969256567924</v>
      </c>
      <c r="R129" s="290"/>
      <c r="S129" s="47">
        <v>0.91540509259259262</v>
      </c>
      <c r="T129" s="48">
        <v>0.93611111111111112</v>
      </c>
      <c r="U129" s="111">
        <v>75.183333333333309</v>
      </c>
      <c r="V129" s="112">
        <v>29.816666666666638</v>
      </c>
      <c r="W129" s="113"/>
      <c r="X129" s="116"/>
      <c r="Y129" s="276"/>
      <c r="Z129" s="277"/>
      <c r="AA129" s="117">
        <f t="shared" si="61"/>
        <v>-301.50922302962272</v>
      </c>
      <c r="AB129" s="110">
        <f t="shared" si="62"/>
        <v>0.8994969256567924</v>
      </c>
      <c r="AC129" s="282"/>
    </row>
    <row r="130" spans="1:29" ht="15.75" customHeight="1">
      <c r="A130" s="296"/>
      <c r="B130" s="100" t="s">
        <v>120</v>
      </c>
      <c r="C130" s="274" t="s">
        <v>143</v>
      </c>
      <c r="D130" s="275"/>
      <c r="E130" s="101">
        <v>16.7</v>
      </c>
      <c r="F130" s="102">
        <v>1090</v>
      </c>
      <c r="G130" s="121">
        <f t="shared" si="63"/>
        <v>18203</v>
      </c>
      <c r="H130" s="62"/>
      <c r="I130" s="104">
        <v>3</v>
      </c>
      <c r="J130" s="105">
        <v>3600</v>
      </c>
      <c r="K130" s="106">
        <f t="shared" si="53"/>
        <v>1200</v>
      </c>
      <c r="L130" s="107">
        <v>3</v>
      </c>
      <c r="M130" s="105">
        <f t="shared" si="64"/>
        <v>3179.9027552674283</v>
      </c>
      <c r="N130" s="106">
        <f t="shared" si="57"/>
        <v>1059.9675850891429</v>
      </c>
      <c r="O130" s="123">
        <f t="shared" si="58"/>
        <v>0</v>
      </c>
      <c r="P130" s="124">
        <f t="shared" si="59"/>
        <v>-140.03241491085714</v>
      </c>
      <c r="Q130" s="125">
        <f t="shared" si="60"/>
        <v>0.88330632090761907</v>
      </c>
      <c r="R130" s="290"/>
      <c r="S130" s="47">
        <v>0.94682870370370376</v>
      </c>
      <c r="T130" s="48">
        <v>0.96111111111111114</v>
      </c>
      <c r="U130" s="111">
        <v>15.433333333333401</v>
      </c>
      <c r="V130" s="112">
        <v>20.566666666666631</v>
      </c>
      <c r="W130" s="113"/>
      <c r="X130" s="116"/>
      <c r="Y130" s="276"/>
      <c r="Z130" s="277"/>
      <c r="AA130" s="117">
        <f t="shared" si="61"/>
        <v>-420.09724473257165</v>
      </c>
      <c r="AB130" s="110">
        <f t="shared" si="62"/>
        <v>0.88330632090761896</v>
      </c>
      <c r="AC130" s="282"/>
    </row>
    <row r="131" spans="1:29" ht="15.75" customHeight="1">
      <c r="A131" s="296"/>
      <c r="B131" s="100" t="s">
        <v>120</v>
      </c>
      <c r="C131" s="274" t="s">
        <v>145</v>
      </c>
      <c r="D131" s="275"/>
      <c r="E131" s="101">
        <v>22.28</v>
      </c>
      <c r="F131" s="102">
        <v>1118</v>
      </c>
      <c r="G131" s="121">
        <f t="shared" si="63"/>
        <v>24909.040000000001</v>
      </c>
      <c r="H131" s="62"/>
      <c r="I131" s="104">
        <v>5</v>
      </c>
      <c r="J131" s="105">
        <v>3300</v>
      </c>
      <c r="K131" s="106">
        <f t="shared" si="53"/>
        <v>660</v>
      </c>
      <c r="L131" s="118">
        <v>5</v>
      </c>
      <c r="M131" s="105">
        <f t="shared" si="64"/>
        <v>2935.667396061262</v>
      </c>
      <c r="N131" s="106">
        <f t="shared" si="57"/>
        <v>587.13347921225238</v>
      </c>
      <c r="O131" s="123">
        <f t="shared" si="58"/>
        <v>0</v>
      </c>
      <c r="P131" s="124">
        <f t="shared" si="59"/>
        <v>-72.866520787747618</v>
      </c>
      <c r="Q131" s="125">
        <f t="shared" si="60"/>
        <v>0.88959618062462487</v>
      </c>
      <c r="R131" s="290"/>
      <c r="S131" s="47">
        <v>0.97163194444444445</v>
      </c>
      <c r="T131" s="48">
        <v>0.98750000000000004</v>
      </c>
      <c r="U131" s="111">
        <v>15.14999999999997</v>
      </c>
      <c r="V131" s="112">
        <v>22.850000000000055</v>
      </c>
      <c r="W131" s="113"/>
      <c r="X131" s="116"/>
      <c r="Y131" s="276"/>
      <c r="Z131" s="277"/>
      <c r="AA131" s="117">
        <f t="shared" si="61"/>
        <v>-364.33260393873798</v>
      </c>
      <c r="AB131" s="110">
        <f t="shared" si="62"/>
        <v>0.88959618062462487</v>
      </c>
      <c r="AC131" s="282"/>
    </row>
    <row r="132" spans="1:29" ht="15.75" customHeight="1">
      <c r="A132" s="296"/>
      <c r="B132" s="100" t="s">
        <v>120</v>
      </c>
      <c r="C132" s="274" t="s">
        <v>151</v>
      </c>
      <c r="D132" s="275"/>
      <c r="E132" s="101">
        <v>14.03</v>
      </c>
      <c r="F132" s="102">
        <v>6125</v>
      </c>
      <c r="G132" s="121">
        <f t="shared" si="63"/>
        <v>85933.75</v>
      </c>
      <c r="H132" s="62"/>
      <c r="I132" s="104">
        <v>3</v>
      </c>
      <c r="J132" s="105">
        <v>3000</v>
      </c>
      <c r="K132" s="106">
        <f t="shared" si="53"/>
        <v>1000</v>
      </c>
      <c r="L132" s="118">
        <v>3</v>
      </c>
      <c r="M132" s="105">
        <f t="shared" si="64"/>
        <v>2695.5990220048911</v>
      </c>
      <c r="N132" s="106">
        <f t="shared" si="57"/>
        <v>898.53300733496371</v>
      </c>
      <c r="O132" s="123">
        <f t="shared" si="58"/>
        <v>0</v>
      </c>
      <c r="P132" s="124">
        <f t="shared" si="59"/>
        <v>-101.46699266503629</v>
      </c>
      <c r="Q132" s="125">
        <f t="shared" si="60"/>
        <v>0.89853300733496366</v>
      </c>
      <c r="R132" s="290"/>
      <c r="S132" s="47">
        <v>0.99791666666666667</v>
      </c>
      <c r="T132" s="48">
        <v>1.0925925925925926</v>
      </c>
      <c r="U132" s="111">
        <v>14.999999999999947</v>
      </c>
      <c r="V132" s="112">
        <v>136.33333333333329</v>
      </c>
      <c r="W132" s="113"/>
      <c r="X132" s="116"/>
      <c r="Y132" s="276"/>
      <c r="Z132" s="277"/>
      <c r="AA132" s="117">
        <f t="shared" si="61"/>
        <v>-304.40097799510886</v>
      </c>
      <c r="AB132" s="110">
        <f t="shared" si="62"/>
        <v>0.89853300733496366</v>
      </c>
      <c r="AC132" s="282"/>
    </row>
    <row r="133" spans="1:29" ht="15.75" customHeight="1">
      <c r="A133" s="296"/>
      <c r="B133" s="100" t="s">
        <v>120</v>
      </c>
      <c r="C133" s="274" t="s">
        <v>153</v>
      </c>
      <c r="D133" s="275"/>
      <c r="E133" s="101">
        <v>14.28</v>
      </c>
      <c r="F133" s="102">
        <v>8190</v>
      </c>
      <c r="G133" s="121">
        <f t="shared" si="63"/>
        <v>116953.2</v>
      </c>
      <c r="H133" s="62"/>
      <c r="I133" s="104">
        <v>3</v>
      </c>
      <c r="J133" s="105">
        <v>3600</v>
      </c>
      <c r="K133" s="106">
        <f t="shared" si="53"/>
        <v>1200</v>
      </c>
      <c r="L133" s="118">
        <v>3</v>
      </c>
      <c r="M133" s="105">
        <f t="shared" si="64"/>
        <v>3172.3692704970967</v>
      </c>
      <c r="N133" s="106">
        <f t="shared" si="57"/>
        <v>1057.4564234990323</v>
      </c>
      <c r="O133" s="123">
        <f t="shared" si="58"/>
        <v>0</v>
      </c>
      <c r="P133" s="124">
        <f t="shared" si="59"/>
        <v>-142.54357650096767</v>
      </c>
      <c r="Q133" s="125">
        <f t="shared" si="60"/>
        <v>0.88121368624919361</v>
      </c>
      <c r="R133" s="290"/>
      <c r="S133" s="47">
        <v>1.1028472222222223</v>
      </c>
      <c r="T133" s="48">
        <v>1.2104166666666667</v>
      </c>
      <c r="U133" s="111">
        <v>14.766666666666843</v>
      </c>
      <c r="V133" s="112">
        <v>154.89999999999992</v>
      </c>
      <c r="W133" s="113"/>
      <c r="X133" s="116"/>
      <c r="Y133" s="276"/>
      <c r="Z133" s="277"/>
      <c r="AA133" s="117">
        <f t="shared" si="61"/>
        <v>-427.63072950290325</v>
      </c>
      <c r="AB133" s="110">
        <f t="shared" si="62"/>
        <v>0.8812136862491935</v>
      </c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26"/>
      <c r="X134" s="127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26"/>
      <c r="X135" s="127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26"/>
      <c r="X136" s="127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26"/>
      <c r="X137" s="127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26"/>
      <c r="X138" s="127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65">AVERAGE(I124:I139)</f>
        <v>3.4</v>
      </c>
      <c r="J140" s="137">
        <f t="shared" si="65"/>
        <v>3330</v>
      </c>
      <c r="K140" s="138">
        <f t="shared" ref="K140" si="66">J140/I140</f>
        <v>979.41176470588243</v>
      </c>
      <c r="L140" s="136">
        <f t="shared" ref="L140:M140" si="67">AVERAGE(L124:L139)</f>
        <v>3.4</v>
      </c>
      <c r="M140" s="137">
        <f t="shared" si="67"/>
        <v>2959.4868273686839</v>
      </c>
      <c r="N140" s="138">
        <f t="shared" ref="N140:N151" si="68">M140/L140</f>
        <v>870.43730216725999</v>
      </c>
      <c r="O140" s="139">
        <f t="shared" ref="O140:O151" si="69">L140-I140</f>
        <v>0</v>
      </c>
      <c r="P140" s="140">
        <f t="shared" ref="P140:P151" si="70">N140-K140</f>
        <v>-108.97446253862245</v>
      </c>
      <c r="Q140" s="141">
        <f t="shared" ref="Q140:Q151" si="71">N140/K140</f>
        <v>0.88873478299359876</v>
      </c>
      <c r="R140" s="291"/>
      <c r="S140" s="142">
        <f>S124</f>
        <v>0.70833333333333337</v>
      </c>
      <c r="T140" s="143">
        <f>INDEX(T124:T139,COUNTA(T124:T139))</f>
        <v>1.2104166666666667</v>
      </c>
      <c r="U140" s="144"/>
      <c r="V140" s="166"/>
      <c r="W140" s="99"/>
      <c r="X140" s="69"/>
      <c r="Y140" s="279"/>
      <c r="Z140" s="280"/>
      <c r="AA140" s="168">
        <f t="shared" ref="AA140:AA151" si="72">M140-J140</f>
        <v>-370.51317263131614</v>
      </c>
      <c r="AB140" s="141">
        <f t="shared" ref="AB140:AB151" si="73">M140/J140</f>
        <v>0.88873478299359876</v>
      </c>
      <c r="AC140" s="283"/>
    </row>
    <row r="141" spans="1:29" ht="15.75" customHeight="1">
      <c r="A141" s="284" t="s">
        <v>154</v>
      </c>
      <c r="B141" s="114" t="s">
        <v>120</v>
      </c>
      <c r="C141" s="287" t="s">
        <v>145</v>
      </c>
      <c r="D141" s="288"/>
      <c r="E141" s="147">
        <v>22.28</v>
      </c>
      <c r="F141" s="97">
        <v>817</v>
      </c>
      <c r="G141" s="148">
        <f t="shared" ref="G141:G151" si="74">E141*F141</f>
        <v>18202.760000000002</v>
      </c>
      <c r="H141" s="149">
        <v>2</v>
      </c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1" si="75">F141/V141*60</f>
        <v>2938.2617382617482</v>
      </c>
      <c r="N141" s="152">
        <f t="shared" si="68"/>
        <v>587.65234765234959</v>
      </c>
      <c r="O141" s="154">
        <f t="shared" si="69"/>
        <v>0</v>
      </c>
      <c r="P141" s="155">
        <f t="shared" si="70"/>
        <v>-72.34765234765041</v>
      </c>
      <c r="Q141" s="156">
        <f t="shared" si="71"/>
        <v>0.89038234492780244</v>
      </c>
      <c r="R141" s="289">
        <f>Q157</f>
        <v>0.88527157476648488</v>
      </c>
      <c r="S141" s="157">
        <v>0.70855324074074078</v>
      </c>
      <c r="T141" s="158">
        <v>0.72013888888888888</v>
      </c>
      <c r="U141" s="159"/>
      <c r="V141" s="160">
        <v>16.683333333333277</v>
      </c>
      <c r="W141" s="158"/>
      <c r="X141" s="169"/>
      <c r="Y141" s="292"/>
      <c r="Z141" s="293"/>
      <c r="AA141" s="171">
        <f t="shared" si="72"/>
        <v>-361.73826173825182</v>
      </c>
      <c r="AB141" s="156">
        <f t="shared" si="73"/>
        <v>0.89038234492780244</v>
      </c>
      <c r="AC141" s="281">
        <f>AB157</f>
        <v>0.88527157476648477</v>
      </c>
    </row>
    <row r="142" spans="1:29" ht="15.75" customHeight="1">
      <c r="A142" s="285"/>
      <c r="B142" s="100" t="s">
        <v>120</v>
      </c>
      <c r="C142" s="274" t="s">
        <v>155</v>
      </c>
      <c r="D142" s="275"/>
      <c r="E142" s="101">
        <v>18.18</v>
      </c>
      <c r="F142" s="102">
        <v>1107</v>
      </c>
      <c r="G142" s="103">
        <f t="shared" si="74"/>
        <v>20125.259999999998</v>
      </c>
      <c r="H142" s="26">
        <v>2</v>
      </c>
      <c r="I142" s="104">
        <v>3</v>
      </c>
      <c r="J142" s="105">
        <v>3600</v>
      </c>
      <c r="K142" s="106">
        <f t="shared" si="53"/>
        <v>1200</v>
      </c>
      <c r="L142" s="107">
        <v>3</v>
      </c>
      <c r="M142" s="105">
        <f t="shared" si="75"/>
        <v>3175.4581673306743</v>
      </c>
      <c r="N142" s="106">
        <f t="shared" si="68"/>
        <v>1058.4860557768914</v>
      </c>
      <c r="O142" s="108">
        <f t="shared" si="69"/>
        <v>0</v>
      </c>
      <c r="P142" s="109">
        <f t="shared" si="70"/>
        <v>-141.51394422310864</v>
      </c>
      <c r="Q142" s="110">
        <f t="shared" si="71"/>
        <v>0.88207171314740951</v>
      </c>
      <c r="R142" s="290"/>
      <c r="S142" s="47">
        <v>0.73130787037037037</v>
      </c>
      <c r="T142" s="48">
        <v>0.74583333333333335</v>
      </c>
      <c r="U142" s="111">
        <v>16.083333333333343</v>
      </c>
      <c r="V142" s="112">
        <v>20.916666666666686</v>
      </c>
      <c r="W142" s="113"/>
      <c r="X142" s="13"/>
      <c r="Y142" s="276"/>
      <c r="Z142" s="277"/>
      <c r="AA142" s="172">
        <f t="shared" si="72"/>
        <v>-424.54183266932569</v>
      </c>
      <c r="AB142" s="110">
        <f t="shared" si="73"/>
        <v>0.88207171314740951</v>
      </c>
      <c r="AC142" s="282"/>
    </row>
    <row r="143" spans="1:29" ht="15.75" customHeight="1">
      <c r="A143" s="285"/>
      <c r="B143" s="100" t="s">
        <v>120</v>
      </c>
      <c r="C143" s="274" t="s">
        <v>157</v>
      </c>
      <c r="D143" s="275"/>
      <c r="E143" s="101">
        <v>24.82</v>
      </c>
      <c r="F143" s="102">
        <v>876</v>
      </c>
      <c r="G143" s="103">
        <f t="shared" si="74"/>
        <v>21742.32</v>
      </c>
      <c r="H143" s="26">
        <v>2</v>
      </c>
      <c r="I143" s="104">
        <v>4</v>
      </c>
      <c r="J143" s="105">
        <v>3300</v>
      </c>
      <c r="K143" s="106">
        <f t="shared" si="53"/>
        <v>825</v>
      </c>
      <c r="L143" s="107">
        <v>4</v>
      </c>
      <c r="M143" s="105">
        <f t="shared" si="75"/>
        <v>2936.3128491619982</v>
      </c>
      <c r="N143" s="106">
        <f t="shared" si="68"/>
        <v>734.07821229049955</v>
      </c>
      <c r="O143" s="108">
        <f t="shared" si="69"/>
        <v>0</v>
      </c>
      <c r="P143" s="109">
        <f t="shared" si="70"/>
        <v>-90.92178770950045</v>
      </c>
      <c r="Q143" s="110">
        <f t="shared" si="71"/>
        <v>0.88979177247333274</v>
      </c>
      <c r="R143" s="290"/>
      <c r="S143" s="47">
        <v>0.75631944444444443</v>
      </c>
      <c r="T143" s="48">
        <v>0.76875000000000004</v>
      </c>
      <c r="U143" s="111">
        <v>15.099999999999962</v>
      </c>
      <c r="V143" s="112">
        <v>17.90000000000008</v>
      </c>
      <c r="W143" s="113"/>
      <c r="X143" s="13"/>
      <c r="Y143" s="276"/>
      <c r="Z143" s="277"/>
      <c r="AA143" s="172">
        <f t="shared" si="72"/>
        <v>-363.6871508380018</v>
      </c>
      <c r="AB143" s="110">
        <f t="shared" si="73"/>
        <v>0.88979177247333274</v>
      </c>
      <c r="AC143" s="282"/>
    </row>
    <row r="144" spans="1:29" ht="15.75" customHeight="1">
      <c r="A144" s="285"/>
      <c r="B144" s="100" t="s">
        <v>120</v>
      </c>
      <c r="C144" s="274" t="s">
        <v>158</v>
      </c>
      <c r="D144" s="275"/>
      <c r="E144" s="101">
        <v>25.03</v>
      </c>
      <c r="F144" s="102">
        <v>771</v>
      </c>
      <c r="G144" s="103">
        <f t="shared" si="74"/>
        <v>19298.13</v>
      </c>
      <c r="H144" s="26">
        <v>2</v>
      </c>
      <c r="I144" s="104">
        <v>4</v>
      </c>
      <c r="J144" s="105">
        <v>3300</v>
      </c>
      <c r="K144" s="106">
        <f t="shared" si="53"/>
        <v>825</v>
      </c>
      <c r="L144" s="107">
        <v>4</v>
      </c>
      <c r="M144" s="105">
        <f t="shared" si="75"/>
        <v>2940.2542372881439</v>
      </c>
      <c r="N144" s="106">
        <f t="shared" si="68"/>
        <v>735.06355932203599</v>
      </c>
      <c r="O144" s="108">
        <f t="shared" si="69"/>
        <v>0</v>
      </c>
      <c r="P144" s="109">
        <f t="shared" si="70"/>
        <v>-89.936440677964015</v>
      </c>
      <c r="Q144" s="110">
        <f t="shared" si="71"/>
        <v>0.89098613251155878</v>
      </c>
      <c r="R144" s="290"/>
      <c r="S144" s="47">
        <v>0.77935185185185185</v>
      </c>
      <c r="T144" s="48">
        <v>0.79027777777777775</v>
      </c>
      <c r="U144" s="111">
        <v>15.266666666666602</v>
      </c>
      <c r="V144" s="112">
        <v>15.733333333333288</v>
      </c>
      <c r="W144" s="113"/>
      <c r="X144" s="13"/>
      <c r="Y144" s="276"/>
      <c r="Z144" s="277"/>
      <c r="AA144" s="172">
        <f t="shared" si="72"/>
        <v>-359.74576271185606</v>
      </c>
      <c r="AB144" s="110">
        <f t="shared" si="73"/>
        <v>0.89098613251155878</v>
      </c>
      <c r="AC144" s="282"/>
    </row>
    <row r="145" spans="1:29" ht="15.75" customHeight="1">
      <c r="A145" s="285"/>
      <c r="B145" s="100" t="s">
        <v>120</v>
      </c>
      <c r="C145" s="274" t="s">
        <v>148</v>
      </c>
      <c r="D145" s="275"/>
      <c r="E145" s="101">
        <v>17.89</v>
      </c>
      <c r="F145" s="102">
        <v>1641</v>
      </c>
      <c r="G145" s="103">
        <f t="shared" si="74"/>
        <v>29357.49</v>
      </c>
      <c r="H145" s="13">
        <v>2</v>
      </c>
      <c r="I145" s="104">
        <v>4</v>
      </c>
      <c r="J145" s="105">
        <v>3600</v>
      </c>
      <c r="K145" s="106">
        <f t="shared" si="53"/>
        <v>900</v>
      </c>
      <c r="L145" s="107">
        <v>4</v>
      </c>
      <c r="M145" s="105">
        <f t="shared" si="75"/>
        <v>3176.1290322580758</v>
      </c>
      <c r="N145" s="106">
        <f t="shared" si="68"/>
        <v>794.03225806451894</v>
      </c>
      <c r="O145" s="108">
        <f t="shared" si="69"/>
        <v>0</v>
      </c>
      <c r="P145" s="109">
        <f t="shared" si="70"/>
        <v>-105.96774193548106</v>
      </c>
      <c r="Q145" s="110">
        <f t="shared" si="71"/>
        <v>0.8822580645161322</v>
      </c>
      <c r="R145" s="290"/>
      <c r="S145" s="47">
        <v>0.80069444444444449</v>
      </c>
      <c r="T145" s="48">
        <v>0.82222222222222219</v>
      </c>
      <c r="U145" s="111">
        <v>15.000000000000107</v>
      </c>
      <c r="V145" s="112">
        <v>30.99999999999989</v>
      </c>
      <c r="W145" s="113"/>
      <c r="X145" s="116"/>
      <c r="Y145" s="276"/>
      <c r="Z145" s="277"/>
      <c r="AA145" s="172">
        <f t="shared" si="72"/>
        <v>-423.87096774192423</v>
      </c>
      <c r="AB145" s="110">
        <f t="shared" si="73"/>
        <v>0.8822580645161322</v>
      </c>
      <c r="AC145" s="282"/>
    </row>
    <row r="146" spans="1:29" ht="15.75" customHeight="1">
      <c r="A146" s="285"/>
      <c r="B146" s="100" t="s">
        <v>120</v>
      </c>
      <c r="C146" s="274" t="s">
        <v>149</v>
      </c>
      <c r="D146" s="275"/>
      <c r="E146" s="101">
        <v>16.66</v>
      </c>
      <c r="F146" s="102">
        <v>2575</v>
      </c>
      <c r="G146" s="121">
        <f t="shared" si="74"/>
        <v>42899.5</v>
      </c>
      <c r="H146" s="122">
        <v>2</v>
      </c>
      <c r="I146" s="104">
        <v>5</v>
      </c>
      <c r="J146" s="105">
        <v>3600</v>
      </c>
      <c r="K146" s="106">
        <f t="shared" si="53"/>
        <v>720</v>
      </c>
      <c r="L146" s="107">
        <v>5</v>
      </c>
      <c r="M146" s="105">
        <f t="shared" si="75"/>
        <v>3170.3146374829003</v>
      </c>
      <c r="N146" s="106">
        <f t="shared" si="68"/>
        <v>634.06292749658007</v>
      </c>
      <c r="O146" s="108">
        <f t="shared" si="69"/>
        <v>0</v>
      </c>
      <c r="P146" s="109">
        <f t="shared" si="70"/>
        <v>-85.937072503419927</v>
      </c>
      <c r="Q146" s="110">
        <f t="shared" si="71"/>
        <v>0.88064295485636124</v>
      </c>
      <c r="R146" s="290"/>
      <c r="S146" s="47">
        <v>0.83282407407407411</v>
      </c>
      <c r="T146" s="48">
        <v>0.8666666666666667</v>
      </c>
      <c r="U146" s="111">
        <v>15.266666666666762</v>
      </c>
      <c r="V146" s="112">
        <v>48.733333333333334</v>
      </c>
      <c r="W146" s="113">
        <v>0.8666666666666667</v>
      </c>
      <c r="X146" s="116">
        <v>0.919525462962963</v>
      </c>
      <c r="Y146" s="276"/>
      <c r="Z146" s="277"/>
      <c r="AA146" s="172">
        <f t="shared" si="72"/>
        <v>-429.68536251709975</v>
      </c>
      <c r="AB146" s="110">
        <f t="shared" si="73"/>
        <v>0.88064295485636113</v>
      </c>
      <c r="AC146" s="282"/>
    </row>
    <row r="147" spans="1:29" ht="15.75" customHeight="1">
      <c r="A147" s="285"/>
      <c r="B147" s="100" t="s">
        <v>120</v>
      </c>
      <c r="C147" s="274" t="s">
        <v>155</v>
      </c>
      <c r="D147" s="275"/>
      <c r="E147" s="101">
        <v>18.18</v>
      </c>
      <c r="F147" s="102">
        <v>2799</v>
      </c>
      <c r="G147" s="121">
        <f t="shared" si="74"/>
        <v>50885.82</v>
      </c>
      <c r="H147" s="62"/>
      <c r="I147" s="104">
        <v>3</v>
      </c>
      <c r="J147" s="105">
        <v>3600</v>
      </c>
      <c r="K147" s="106">
        <f t="shared" si="53"/>
        <v>1200</v>
      </c>
      <c r="L147" s="107">
        <v>3</v>
      </c>
      <c r="M147" s="105">
        <f t="shared" si="75"/>
        <v>3175.6697132051686</v>
      </c>
      <c r="N147" s="106">
        <f t="shared" si="68"/>
        <v>1058.5565710683895</v>
      </c>
      <c r="O147" s="123">
        <f t="shared" si="69"/>
        <v>0</v>
      </c>
      <c r="P147" s="124">
        <f t="shared" si="70"/>
        <v>-141.44342893161047</v>
      </c>
      <c r="Q147" s="125">
        <f t="shared" si="71"/>
        <v>0.88213047589032456</v>
      </c>
      <c r="R147" s="290"/>
      <c r="S147" s="47">
        <v>0.919525462962963</v>
      </c>
      <c r="T147" s="48">
        <v>0.95625000000000004</v>
      </c>
      <c r="U147" s="111">
        <v>76.116666666666674</v>
      </c>
      <c r="V147" s="112">
        <v>52.88333333333334</v>
      </c>
      <c r="W147" s="113"/>
      <c r="X147" s="116"/>
      <c r="Y147" s="276"/>
      <c r="Z147" s="277"/>
      <c r="AA147" s="172">
        <f t="shared" si="72"/>
        <v>-424.33028679483141</v>
      </c>
      <c r="AB147" s="110">
        <f t="shared" si="73"/>
        <v>0.88213047589032456</v>
      </c>
      <c r="AC147" s="282"/>
    </row>
    <row r="148" spans="1:29" ht="15.75" customHeight="1">
      <c r="A148" s="285"/>
      <c r="B148" s="100" t="s">
        <v>120</v>
      </c>
      <c r="C148" s="274" t="s">
        <v>157</v>
      </c>
      <c r="D148" s="275"/>
      <c r="E148" s="101">
        <v>24.82</v>
      </c>
      <c r="F148" s="102">
        <v>2120</v>
      </c>
      <c r="G148" s="121">
        <f t="shared" si="74"/>
        <v>52618.400000000001</v>
      </c>
      <c r="H148" s="62"/>
      <c r="I148" s="104">
        <v>4</v>
      </c>
      <c r="J148" s="105">
        <v>3300</v>
      </c>
      <c r="K148" s="106">
        <f t="shared" si="53"/>
        <v>825</v>
      </c>
      <c r="L148" s="118">
        <v>4</v>
      </c>
      <c r="M148" s="105">
        <f t="shared" si="75"/>
        <v>2937.6443418013823</v>
      </c>
      <c r="N148" s="106">
        <f t="shared" si="68"/>
        <v>734.41108545034558</v>
      </c>
      <c r="O148" s="123">
        <f t="shared" si="69"/>
        <v>0</v>
      </c>
      <c r="P148" s="124">
        <f t="shared" si="70"/>
        <v>-90.588914549654419</v>
      </c>
      <c r="Q148" s="125">
        <f t="shared" si="71"/>
        <v>0.89019525509132802</v>
      </c>
      <c r="R148" s="290"/>
      <c r="S148" s="47">
        <v>0.96666666666666667</v>
      </c>
      <c r="T148" s="48">
        <v>0.99673611111111116</v>
      </c>
      <c r="U148" s="111">
        <v>14.999999999999947</v>
      </c>
      <c r="V148" s="112">
        <v>43.300000000000054</v>
      </c>
      <c r="W148" s="113"/>
      <c r="X148" s="116"/>
      <c r="Y148" s="276"/>
      <c r="Z148" s="277"/>
      <c r="AA148" s="172">
        <f t="shared" si="72"/>
        <v>-362.35565819861768</v>
      </c>
      <c r="AB148" s="110">
        <f t="shared" si="73"/>
        <v>0.89019525509132802</v>
      </c>
      <c r="AC148" s="282"/>
    </row>
    <row r="149" spans="1:29" ht="15.75" customHeight="1">
      <c r="A149" s="285"/>
      <c r="B149" s="100" t="s">
        <v>120</v>
      </c>
      <c r="C149" s="274" t="s">
        <v>158</v>
      </c>
      <c r="D149" s="275"/>
      <c r="E149" s="101">
        <v>25.03</v>
      </c>
      <c r="F149" s="102">
        <v>1529</v>
      </c>
      <c r="G149" s="121">
        <f t="shared" si="74"/>
        <v>38270.870000000003</v>
      </c>
      <c r="H149" s="62"/>
      <c r="I149" s="104">
        <v>4</v>
      </c>
      <c r="J149" s="105">
        <v>3300</v>
      </c>
      <c r="K149" s="106">
        <f t="shared" si="53"/>
        <v>825</v>
      </c>
      <c r="L149" s="118">
        <v>4</v>
      </c>
      <c r="M149" s="105">
        <f t="shared" si="75"/>
        <v>2940.3846153846075</v>
      </c>
      <c r="N149" s="106">
        <f t="shared" si="68"/>
        <v>735.09615384615188</v>
      </c>
      <c r="O149" s="123">
        <f t="shared" si="69"/>
        <v>0</v>
      </c>
      <c r="P149" s="124">
        <f t="shared" si="70"/>
        <v>-89.903846153848122</v>
      </c>
      <c r="Q149" s="125">
        <f t="shared" si="71"/>
        <v>0.89102564102563864</v>
      </c>
      <c r="R149" s="290"/>
      <c r="S149" s="47">
        <v>1.0069444444444444</v>
      </c>
      <c r="T149" s="48">
        <v>1.0286111111111111</v>
      </c>
      <c r="U149" s="111">
        <v>14.6999999999999</v>
      </c>
      <c r="V149" s="112">
        <v>31.200000000000081</v>
      </c>
      <c r="W149" s="126"/>
      <c r="X149" s="127"/>
      <c r="Y149" s="276"/>
      <c r="Z149" s="277"/>
      <c r="AA149" s="172">
        <f t="shared" si="72"/>
        <v>-359.61538461539249</v>
      </c>
      <c r="AB149" s="110">
        <f t="shared" si="73"/>
        <v>0.89102564102563864</v>
      </c>
      <c r="AC149" s="282"/>
    </row>
    <row r="150" spans="1:29" ht="15.75" customHeight="1">
      <c r="A150" s="285"/>
      <c r="B150" s="100" t="s">
        <v>120</v>
      </c>
      <c r="C150" s="274" t="s">
        <v>148</v>
      </c>
      <c r="D150" s="275"/>
      <c r="E150" s="101">
        <v>17.89</v>
      </c>
      <c r="F150" s="102">
        <v>4357</v>
      </c>
      <c r="G150" s="121">
        <f t="shared" si="74"/>
        <v>77946.73</v>
      </c>
      <c r="H150" s="62"/>
      <c r="I150" s="104">
        <v>4</v>
      </c>
      <c r="J150" s="105">
        <v>3600</v>
      </c>
      <c r="K150" s="106">
        <f t="shared" si="53"/>
        <v>900</v>
      </c>
      <c r="L150" s="118">
        <v>4</v>
      </c>
      <c r="M150" s="105">
        <f t="shared" si="75"/>
        <v>3168.0872550999775</v>
      </c>
      <c r="N150" s="106">
        <f t="shared" si="68"/>
        <v>792.02181377499437</v>
      </c>
      <c r="O150" s="123">
        <f t="shared" si="69"/>
        <v>0</v>
      </c>
      <c r="P150" s="124">
        <f t="shared" si="70"/>
        <v>-107.97818622500563</v>
      </c>
      <c r="Q150" s="125">
        <f t="shared" si="71"/>
        <v>0.88002423752777148</v>
      </c>
      <c r="R150" s="290"/>
      <c r="S150" s="47">
        <v>1.039224537037037</v>
      </c>
      <c r="T150" s="48">
        <v>1.0965277777777778</v>
      </c>
      <c r="U150" s="111">
        <v>15.283333333333218</v>
      </c>
      <c r="V150" s="112">
        <v>82.516666666666723</v>
      </c>
      <c r="W150" s="126"/>
      <c r="X150" s="127"/>
      <c r="Y150" s="276"/>
      <c r="Z150" s="277"/>
      <c r="AA150" s="172">
        <f t="shared" si="72"/>
        <v>-431.91274490002252</v>
      </c>
      <c r="AB150" s="110">
        <f t="shared" si="73"/>
        <v>0.88002423752777148</v>
      </c>
      <c r="AC150" s="282"/>
    </row>
    <row r="151" spans="1:29" ht="15.75" customHeight="1">
      <c r="A151" s="285"/>
      <c r="B151" s="100" t="s">
        <v>120</v>
      </c>
      <c r="C151" s="274" t="s">
        <v>149</v>
      </c>
      <c r="D151" s="275"/>
      <c r="E151" s="101">
        <v>16.66</v>
      </c>
      <c r="F151" s="102">
        <v>6530</v>
      </c>
      <c r="G151" s="121">
        <f t="shared" si="74"/>
        <v>108789.8</v>
      </c>
      <c r="H151" s="62"/>
      <c r="I151" s="104">
        <v>5</v>
      </c>
      <c r="J151" s="105">
        <v>3600</v>
      </c>
      <c r="K151" s="106">
        <f t="shared" si="53"/>
        <v>720</v>
      </c>
      <c r="L151" s="118">
        <v>5</v>
      </c>
      <c r="M151" s="105">
        <f t="shared" si="75"/>
        <v>3170.3304113283916</v>
      </c>
      <c r="N151" s="106">
        <f t="shared" si="68"/>
        <v>634.06608226567835</v>
      </c>
      <c r="O151" s="123">
        <f t="shared" si="69"/>
        <v>0</v>
      </c>
      <c r="P151" s="124">
        <f t="shared" si="70"/>
        <v>-85.933917734321653</v>
      </c>
      <c r="Q151" s="125">
        <f t="shared" si="71"/>
        <v>0.88064733648010884</v>
      </c>
      <c r="R151" s="290"/>
      <c r="S151" s="47">
        <v>1.1072337962962964</v>
      </c>
      <c r="T151" s="48">
        <v>1.1930555555555555</v>
      </c>
      <c r="U151" s="111">
        <v>15.416666666666785</v>
      </c>
      <c r="V151" s="112">
        <v>123.5833333333332</v>
      </c>
      <c r="W151" s="126"/>
      <c r="X151" s="127"/>
      <c r="Y151" s="276"/>
      <c r="Z151" s="277"/>
      <c r="AA151" s="172">
        <f t="shared" si="72"/>
        <v>-429.66958867160838</v>
      </c>
      <c r="AB151" s="110">
        <f t="shared" si="73"/>
        <v>0.88064733648010873</v>
      </c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72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72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13"/>
      <c r="X154" s="116"/>
      <c r="Y154" s="276"/>
      <c r="Z154" s="277"/>
      <c r="AA154" s="172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72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73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167"/>
      <c r="G157" s="135"/>
      <c r="H157" s="69"/>
      <c r="I157" s="136">
        <f t="shared" ref="I157:J157" si="76">AVERAGE(I141:I156)</f>
        <v>4.0909090909090908</v>
      </c>
      <c r="J157" s="137">
        <f t="shared" si="76"/>
        <v>3463.6363636363635</v>
      </c>
      <c r="K157" s="138">
        <f t="shared" ref="K157" si="77">J157/I157</f>
        <v>846.66666666666663</v>
      </c>
      <c r="L157" s="136">
        <f t="shared" ref="L157:M157" si="78">AVERAGE(L141:L156)</f>
        <v>4.0909090909090908</v>
      </c>
      <c r="M157" s="137">
        <f t="shared" si="78"/>
        <v>3066.2588180548246</v>
      </c>
      <c r="N157" s="138">
        <f>M157/L157</f>
        <v>749.52993330229049</v>
      </c>
      <c r="O157" s="139">
        <f>L157-I157</f>
        <v>0</v>
      </c>
      <c r="P157" s="140">
        <f>N157-K157</f>
        <v>-97.136733364376141</v>
      </c>
      <c r="Q157" s="141">
        <f>N157/K157</f>
        <v>0.88527157476648488</v>
      </c>
      <c r="R157" s="291"/>
      <c r="S157" s="142">
        <f>S141</f>
        <v>0.70855324074074078</v>
      </c>
      <c r="T157" s="143">
        <f>INDEX(T141:T156,COUNTA(T141:T156))</f>
        <v>1.1930555555555555</v>
      </c>
      <c r="U157" s="144"/>
      <c r="V157" s="166"/>
      <c r="W157" s="167"/>
      <c r="X157" s="138"/>
      <c r="Y157" s="279"/>
      <c r="Z157" s="280"/>
      <c r="AA157" s="174">
        <f>M157-J157</f>
        <v>-397.37754558153893</v>
      </c>
      <c r="AB157" s="141">
        <f>M157/J157</f>
        <v>0.88527157476648477</v>
      </c>
      <c r="AC157" s="283"/>
    </row>
    <row r="159" spans="1:29">
      <c r="Y159" s="273" t="s">
        <v>159</v>
      </c>
      <c r="Z159" s="273"/>
    </row>
    <row r="160" spans="1:29">
      <c r="Y160" s="273" t="s">
        <v>160</v>
      </c>
      <c r="Z160" s="273"/>
    </row>
    <row r="161" spans="25:26">
      <c r="Y161" s="273" t="s">
        <v>161</v>
      </c>
      <c r="Z161" s="273"/>
    </row>
    <row r="162" spans="25:26">
      <c r="Y162" s="273" t="s">
        <v>162</v>
      </c>
      <c r="Z162" s="273"/>
    </row>
    <row r="163" spans="25:26">
      <c r="Y163" s="273" t="s">
        <v>163</v>
      </c>
      <c r="Z163" s="273"/>
    </row>
    <row r="164" spans="25:26">
      <c r="Y164" s="273" t="s">
        <v>164</v>
      </c>
      <c r="Z164" s="273"/>
    </row>
    <row r="165" spans="25:26">
      <c r="Y165" s="273" t="s">
        <v>165</v>
      </c>
      <c r="Z165" s="273"/>
    </row>
    <row r="166" spans="25:26">
      <c r="Y166" s="273" t="s">
        <v>166</v>
      </c>
      <c r="Z166" s="273"/>
    </row>
    <row r="167" spans="25:26">
      <c r="Y167" s="273" t="s">
        <v>167</v>
      </c>
      <c r="Z167" s="273"/>
    </row>
    <row r="168" spans="25:26">
      <c r="Y168" s="273" t="s">
        <v>168</v>
      </c>
      <c r="Z168" s="273"/>
    </row>
    <row r="169" spans="25:26">
      <c r="Y169" s="273" t="s">
        <v>169</v>
      </c>
      <c r="Z169" s="273"/>
    </row>
    <row r="170" spans="25:26">
      <c r="Y170" s="273" t="s">
        <v>170</v>
      </c>
      <c r="Z170" s="273"/>
    </row>
    <row r="171" spans="25:26">
      <c r="Y171" s="273" t="s">
        <v>171</v>
      </c>
      <c r="Z171" s="273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515" priority="1" operator="greaterThan">
      <formula>0</formula>
    </cfRule>
  </conditionalFormatting>
  <conditionalFormatting sqref="P5:P157 AA5:AA157">
    <cfRule type="cellIs" dxfId="514" priority="4" operator="lessThan">
      <formula>0</formula>
    </cfRule>
  </conditionalFormatting>
  <conditionalFormatting sqref="Q5:Q157 AB5:AB157">
    <cfRule type="cellIs" dxfId="513" priority="2" operator="greaterThan">
      <formula>1</formula>
    </cfRule>
    <cfRule type="cellIs" dxfId="512" priority="3" operator="lessThan">
      <formula>0.8</formula>
    </cfRule>
  </conditionalFormatting>
  <conditionalFormatting sqref="AC5:AC6 R5:R157 AC90:AC95">
    <cfRule type="cellIs" dxfId="511" priority="5" operator="lessThan">
      <formula>0.8</formula>
    </cfRule>
  </conditionalFormatting>
  <conditionalFormatting sqref="AC12:AC20">
    <cfRule type="cellIs" dxfId="510" priority="13" operator="lessThan">
      <formula>0.8</formula>
    </cfRule>
  </conditionalFormatting>
  <conditionalFormatting sqref="AC22:AC27">
    <cfRule type="cellIs" dxfId="509" priority="12" operator="lessThan">
      <formula>0.8</formula>
    </cfRule>
  </conditionalFormatting>
  <conditionalFormatting sqref="AC39">
    <cfRule type="cellIs" dxfId="508" priority="11" operator="lessThan">
      <formula>0.8</formula>
    </cfRule>
  </conditionalFormatting>
  <conditionalFormatting sqref="AC56">
    <cfRule type="cellIs" dxfId="507" priority="7" operator="lessThan">
      <formula>0.8</formula>
    </cfRule>
  </conditionalFormatting>
  <conditionalFormatting sqref="AC73:AC78">
    <cfRule type="cellIs" dxfId="506" priority="6" operator="lessThan">
      <formula>0.8</formula>
    </cfRule>
  </conditionalFormatting>
  <conditionalFormatting sqref="AC107">
    <cfRule type="cellIs" dxfId="505" priority="10" operator="lessThan">
      <formula>0.8</formula>
    </cfRule>
  </conditionalFormatting>
  <conditionalFormatting sqref="AC124">
    <cfRule type="cellIs" dxfId="504" priority="9" operator="lessThan">
      <formula>0.8</formula>
    </cfRule>
  </conditionalFormatting>
  <conditionalFormatting sqref="AC141:AC146">
    <cfRule type="cellIs" dxfId="503" priority="8" operator="lessThan">
      <formula>0.8</formula>
    </cfRule>
  </conditionalFormatting>
  <dataValidations count="1">
    <dataValidation type="list" allowBlank="1" showInputMessage="1" showErrorMessage="1" sqref="Y5:Z157" xr:uid="{593923ED-341A-425C-B087-D45B37C6949F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3A7C6-794A-4C1E-9E37-7D1276989403}">
  <sheetPr>
    <tabColor theme="8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P42" sqref="P42"/>
      <selection pane="bottomLeft" activeCell="AA33" sqref="AA33:AB3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59279</v>
      </c>
      <c r="E1" s="88" t="s">
        <v>3</v>
      </c>
      <c r="F1" s="89">
        <f>SUM(G5:G123)</f>
        <v>3078177.0200000005</v>
      </c>
      <c r="G1" s="90" t="s">
        <v>84</v>
      </c>
      <c r="H1" s="91">
        <f>L21+L38+L55+L72+L89+L106+L123</f>
        <v>140.58333333333334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205</v>
      </c>
      <c r="Z1" s="192" t="s">
        <v>206</v>
      </c>
      <c r="AA1" s="370" t="s">
        <v>173</v>
      </c>
      <c r="AB1" s="371"/>
      <c r="AC1" s="176" t="s">
        <v>19</v>
      </c>
      <c r="AD1" s="177" t="s">
        <v>172</v>
      </c>
      <c r="AE1" s="338" t="s">
        <v>90</v>
      </c>
      <c r="AF1" s="353"/>
      <c r="AG1" s="354"/>
    </row>
    <row r="2" spans="1:33" ht="26.25" customHeight="1" thickBot="1">
      <c r="A2" s="331">
        <v>46103</v>
      </c>
      <c r="B2" s="332"/>
      <c r="C2" s="92" t="s">
        <v>40</v>
      </c>
      <c r="D2" s="93">
        <f>AVERAGE(N21,N38,N55,N72,N89,N106,N123)</f>
        <v>116.91835983110313</v>
      </c>
      <c r="E2" s="93" t="s">
        <v>91</v>
      </c>
      <c r="F2" s="94">
        <f>F1/D1</f>
        <v>51.926939050928667</v>
      </c>
      <c r="G2" s="95" t="s">
        <v>92</v>
      </c>
      <c r="H2" s="96">
        <f>COUNT(H5:H123)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SUM(Y21,Y38,Y55,Y72,Y89,Y106,Y123)</f>
        <v>0</v>
      </c>
      <c r="Z2" s="193">
        <f>SUM(Z21,Z38,Z55,Z72,Z89,Z106,Z123)</f>
        <v>0</v>
      </c>
      <c r="AA2" s="372"/>
      <c r="AB2" s="373"/>
      <c r="AC2" s="201">
        <f>SUM(AC21,AC38,AC55,AC72,AC89,AC106,AC123)</f>
        <v>57</v>
      </c>
      <c r="AD2" s="202">
        <f>SUM(AD21,AD38,AD55,AD72,AD89,AD106,AD123)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207</v>
      </c>
      <c r="Z3" s="364"/>
      <c r="AA3" s="366" t="s">
        <v>108</v>
      </c>
      <c r="AB3" s="367"/>
      <c r="AC3" s="363" t="s">
        <v>208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8"/>
      <c r="AB4" s="369"/>
      <c r="AC4" s="194" t="s">
        <v>174</v>
      </c>
      <c r="AD4" s="195" t="s">
        <v>175</v>
      </c>
      <c r="AE4" s="312"/>
      <c r="AF4" s="299"/>
      <c r="AG4" s="301"/>
    </row>
    <row r="5" spans="1:33" ht="15.75" customHeight="1">
      <c r="A5" s="284" t="s">
        <v>180</v>
      </c>
      <c r="B5" s="114" t="s">
        <v>181</v>
      </c>
      <c r="C5" s="362" t="s">
        <v>182</v>
      </c>
      <c r="D5" s="362"/>
      <c r="E5" s="147">
        <v>56.77</v>
      </c>
      <c r="F5" s="151">
        <v>4062</v>
      </c>
      <c r="G5" s="148">
        <f t="shared" ref="G5:G7" si="0">E5*F5</f>
        <v>230599.74000000002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1785.2765230130631</v>
      </c>
      <c r="N5" s="152">
        <f>M5/L5</f>
        <v>74.386521792210957</v>
      </c>
      <c r="O5" s="154">
        <f>L5-I5</f>
        <v>0</v>
      </c>
      <c r="P5" s="155">
        <f>N5-K5</f>
        <v>-8.9468115411223721</v>
      </c>
      <c r="Q5" s="156">
        <f>N5/K5</f>
        <v>0.89263826150653158</v>
      </c>
      <c r="R5" s="289">
        <f>Q21</f>
        <v>0.89294490473341281</v>
      </c>
      <c r="S5" s="157">
        <v>0.25033564814814813</v>
      </c>
      <c r="T5" s="158">
        <v>0.34513888888888888</v>
      </c>
      <c r="U5" s="159"/>
      <c r="V5" s="160">
        <v>136.51666666666668</v>
      </c>
      <c r="W5" s="181"/>
      <c r="X5" s="152"/>
      <c r="Y5" s="12"/>
      <c r="Z5" s="198"/>
      <c r="AA5" s="292"/>
      <c r="AB5" s="293"/>
      <c r="AC5" s="12">
        <v>3</v>
      </c>
      <c r="AD5" s="198"/>
      <c r="AE5" s="178">
        <f>M5-J5</f>
        <v>-214.72347698693693</v>
      </c>
      <c r="AF5" s="132">
        <f>M5/J5</f>
        <v>0.89263826150653158</v>
      </c>
      <c r="AG5" s="365">
        <f>AF21</f>
        <v>0.89294490473341281</v>
      </c>
    </row>
    <row r="6" spans="1:33" ht="15.75" customHeight="1">
      <c r="A6" s="285"/>
      <c r="B6" s="100" t="s">
        <v>183</v>
      </c>
      <c r="C6" s="361" t="s">
        <v>186</v>
      </c>
      <c r="D6" s="361"/>
      <c r="E6" s="101">
        <v>59.52</v>
      </c>
      <c r="F6" s="102">
        <v>5902</v>
      </c>
      <c r="G6" s="103">
        <f t="shared" si="0"/>
        <v>351287.04000000004</v>
      </c>
      <c r="H6" s="26"/>
      <c r="I6" s="104">
        <v>24</v>
      </c>
      <c r="J6" s="105">
        <v>2000</v>
      </c>
      <c r="K6" s="106">
        <f t="shared" ref="K6:K41" si="1">J6/I6</f>
        <v>83.333333333333329</v>
      </c>
      <c r="L6" s="107">
        <v>24</v>
      </c>
      <c r="M6" s="105">
        <f>F6/V6*60</f>
        <v>1785.7791225416029</v>
      </c>
      <c r="N6" s="106">
        <f>M6/L6</f>
        <v>74.407463439233453</v>
      </c>
      <c r="O6" s="108">
        <f>L6-I6</f>
        <v>0</v>
      </c>
      <c r="P6" s="109">
        <f>N6-K6</f>
        <v>-8.9258698940998755</v>
      </c>
      <c r="Q6" s="110">
        <f>N6/K6</f>
        <v>0.89288956127080144</v>
      </c>
      <c r="R6" s="290"/>
      <c r="S6" s="47">
        <v>0.34861111111111109</v>
      </c>
      <c r="T6" s="48">
        <v>0.48631944444444447</v>
      </c>
      <c r="U6" s="111">
        <v>4.9999999999999822</v>
      </c>
      <c r="V6" s="112">
        <v>198.30000000000007</v>
      </c>
      <c r="W6" s="113">
        <v>0.48631944444444447</v>
      </c>
      <c r="X6" s="116">
        <v>0.52510416666666671</v>
      </c>
      <c r="Y6" s="12"/>
      <c r="Z6" s="198"/>
      <c r="AA6" s="276"/>
      <c r="AB6" s="277"/>
      <c r="AC6" s="12">
        <v>5</v>
      </c>
      <c r="AD6" s="198"/>
      <c r="AE6" s="117">
        <f>M6-J6</f>
        <v>-214.22087745839713</v>
      </c>
      <c r="AF6" s="110">
        <f>M6/J6</f>
        <v>0.89288956127080144</v>
      </c>
      <c r="AG6" s="359"/>
    </row>
    <row r="7" spans="1:33" ht="15.75" customHeight="1">
      <c r="A7" s="285"/>
      <c r="B7" s="100" t="s">
        <v>183</v>
      </c>
      <c r="C7" s="361" t="s">
        <v>184</v>
      </c>
      <c r="D7" s="361"/>
      <c r="E7" s="101">
        <v>77.34</v>
      </c>
      <c r="F7" s="102">
        <v>3003</v>
      </c>
      <c r="G7" s="103">
        <f t="shared" si="0"/>
        <v>232252.02000000002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1786.6137828458118</v>
      </c>
      <c r="N7" s="106">
        <f>M7/L7</f>
        <v>77.678860123730942</v>
      </c>
      <c r="O7" s="108">
        <f>L7-I7</f>
        <v>0</v>
      </c>
      <c r="P7" s="109">
        <f>N7-K7</f>
        <v>-9.2776616153994951</v>
      </c>
      <c r="Q7" s="110">
        <f>N7/K7</f>
        <v>0.89330689142290576</v>
      </c>
      <c r="R7" s="290"/>
      <c r="S7" s="47">
        <v>0.52510416666666671</v>
      </c>
      <c r="T7" s="48">
        <v>0.59513888888888888</v>
      </c>
      <c r="U7" s="111">
        <v>55.850000000000016</v>
      </c>
      <c r="V7" s="112">
        <v>100.84999999999994</v>
      </c>
      <c r="W7" s="113"/>
      <c r="X7" s="116"/>
      <c r="Y7" s="12"/>
      <c r="Z7" s="198"/>
      <c r="AA7" s="276"/>
      <c r="AB7" s="277"/>
      <c r="AC7" s="12">
        <v>3</v>
      </c>
      <c r="AD7" s="198"/>
      <c r="AE7" s="117">
        <f>M7-J7</f>
        <v>-213.38621715418822</v>
      </c>
      <c r="AF7" s="110">
        <f>M7/J7</f>
        <v>0.89330689142290587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1785.8898094668257</v>
      </c>
      <c r="N21" s="138">
        <f>M21/L21</f>
        <v>75.46013279437291</v>
      </c>
      <c r="O21" s="139">
        <f>L21-I21</f>
        <v>0</v>
      </c>
      <c r="P21" s="140">
        <f>N21-K21</f>
        <v>-9.0469094591482104</v>
      </c>
      <c r="Q21" s="141">
        <f>N21/K21</f>
        <v>0.89294490473341281</v>
      </c>
      <c r="R21" s="291"/>
      <c r="S21" s="142">
        <f>S5</f>
        <v>0.25033564814814813</v>
      </c>
      <c r="T21" s="143">
        <f>INDEX(T5:T20,COUNTA(T5:T20))</f>
        <v>0.59513888888888888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11</v>
      </c>
      <c r="AD21" s="180">
        <f>SUM(AD5:AD20)</f>
        <v>0</v>
      </c>
      <c r="AE21" s="168">
        <f>M21-J21</f>
        <v>-214.11019053317432</v>
      </c>
      <c r="AF21" s="141">
        <f>M21/J21</f>
        <v>0.89294490473341281</v>
      </c>
      <c r="AG21" s="360"/>
    </row>
    <row r="22" spans="1:33" ht="15.75" customHeight="1">
      <c r="A22" s="294" t="s">
        <v>187</v>
      </c>
      <c r="B22" s="146" t="s">
        <v>183</v>
      </c>
      <c r="C22" s="287" t="s">
        <v>190</v>
      </c>
      <c r="D22" s="288"/>
      <c r="E22" s="147">
        <v>47.37</v>
      </c>
      <c r="F22" s="159">
        <v>1995</v>
      </c>
      <c r="G22" s="148">
        <f t="shared" ref="G22:G25" si="5">E22*F22</f>
        <v>94503.15</v>
      </c>
      <c r="H22" s="149"/>
      <c r="I22" s="153">
        <v>21</v>
      </c>
      <c r="J22" s="151">
        <v>2000</v>
      </c>
      <c r="K22" s="152">
        <f>J22/I22</f>
        <v>95.238095238095241</v>
      </c>
      <c r="L22" s="153">
        <v>22</v>
      </c>
      <c r="M22" s="151">
        <f>F22/V22*60</f>
        <v>1784.7912524850885</v>
      </c>
      <c r="N22" s="152">
        <f>M22/L22</f>
        <v>81.126875112958572</v>
      </c>
      <c r="O22" s="154">
        <f>L22-I22</f>
        <v>1</v>
      </c>
      <c r="P22" s="155">
        <f>N22-K22</f>
        <v>-14.111220125136668</v>
      </c>
      <c r="Q22" s="156">
        <f>N22/K22</f>
        <v>0.85183218868606503</v>
      </c>
      <c r="R22" s="289">
        <f>Q38</f>
        <v>0.88733619025196353</v>
      </c>
      <c r="S22" s="157">
        <v>0.25</v>
      </c>
      <c r="T22" s="158">
        <v>0.2965740740740741</v>
      </c>
      <c r="U22" s="159"/>
      <c r="V22" s="160">
        <v>67.066666666666706</v>
      </c>
      <c r="W22" s="97"/>
      <c r="X22" s="98"/>
      <c r="Y22" s="12"/>
      <c r="Z22" s="198"/>
      <c r="AA22" s="292"/>
      <c r="AB22" s="293"/>
      <c r="AC22" s="12">
        <v>3</v>
      </c>
      <c r="AD22" s="198"/>
      <c r="AE22" s="115">
        <f>M22-J22</f>
        <v>-215.20874751491147</v>
      </c>
      <c r="AF22" s="156">
        <f>M22/J22</f>
        <v>0.89239562624254432</v>
      </c>
      <c r="AG22" s="358">
        <f>AF38</f>
        <v>0.90846324240081988</v>
      </c>
    </row>
    <row r="23" spans="1:33" ht="15.75" customHeight="1">
      <c r="A23" s="295"/>
      <c r="B23" s="163" t="s">
        <v>183</v>
      </c>
      <c r="C23" s="274" t="s">
        <v>192</v>
      </c>
      <c r="D23" s="275"/>
      <c r="E23" s="101">
        <v>53.76</v>
      </c>
      <c r="F23" s="111">
        <v>3467</v>
      </c>
      <c r="G23" s="103">
        <f t="shared" si="5"/>
        <v>186385.91999999998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1786.0904407555809</v>
      </c>
      <c r="N23" s="106">
        <f>M23/L23</f>
        <v>89.304522037779037</v>
      </c>
      <c r="O23" s="108">
        <f>L23-I23</f>
        <v>0</v>
      </c>
      <c r="P23" s="109">
        <f>N23-K23</f>
        <v>-10.695477962220963</v>
      </c>
      <c r="Q23" s="110">
        <f>N23/K23</f>
        <v>0.89304522037779033</v>
      </c>
      <c r="R23" s="290"/>
      <c r="S23" s="47">
        <v>0.3</v>
      </c>
      <c r="T23" s="48">
        <v>0.38087962962962962</v>
      </c>
      <c r="U23" s="111">
        <v>4.9333333333332785</v>
      </c>
      <c r="V23" s="112">
        <v>116.46666666666667</v>
      </c>
      <c r="W23" s="113"/>
      <c r="X23" s="116"/>
      <c r="Y23" s="12"/>
      <c r="Z23" s="198"/>
      <c r="AA23" s="276"/>
      <c r="AB23" s="277"/>
      <c r="AC23" s="12">
        <v>5</v>
      </c>
      <c r="AD23" s="198"/>
      <c r="AE23" s="117">
        <f>M23-J23</f>
        <v>-213.90955924441914</v>
      </c>
      <c r="AF23" s="110">
        <f>M23/J23</f>
        <v>0.89304522037779044</v>
      </c>
      <c r="AG23" s="359"/>
    </row>
    <row r="24" spans="1:33" ht="15.75" customHeight="1">
      <c r="A24" s="295"/>
      <c r="B24" s="163" t="s">
        <v>183</v>
      </c>
      <c r="C24" s="274" t="s">
        <v>193</v>
      </c>
      <c r="D24" s="275"/>
      <c r="E24" s="101">
        <v>71.55</v>
      </c>
      <c r="F24" s="111">
        <v>2862</v>
      </c>
      <c r="G24" s="103">
        <f t="shared" si="5"/>
        <v>204776.1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1785.6499133448883</v>
      </c>
      <c r="N24" s="106">
        <f>M24/L24</f>
        <v>81.165905152040381</v>
      </c>
      <c r="O24" s="108">
        <f>L24-I24</f>
        <v>0</v>
      </c>
      <c r="P24" s="109">
        <f>N24-K24</f>
        <v>-9.7431857570505258</v>
      </c>
      <c r="Q24" s="110">
        <f>N24/K24</f>
        <v>0.89282495667244421</v>
      </c>
      <c r="R24" s="290"/>
      <c r="S24" s="47">
        <v>0.38472222222222224</v>
      </c>
      <c r="T24" s="48">
        <v>0.45150462962962962</v>
      </c>
      <c r="U24" s="111">
        <v>5.5333333333333723</v>
      </c>
      <c r="V24" s="112">
        <v>96.166666666666615</v>
      </c>
      <c r="W24" s="113">
        <v>0.45150462962962962</v>
      </c>
      <c r="X24" s="116">
        <v>0.4899074074074074</v>
      </c>
      <c r="Y24" s="12"/>
      <c r="Z24" s="198"/>
      <c r="AA24" s="276"/>
      <c r="AB24" s="277"/>
      <c r="AC24" s="12">
        <v>3</v>
      </c>
      <c r="AD24" s="198"/>
      <c r="AE24" s="117">
        <f>M24-J24</f>
        <v>-214.35008665511168</v>
      </c>
      <c r="AF24" s="110">
        <f>M24/J24</f>
        <v>0.89282495667244421</v>
      </c>
      <c r="AG24" s="359"/>
    </row>
    <row r="25" spans="1:33" ht="15.75" customHeight="1">
      <c r="A25" s="295"/>
      <c r="B25" s="163" t="s">
        <v>178</v>
      </c>
      <c r="C25" s="274" t="s">
        <v>179</v>
      </c>
      <c r="D25" s="275"/>
      <c r="E25" s="101">
        <v>29.97</v>
      </c>
      <c r="F25" s="111">
        <v>3178</v>
      </c>
      <c r="G25" s="103">
        <f t="shared" si="5"/>
        <v>95244.66</v>
      </c>
      <c r="H25" s="26"/>
      <c r="I25" s="107">
        <v>21</v>
      </c>
      <c r="J25" s="105">
        <v>2790</v>
      </c>
      <c r="K25" s="106">
        <f t="shared" si="1"/>
        <v>132.85714285714286</v>
      </c>
      <c r="L25" s="107">
        <v>22</v>
      </c>
      <c r="M25" s="105">
        <f>F25/V25*60</f>
        <v>2628.8602941176487</v>
      </c>
      <c r="N25" s="106">
        <f>M25/L25</f>
        <v>119.4936497326204</v>
      </c>
      <c r="O25" s="108">
        <f>L25-I25</f>
        <v>1</v>
      </c>
      <c r="P25" s="109">
        <f>N25-K25</f>
        <v>-13.363493124522464</v>
      </c>
      <c r="Q25" s="110">
        <f>N25/K25</f>
        <v>0.89941456787993845</v>
      </c>
      <c r="R25" s="290"/>
      <c r="S25" s="47">
        <v>0.4899074074074074</v>
      </c>
      <c r="T25" s="48">
        <v>0.54027777777777775</v>
      </c>
      <c r="U25" s="111">
        <v>55.300000000000011</v>
      </c>
      <c r="V25" s="112">
        <v>72.533333333333289</v>
      </c>
      <c r="W25" s="113"/>
      <c r="X25" s="116"/>
      <c r="Y25" s="12"/>
      <c r="Z25" s="198"/>
      <c r="AA25" s="276"/>
      <c r="AB25" s="277"/>
      <c r="AC25" s="12">
        <v>3</v>
      </c>
      <c r="AD25" s="198"/>
      <c r="AE25" s="117">
        <f>M25-J25</f>
        <v>-161.13970588235134</v>
      </c>
      <c r="AF25" s="110">
        <f>M25/J25</f>
        <v>0.94224383301707837</v>
      </c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21</v>
      </c>
      <c r="J38" s="137">
        <f t="shared" si="6"/>
        <v>2197.5</v>
      </c>
      <c r="K38" s="138">
        <f t="shared" ref="K38" si="7">J38/I38</f>
        <v>104.64285714285714</v>
      </c>
      <c r="L38" s="136">
        <f t="shared" ref="L38:M38" si="8">AVERAGE(L22:L37)</f>
        <v>21.5</v>
      </c>
      <c r="M38" s="137">
        <f t="shared" si="8"/>
        <v>1996.3479751758016</v>
      </c>
      <c r="N38" s="138">
        <f>M38/L38</f>
        <v>92.853394194223327</v>
      </c>
      <c r="O38" s="139">
        <f>L38-I38</f>
        <v>0.5</v>
      </c>
      <c r="P38" s="140">
        <f>N38-K38</f>
        <v>-11.789462948633812</v>
      </c>
      <c r="Q38" s="141">
        <f>N38/K38</f>
        <v>0.88733619025196353</v>
      </c>
      <c r="R38" s="291"/>
      <c r="S38" s="142">
        <f>S22</f>
        <v>0.25</v>
      </c>
      <c r="T38" s="143">
        <f>INDEX(T22:T37,COUNTA(T22:T37))</f>
        <v>0.54027777777777775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14</v>
      </c>
      <c r="AD38" s="180">
        <f>SUM(AD22:AD37)</f>
        <v>0</v>
      </c>
      <c r="AE38" s="168">
        <f>M38-J38</f>
        <v>-201.15202482419841</v>
      </c>
      <c r="AF38" s="141">
        <f>M38/J38</f>
        <v>0.90846324240081988</v>
      </c>
      <c r="AG38" s="360"/>
    </row>
    <row r="39" spans="1:33" ht="15.75" customHeight="1">
      <c r="A39" s="284" t="s">
        <v>189</v>
      </c>
      <c r="B39" s="146" t="s">
        <v>183</v>
      </c>
      <c r="C39" s="287" t="s">
        <v>188</v>
      </c>
      <c r="D39" s="288"/>
      <c r="E39" s="147">
        <v>59.34</v>
      </c>
      <c r="F39" s="97">
        <v>3297</v>
      </c>
      <c r="G39" s="148">
        <f t="shared" ref="G39:G41" si="9">E39*F39</f>
        <v>195643.98</v>
      </c>
      <c r="H39" s="149"/>
      <c r="I39" s="150">
        <v>24</v>
      </c>
      <c r="J39" s="151">
        <v>2000</v>
      </c>
      <c r="K39" s="152">
        <f>J39/I39</f>
        <v>83.333333333333329</v>
      </c>
      <c r="L39" s="107">
        <v>24</v>
      </c>
      <c r="M39" s="151">
        <f>F39/V39*60</f>
        <v>1786.185101580136</v>
      </c>
      <c r="N39" s="152">
        <f>M39/L39</f>
        <v>74.424379232505672</v>
      </c>
      <c r="O39" s="154">
        <f>L39-I39</f>
        <v>0</v>
      </c>
      <c r="P39" s="155">
        <f>N39-K39</f>
        <v>-8.9089541008276569</v>
      </c>
      <c r="Q39" s="156">
        <f>N39/K39</f>
        <v>0.89309255079006811</v>
      </c>
      <c r="R39" s="289">
        <f>Q55</f>
        <v>0.86737848972442533</v>
      </c>
      <c r="S39" s="157">
        <v>0.25017361111111114</v>
      </c>
      <c r="T39" s="158">
        <v>0.32708333333333334</v>
      </c>
      <c r="U39" s="159"/>
      <c r="V39" s="160">
        <v>110.74999999999997</v>
      </c>
      <c r="W39" s="158"/>
      <c r="X39" s="169"/>
      <c r="Y39" s="12"/>
      <c r="Z39" s="198"/>
      <c r="AA39" s="292"/>
      <c r="AB39" s="293"/>
      <c r="AC39" s="12">
        <v>3</v>
      </c>
      <c r="AD39" s="198"/>
      <c r="AE39" s="115">
        <f>M39-J39</f>
        <v>-213.81489841986399</v>
      </c>
      <c r="AF39" s="156">
        <f>M39/J39</f>
        <v>0.893092550790068</v>
      </c>
      <c r="AG39" s="281">
        <f>AF55</f>
        <v>0.89216073228798043</v>
      </c>
    </row>
    <row r="40" spans="1:33" ht="15.75" customHeight="1">
      <c r="A40" s="285"/>
      <c r="B40" s="163" t="s">
        <v>183</v>
      </c>
      <c r="C40" s="274" t="s">
        <v>185</v>
      </c>
      <c r="D40" s="275"/>
      <c r="E40" s="101">
        <v>58.67</v>
      </c>
      <c r="F40" s="102">
        <v>4870</v>
      </c>
      <c r="G40" s="103">
        <f t="shared" si="9"/>
        <v>285722.90000000002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24</v>
      </c>
      <c r="M40" s="105">
        <f>F40/V40*60</f>
        <v>1782.2506861848128</v>
      </c>
      <c r="N40" s="106">
        <f>M40/L40</f>
        <v>74.260445257700539</v>
      </c>
      <c r="O40" s="108">
        <f>L40-I40</f>
        <v>1</v>
      </c>
      <c r="P40" s="109">
        <f>N40-K40</f>
        <v>-12.696076481429898</v>
      </c>
      <c r="Q40" s="110">
        <f>N40/K40</f>
        <v>0.85399512046355619</v>
      </c>
      <c r="R40" s="290"/>
      <c r="S40" s="47">
        <v>0.33059027777777777</v>
      </c>
      <c r="T40" s="48">
        <v>0.44444444444444442</v>
      </c>
      <c r="U40" s="111">
        <v>5.0499999999999901</v>
      </c>
      <c r="V40" s="112">
        <v>163.94999999999996</v>
      </c>
      <c r="W40" s="113">
        <v>0.44444444444444442</v>
      </c>
      <c r="X40" s="116">
        <v>0.48333333333333334</v>
      </c>
      <c r="Y40" s="12"/>
      <c r="Z40" s="198"/>
      <c r="AA40" s="276"/>
      <c r="AB40" s="277"/>
      <c r="AC40" s="12">
        <v>5</v>
      </c>
      <c r="AD40" s="198"/>
      <c r="AE40" s="117">
        <f>M40-J40</f>
        <v>-217.74931381518718</v>
      </c>
      <c r="AF40" s="110">
        <f>M40/J40</f>
        <v>0.89112534309240643</v>
      </c>
      <c r="AG40" s="282"/>
    </row>
    <row r="41" spans="1:33" ht="15.75" customHeight="1">
      <c r="A41" s="285"/>
      <c r="B41" s="163" t="s">
        <v>183</v>
      </c>
      <c r="C41" s="274" t="s">
        <v>191</v>
      </c>
      <c r="D41" s="275"/>
      <c r="E41" s="101">
        <v>59.54</v>
      </c>
      <c r="F41" s="102">
        <v>3691</v>
      </c>
      <c r="G41" s="103">
        <f t="shared" si="9"/>
        <v>219762.13999999998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24</v>
      </c>
      <c r="M41" s="105">
        <f>F41/V41*60</f>
        <v>1784.5286059629334</v>
      </c>
      <c r="N41" s="106">
        <f>M41/L41</f>
        <v>74.355358581788892</v>
      </c>
      <c r="O41" s="108">
        <f>L41-I41</f>
        <v>1</v>
      </c>
      <c r="P41" s="109">
        <f>N41-K41</f>
        <v>-12.601163157341546</v>
      </c>
      <c r="Q41" s="110">
        <f>N41/K41</f>
        <v>0.8550866236905722</v>
      </c>
      <c r="R41" s="290"/>
      <c r="S41" s="47">
        <v>0.48333333333333334</v>
      </c>
      <c r="T41" s="48">
        <v>0.56951388888888888</v>
      </c>
      <c r="U41" s="111">
        <v>56.000000000000043</v>
      </c>
      <c r="V41" s="112">
        <v>124.09999999999998</v>
      </c>
      <c r="W41" s="113"/>
      <c r="X41" s="116"/>
      <c r="Y41" s="12"/>
      <c r="Z41" s="198"/>
      <c r="AA41" s="276"/>
      <c r="AB41" s="277"/>
      <c r="AC41" s="12">
        <v>3</v>
      </c>
      <c r="AD41" s="198"/>
      <c r="AE41" s="117">
        <f>M41-J41</f>
        <v>-215.4713940370666</v>
      </c>
      <c r="AF41" s="110">
        <f>M41/J41</f>
        <v>0.89226430298146675</v>
      </c>
      <c r="AG41" s="282"/>
    </row>
    <row r="42" spans="1:33" ht="15.75" customHeight="1">
      <c r="A42" s="285"/>
      <c r="B42" s="163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12"/>
      <c r="Z42" s="198"/>
      <c r="AA42" s="276"/>
      <c r="AB42" s="277"/>
      <c r="AC42" s="12"/>
      <c r="AD42" s="198"/>
      <c r="AE42" s="117"/>
      <c r="AF42" s="110"/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23.333333333333332</v>
      </c>
      <c r="J55" s="137">
        <f t="shared" si="10"/>
        <v>2000</v>
      </c>
      <c r="K55" s="138">
        <f t="shared" ref="K55" si="11">J55/I55</f>
        <v>85.714285714285722</v>
      </c>
      <c r="L55" s="136">
        <f t="shared" ref="L55:M55" si="12">AVERAGE(L39:L54)</f>
        <v>24</v>
      </c>
      <c r="M55" s="137">
        <f t="shared" si="12"/>
        <v>1784.3214645759608</v>
      </c>
      <c r="N55" s="138">
        <f>M55/L55</f>
        <v>74.346727690665034</v>
      </c>
      <c r="O55" s="139">
        <f>L55-I55</f>
        <v>0.66666666666666785</v>
      </c>
      <c r="P55" s="140">
        <f>N55-K55</f>
        <v>-11.367558023620688</v>
      </c>
      <c r="Q55" s="141">
        <f>N55/K55</f>
        <v>0.86737848972442533</v>
      </c>
      <c r="R55" s="291"/>
      <c r="S55" s="142">
        <f>S39</f>
        <v>0.25017361111111114</v>
      </c>
      <c r="T55" s="143">
        <f>INDEX(T39:T54,COUNTA(T39:T54))</f>
        <v>0.56951388888888888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11</v>
      </c>
      <c r="AD55" s="191">
        <f>SUM(AD39:AD54)</f>
        <v>0</v>
      </c>
      <c r="AE55" s="168">
        <f>M55-J55</f>
        <v>-215.67853542403918</v>
      </c>
      <c r="AF55" s="141">
        <f>M55/J55</f>
        <v>0.89216073228798043</v>
      </c>
      <c r="AG55" s="283"/>
    </row>
    <row r="56" spans="1:33" ht="15.75" customHeight="1">
      <c r="A56" s="294" t="s">
        <v>210</v>
      </c>
      <c r="B56" s="114" t="s">
        <v>176</v>
      </c>
      <c r="C56" s="362" t="s">
        <v>177</v>
      </c>
      <c r="D56" s="362"/>
      <c r="E56" s="147">
        <v>19.7</v>
      </c>
      <c r="F56" s="97">
        <v>3414</v>
      </c>
      <c r="G56" s="148">
        <f t="shared" ref="G56:G59" si="13">E56*F56</f>
        <v>67255.8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1079.5256916996054</v>
      </c>
      <c r="N56" s="152">
        <f>M56/L56</f>
        <v>83.040437823046574</v>
      </c>
      <c r="O56" s="154">
        <f>L56-I56</f>
        <v>0</v>
      </c>
      <c r="P56" s="155">
        <f>N56-K56</f>
        <v>-9.2672544846457328</v>
      </c>
      <c r="Q56" s="156">
        <f>N56/K56</f>
        <v>0.89960474308300453</v>
      </c>
      <c r="R56" s="289">
        <f>Q72</f>
        <v>0.90539489740187795</v>
      </c>
      <c r="S56" s="157">
        <v>0.25017361111111114</v>
      </c>
      <c r="T56" s="158">
        <v>0.38194444444444442</v>
      </c>
      <c r="U56" s="159"/>
      <c r="V56" s="160">
        <v>189.74999999999991</v>
      </c>
      <c r="W56" s="158"/>
      <c r="X56" s="169"/>
      <c r="Y56" s="12"/>
      <c r="Z56" s="198"/>
      <c r="AA56" s="292"/>
      <c r="AB56" s="293"/>
      <c r="AC56" s="12">
        <v>5</v>
      </c>
      <c r="AD56" s="198"/>
      <c r="AE56" s="115">
        <f>M56-J56</f>
        <v>-120.47430830039457</v>
      </c>
      <c r="AF56" s="156">
        <f>M56/J56</f>
        <v>0.89960474308300453</v>
      </c>
      <c r="AG56" s="281">
        <f>AF72</f>
        <v>0.90539489740187806</v>
      </c>
    </row>
    <row r="57" spans="1:33" ht="15.75" customHeight="1">
      <c r="A57" s="295"/>
      <c r="B57" s="100" t="s">
        <v>211</v>
      </c>
      <c r="C57" s="361" t="s">
        <v>212</v>
      </c>
      <c r="D57" s="361"/>
      <c r="E57" s="101">
        <v>27.05</v>
      </c>
      <c r="F57" s="102">
        <v>575</v>
      </c>
      <c r="G57" s="103">
        <f t="shared" si="13"/>
        <v>15553.75</v>
      </c>
      <c r="H57" s="26"/>
      <c r="I57" s="104">
        <v>6</v>
      </c>
      <c r="J57" s="105">
        <v>3273</v>
      </c>
      <c r="K57" s="106">
        <f t="shared" ref="K57:K59" si="14">J57/I57</f>
        <v>545.5</v>
      </c>
      <c r="L57" s="107">
        <v>6</v>
      </c>
      <c r="M57" s="105">
        <f>F57/V57*60</f>
        <v>2965.6160458452841</v>
      </c>
      <c r="N57" s="106">
        <f>M57/L57</f>
        <v>494.269340974214</v>
      </c>
      <c r="O57" s="108">
        <f>L57-I57</f>
        <v>0</v>
      </c>
      <c r="P57" s="109">
        <f>N57-K57</f>
        <v>-51.230659025785997</v>
      </c>
      <c r="Q57" s="110">
        <f>N57/K57</f>
        <v>0.90608495137344458</v>
      </c>
      <c r="R57" s="290"/>
      <c r="S57" s="47">
        <v>0.38567129629629632</v>
      </c>
      <c r="T57" s="48">
        <v>0.39374999999999999</v>
      </c>
      <c r="U57" s="111">
        <v>5.3666666666667329</v>
      </c>
      <c r="V57" s="112">
        <v>11.633333333333287</v>
      </c>
      <c r="W57" s="113"/>
      <c r="X57" s="116"/>
      <c r="Y57" s="12"/>
      <c r="Z57" s="198"/>
      <c r="AA57" s="276"/>
      <c r="AB57" s="277"/>
      <c r="AC57" s="12">
        <v>1</v>
      </c>
      <c r="AD57" s="198"/>
      <c r="AE57" s="117">
        <f>M57-J57</f>
        <v>-307.38395415471587</v>
      </c>
      <c r="AF57" s="110">
        <f>M57/J57</f>
        <v>0.90608495137344458</v>
      </c>
      <c r="AG57" s="282"/>
    </row>
    <row r="58" spans="1:33" ht="15.75" customHeight="1">
      <c r="A58" s="295"/>
      <c r="B58" s="100" t="s">
        <v>211</v>
      </c>
      <c r="C58" s="361" t="s">
        <v>215</v>
      </c>
      <c r="D58" s="361"/>
      <c r="E58" s="101">
        <v>26.21</v>
      </c>
      <c r="F58" s="102">
        <v>1525</v>
      </c>
      <c r="G58" s="103">
        <f t="shared" si="13"/>
        <v>39970.25</v>
      </c>
      <c r="H58" s="26"/>
      <c r="I58" s="104">
        <v>6</v>
      </c>
      <c r="J58" s="105">
        <v>3273</v>
      </c>
      <c r="K58" s="106">
        <f t="shared" si="14"/>
        <v>545.5</v>
      </c>
      <c r="L58" s="107">
        <v>6</v>
      </c>
      <c r="M58" s="105">
        <f>F58/V58*60</f>
        <v>2965.9643435980529</v>
      </c>
      <c r="N58" s="106">
        <f>M58/L58</f>
        <v>494.32739059967548</v>
      </c>
      <c r="O58" s="108">
        <f>L58-I58</f>
        <v>0</v>
      </c>
      <c r="P58" s="109">
        <f>N58-K58</f>
        <v>-51.172609400324518</v>
      </c>
      <c r="Q58" s="110">
        <f>N58/K58</f>
        <v>0.90619136681883683</v>
      </c>
      <c r="R58" s="290"/>
      <c r="S58" s="47">
        <v>0.39802083333333332</v>
      </c>
      <c r="T58" s="48">
        <v>0.41944444444444445</v>
      </c>
      <c r="U58" s="111">
        <v>6.1500000000000021</v>
      </c>
      <c r="V58" s="112">
        <v>30.850000000000026</v>
      </c>
      <c r="W58" s="113"/>
      <c r="X58" s="116"/>
      <c r="Y58" s="12"/>
      <c r="Z58" s="198"/>
      <c r="AA58" s="276"/>
      <c r="AB58" s="277"/>
      <c r="AC58" s="12">
        <v>1</v>
      </c>
      <c r="AD58" s="198"/>
      <c r="AE58" s="117">
        <f>M58-J58</f>
        <v>-307.03565640194711</v>
      </c>
      <c r="AF58" s="110">
        <f>M58/J58</f>
        <v>0.90619136681883683</v>
      </c>
      <c r="AG58" s="282"/>
    </row>
    <row r="59" spans="1:33" ht="15.75" customHeight="1">
      <c r="A59" s="295"/>
      <c r="B59" s="100" t="s">
        <v>178</v>
      </c>
      <c r="C59" s="361" t="s">
        <v>216</v>
      </c>
      <c r="D59" s="361"/>
      <c r="E59" s="101">
        <v>21.92</v>
      </c>
      <c r="F59" s="102">
        <v>1638</v>
      </c>
      <c r="G59" s="103">
        <f t="shared" si="13"/>
        <v>35904.960000000006</v>
      </c>
      <c r="H59" s="26"/>
      <c r="I59" s="104">
        <v>6</v>
      </c>
      <c r="J59" s="105">
        <v>3600</v>
      </c>
      <c r="K59" s="106">
        <f t="shared" si="14"/>
        <v>600</v>
      </c>
      <c r="L59" s="107">
        <v>6</v>
      </c>
      <c r="M59" s="105">
        <f>F59/V59*60</f>
        <v>3261.5044247787646</v>
      </c>
      <c r="N59" s="106">
        <f>M59/L59</f>
        <v>543.58407079646076</v>
      </c>
      <c r="O59" s="108">
        <f>L59-I59</f>
        <v>0</v>
      </c>
      <c r="P59" s="109">
        <f>N59-K59</f>
        <v>-56.415929203539235</v>
      </c>
      <c r="Q59" s="110">
        <f>N59/K59</f>
        <v>0.90597345132743456</v>
      </c>
      <c r="R59" s="290"/>
      <c r="S59" s="47">
        <v>0.42291666666666666</v>
      </c>
      <c r="T59" s="48">
        <v>0.44384259259259257</v>
      </c>
      <c r="U59" s="111">
        <v>4.9999999999999822</v>
      </c>
      <c r="V59" s="112">
        <v>30.133333333333301</v>
      </c>
      <c r="W59" s="113"/>
      <c r="X59" s="116"/>
      <c r="Y59" s="12"/>
      <c r="Z59" s="198"/>
      <c r="AA59" s="276"/>
      <c r="AB59" s="277"/>
      <c r="AC59" s="12">
        <v>1</v>
      </c>
      <c r="AD59" s="198"/>
      <c r="AE59" s="199">
        <f>M59-J59</f>
        <v>-338.49557522123541</v>
      </c>
      <c r="AF59" s="200">
        <f>M59/J59</f>
        <v>0.90597345132743456</v>
      </c>
      <c r="AG59" s="282"/>
    </row>
    <row r="60" spans="1:33" ht="15.75" customHeight="1">
      <c r="A60" s="296"/>
      <c r="B60" s="100"/>
      <c r="C60" s="361"/>
      <c r="D60" s="361"/>
      <c r="E60" s="101"/>
      <c r="F60" s="105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99"/>
      <c r="AF60" s="200"/>
      <c r="AG60" s="282"/>
    </row>
    <row r="61" spans="1:33" ht="15.75" customHeight="1">
      <c r="A61" s="296"/>
      <c r="B61" s="100"/>
      <c r="C61" s="361"/>
      <c r="D61" s="361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99"/>
      <c r="AF61" s="200"/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15">AVERAGE(I56:I71)</f>
        <v>7.75</v>
      </c>
      <c r="J72" s="137">
        <f t="shared" si="15"/>
        <v>2836.5</v>
      </c>
      <c r="K72" s="138">
        <f t="shared" ref="K72" si="16">J72/I72</f>
        <v>366</v>
      </c>
      <c r="L72" s="136">
        <f t="shared" ref="L72:M72" si="17">AVERAGE(L56:L71)</f>
        <v>7.75</v>
      </c>
      <c r="M72" s="137">
        <f t="shared" si="17"/>
        <v>2568.152626480427</v>
      </c>
      <c r="N72" s="138">
        <f>M72/L72</f>
        <v>331.37453244908733</v>
      </c>
      <c r="O72" s="139">
        <f>L72-I72</f>
        <v>0</v>
      </c>
      <c r="P72" s="140">
        <f>N72-K72</f>
        <v>-34.625467550912674</v>
      </c>
      <c r="Q72" s="141">
        <f>N72/K72</f>
        <v>0.90539489740187795</v>
      </c>
      <c r="R72" s="291"/>
      <c r="S72" s="142">
        <f>S56</f>
        <v>0.25017361111111114</v>
      </c>
      <c r="T72" s="143">
        <f>INDEX(T56:T71,COUNTA(T56:T71))</f>
        <v>0.44384259259259257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8</v>
      </c>
      <c r="AD72" s="191">
        <f>SUM(AD56:AD71)</f>
        <v>0</v>
      </c>
      <c r="AE72" s="168">
        <f>M72-J72</f>
        <v>-268.34737351957301</v>
      </c>
      <c r="AF72" s="141">
        <f>M72/J72</f>
        <v>0.90539489740187806</v>
      </c>
      <c r="AG72" s="283"/>
    </row>
    <row r="73" spans="1:33" ht="15.75" customHeight="1">
      <c r="A73" s="284" t="s">
        <v>220</v>
      </c>
      <c r="B73" s="146" t="s">
        <v>181</v>
      </c>
      <c r="C73" s="287" t="s">
        <v>203</v>
      </c>
      <c r="D73" s="288"/>
      <c r="E73" s="147">
        <v>58.17</v>
      </c>
      <c r="F73" s="97">
        <v>1551</v>
      </c>
      <c r="G73" s="148">
        <f t="shared" ref="G73:G74" si="18">E73*F73</f>
        <v>90221.67</v>
      </c>
      <c r="H73" s="149"/>
      <c r="I73" s="150">
        <v>19</v>
      </c>
      <c r="J73" s="151">
        <v>1800</v>
      </c>
      <c r="K73" s="152">
        <f>J73/I73</f>
        <v>94.736842105263165</v>
      </c>
      <c r="L73" s="153">
        <v>19</v>
      </c>
      <c r="M73" s="151">
        <f>F73/V73*60</f>
        <v>1605.8671268334786</v>
      </c>
      <c r="N73" s="152">
        <f>M73/L73</f>
        <v>84.519322464919924</v>
      </c>
      <c r="O73" s="154">
        <f>L73-I73</f>
        <v>0</v>
      </c>
      <c r="P73" s="155">
        <f>N73-K73</f>
        <v>-10.217519640343241</v>
      </c>
      <c r="Q73" s="156">
        <f>N73/K73</f>
        <v>0.89214840379637694</v>
      </c>
      <c r="R73" s="289">
        <f>Q89</f>
        <v>0.89219574015780234</v>
      </c>
      <c r="S73" s="157">
        <v>0.7083680555555556</v>
      </c>
      <c r="T73" s="158">
        <v>0.74861111111111112</v>
      </c>
      <c r="U73" s="159"/>
      <c r="V73" s="160">
        <v>57.949999999999946</v>
      </c>
      <c r="W73" s="158"/>
      <c r="X73" s="169"/>
      <c r="Y73" s="196"/>
      <c r="Z73" s="197"/>
      <c r="AA73" s="292"/>
      <c r="AB73" s="293"/>
      <c r="AC73" s="196">
        <v>1</v>
      </c>
      <c r="AD73" s="197"/>
      <c r="AE73" s="115">
        <f>M73-J73</f>
        <v>-194.13287316652145</v>
      </c>
      <c r="AF73" s="156">
        <f>M73/J73</f>
        <v>0.89214840379637694</v>
      </c>
      <c r="AG73" s="281">
        <f>AF89</f>
        <v>0.89219574015780234</v>
      </c>
    </row>
    <row r="74" spans="1:33" ht="15.75" customHeight="1">
      <c r="A74" s="285"/>
      <c r="B74" s="163" t="s">
        <v>181</v>
      </c>
      <c r="C74" s="274" t="s">
        <v>221</v>
      </c>
      <c r="D74" s="275"/>
      <c r="E74" s="101">
        <v>44.98</v>
      </c>
      <c r="F74" s="102">
        <v>3399</v>
      </c>
      <c r="G74" s="103">
        <f t="shared" si="18"/>
        <v>152887.01999999999</v>
      </c>
      <c r="H74" s="26"/>
      <c r="I74" s="104">
        <v>21</v>
      </c>
      <c r="J74" s="105">
        <v>1800</v>
      </c>
      <c r="K74" s="106">
        <f t="shared" ref="K74" si="19">J74/I74</f>
        <v>85.714285714285708</v>
      </c>
      <c r="L74" s="107">
        <v>21</v>
      </c>
      <c r="M74" s="105">
        <f>F74/V74*60</f>
        <v>1606.0375377346099</v>
      </c>
      <c r="N74" s="106">
        <f>M74/L74</f>
        <v>76.47797798736238</v>
      </c>
      <c r="O74" s="108">
        <f>L74-I74</f>
        <v>0</v>
      </c>
      <c r="P74" s="109">
        <f>N74-K74</f>
        <v>-9.2363077269233287</v>
      </c>
      <c r="Q74" s="110">
        <f>N74/K74</f>
        <v>0.89224307651922785</v>
      </c>
      <c r="R74" s="290"/>
      <c r="S74" s="47">
        <v>0.75209490740740736</v>
      </c>
      <c r="T74" s="48">
        <v>0.84027777777777779</v>
      </c>
      <c r="U74" s="111">
        <v>5.0166666666665982</v>
      </c>
      <c r="V74" s="112">
        <v>126.98333333333341</v>
      </c>
      <c r="W74" s="113"/>
      <c r="X74" s="116"/>
      <c r="Y74" s="12"/>
      <c r="Z74" s="198"/>
      <c r="AA74" s="276"/>
      <c r="AB74" s="277"/>
      <c r="AC74" s="12">
        <v>3</v>
      </c>
      <c r="AD74" s="198"/>
      <c r="AE74" s="117">
        <f>M74-J74</f>
        <v>-193.96246226539006</v>
      </c>
      <c r="AF74" s="110">
        <f>M74/J74</f>
        <v>0.89224307651922774</v>
      </c>
      <c r="AG74" s="282"/>
    </row>
    <row r="75" spans="1:33" ht="15.75" customHeight="1">
      <c r="A75" s="285"/>
      <c r="B75" s="163"/>
      <c r="C75" s="274"/>
      <c r="D75" s="275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76"/>
      <c r="AB75" s="277"/>
      <c r="AC75" s="12"/>
      <c r="AD75" s="198"/>
      <c r="AE75" s="117"/>
      <c r="AF75" s="110"/>
      <c r="AG75" s="282"/>
    </row>
    <row r="76" spans="1:33" ht="15.75" customHeight="1">
      <c r="A76" s="285"/>
      <c r="B76" s="163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63"/>
      <c r="C77" s="274"/>
      <c r="D77" s="275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63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63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119"/>
      <c r="T79" s="120"/>
      <c r="U79" s="111"/>
      <c r="V79" s="112"/>
      <c r="W79" s="120"/>
      <c r="X79" s="189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63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119"/>
      <c r="T80" s="120"/>
      <c r="U80" s="111"/>
      <c r="V80" s="112"/>
      <c r="W80" s="120"/>
      <c r="X80" s="189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63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119"/>
      <c r="T81" s="120"/>
      <c r="U81" s="111"/>
      <c r="V81" s="112"/>
      <c r="W81" s="120"/>
      <c r="X81" s="189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63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119"/>
      <c r="T82" s="120"/>
      <c r="U82" s="111"/>
      <c r="V82" s="112"/>
      <c r="W82" s="120"/>
      <c r="X82" s="189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63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119"/>
      <c r="T83" s="120"/>
      <c r="U83" s="111"/>
      <c r="V83" s="112"/>
      <c r="W83" s="120"/>
      <c r="X83" s="189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63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119"/>
      <c r="T84" s="120"/>
      <c r="U84" s="111"/>
      <c r="V84" s="112"/>
      <c r="W84" s="120"/>
      <c r="X84" s="189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63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119"/>
      <c r="T85" s="120"/>
      <c r="U85" s="111"/>
      <c r="V85" s="112"/>
      <c r="W85" s="120"/>
      <c r="X85" s="189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63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119"/>
      <c r="T86" s="120"/>
      <c r="U86" s="111"/>
      <c r="V86" s="112"/>
      <c r="W86" s="120"/>
      <c r="X86" s="189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63"/>
      <c r="C87" s="274"/>
      <c r="D87" s="275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119"/>
      <c r="T87" s="120"/>
      <c r="U87" s="111"/>
      <c r="V87" s="112"/>
      <c r="W87" s="120"/>
      <c r="X87" s="189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0">AVERAGE(I73:I88)</f>
        <v>20</v>
      </c>
      <c r="J89" s="137">
        <f t="shared" si="20"/>
        <v>1800</v>
      </c>
      <c r="K89" s="138">
        <f t="shared" ref="K89" si="21">J89/I89</f>
        <v>90</v>
      </c>
      <c r="L89" s="136">
        <f t="shared" ref="L89:M89" si="22">AVERAGE(L73:L88)</f>
        <v>20</v>
      </c>
      <c r="M89" s="137">
        <f t="shared" si="22"/>
        <v>1605.9523322840441</v>
      </c>
      <c r="N89" s="138">
        <f>M89/L89</f>
        <v>80.297616614202212</v>
      </c>
      <c r="O89" s="139">
        <f>L89-I89</f>
        <v>0</v>
      </c>
      <c r="P89" s="140">
        <f>N89-K89</f>
        <v>-9.7023833857977877</v>
      </c>
      <c r="Q89" s="141">
        <f>N89/K89</f>
        <v>0.89219574015780234</v>
      </c>
      <c r="R89" s="291"/>
      <c r="S89" s="142">
        <f>S73</f>
        <v>0.7083680555555556</v>
      </c>
      <c r="T89" s="143">
        <f>INDEX(T73:T88,COUNTA(T73:T88))</f>
        <v>0.84027777777777779</v>
      </c>
      <c r="U89" s="144"/>
      <c r="V89" s="166"/>
      <c r="W89" s="167"/>
      <c r="X89" s="138"/>
      <c r="Y89" s="179">
        <f t="shared" ref="Y89:Z89" si="23">SUM(Y73:Y88)</f>
        <v>0</v>
      </c>
      <c r="Z89" s="180">
        <f t="shared" si="23"/>
        <v>0</v>
      </c>
      <c r="AA89" s="279"/>
      <c r="AB89" s="280"/>
      <c r="AC89" s="179">
        <f t="shared" ref="AC89" si="24">SUM(AC73:AC88)</f>
        <v>4</v>
      </c>
      <c r="AD89" s="180">
        <f t="shared" ref="AD89" si="25">SUM(AD73:AD88)</f>
        <v>0</v>
      </c>
      <c r="AE89" s="168">
        <f>M89-J89</f>
        <v>-194.04766771595587</v>
      </c>
      <c r="AF89" s="141">
        <f>M89/J89</f>
        <v>0.89219574015780234</v>
      </c>
      <c r="AG89" s="283"/>
    </row>
    <row r="90" spans="1:33" ht="15.75" customHeight="1">
      <c r="A90" s="294" t="s">
        <v>196</v>
      </c>
      <c r="B90" s="146" t="s">
        <v>181</v>
      </c>
      <c r="C90" s="287" t="s">
        <v>201</v>
      </c>
      <c r="D90" s="288"/>
      <c r="E90" s="147">
        <v>54.09</v>
      </c>
      <c r="F90" s="159">
        <v>1354</v>
      </c>
      <c r="G90" s="148">
        <f t="shared" ref="G90:G92" si="26">E90*F90</f>
        <v>73237.86</v>
      </c>
      <c r="H90" s="149"/>
      <c r="I90" s="150">
        <v>19</v>
      </c>
      <c r="J90" s="151">
        <v>2000</v>
      </c>
      <c r="K90" s="152">
        <f>J90/I90</f>
        <v>105.26315789473684</v>
      </c>
      <c r="L90" s="153">
        <v>20</v>
      </c>
      <c r="M90" s="151">
        <f>F90/V90*60</f>
        <v>1786.1487724441197</v>
      </c>
      <c r="N90" s="152">
        <f>M90/L90</f>
        <v>89.307438622205979</v>
      </c>
      <c r="O90" s="154">
        <f>L90-I90</f>
        <v>1</v>
      </c>
      <c r="P90" s="155">
        <f>N90-K90</f>
        <v>-15.955719272530857</v>
      </c>
      <c r="Q90" s="156">
        <f>N90/K90</f>
        <v>0.84842066691095686</v>
      </c>
      <c r="R90" s="289">
        <f>Q106</f>
        <v>0.8640902771725949</v>
      </c>
      <c r="S90" s="157">
        <v>0.70833333333333337</v>
      </c>
      <c r="T90" s="158">
        <v>0.7399189814814815</v>
      </c>
      <c r="U90" s="159"/>
      <c r="V90" s="160">
        <v>45.483333333333306</v>
      </c>
      <c r="W90" s="97"/>
      <c r="X90" s="98"/>
      <c r="Y90" s="196"/>
      <c r="Z90" s="197"/>
      <c r="AA90" s="292"/>
      <c r="AB90" s="293"/>
      <c r="AC90" s="196">
        <v>1</v>
      </c>
      <c r="AD90" s="197"/>
      <c r="AE90" s="115">
        <f>M90-J90</f>
        <v>-213.85122755588031</v>
      </c>
      <c r="AF90" s="156">
        <f>M90/J90</f>
        <v>0.89307438622205981</v>
      </c>
      <c r="AG90" s="358">
        <f>AF106</f>
        <v>0.89289328641168142</v>
      </c>
    </row>
    <row r="91" spans="1:33" ht="15.75" customHeight="1">
      <c r="A91" s="295"/>
      <c r="B91" s="163" t="s">
        <v>181</v>
      </c>
      <c r="C91" s="274" t="s">
        <v>222</v>
      </c>
      <c r="D91" s="275"/>
      <c r="E91" s="101">
        <v>50.67</v>
      </c>
      <c r="F91" s="111">
        <v>2499</v>
      </c>
      <c r="G91" s="103">
        <f t="shared" si="26"/>
        <v>126624.33</v>
      </c>
      <c r="H91" s="26"/>
      <c r="I91" s="104">
        <v>20</v>
      </c>
      <c r="J91" s="105">
        <v>2000</v>
      </c>
      <c r="K91" s="106">
        <f t="shared" ref="K91:K92" si="27">J91/I91</f>
        <v>100</v>
      </c>
      <c r="L91" s="107">
        <v>20</v>
      </c>
      <c r="M91" s="105">
        <f>F91/V91*60</f>
        <v>1785.7086145295727</v>
      </c>
      <c r="N91" s="106">
        <f>M91/L91</f>
        <v>89.285430726478637</v>
      </c>
      <c r="O91" s="108">
        <f>L91-I91</f>
        <v>0</v>
      </c>
      <c r="P91" s="109">
        <f>N91-K91</f>
        <v>-10.714569273521363</v>
      </c>
      <c r="Q91" s="110">
        <f>N91/K91</f>
        <v>0.89285430726478632</v>
      </c>
      <c r="R91" s="290"/>
      <c r="S91" s="47">
        <v>0.74307870370370366</v>
      </c>
      <c r="T91" s="48">
        <v>0.80138888888888893</v>
      </c>
      <c r="U91" s="111">
        <v>4.5499999999999119</v>
      </c>
      <c r="V91" s="112">
        <v>83.966666666666782</v>
      </c>
      <c r="W91" s="113"/>
      <c r="X91" s="116"/>
      <c r="Y91" s="12"/>
      <c r="Z91" s="198"/>
      <c r="AA91" s="276"/>
      <c r="AB91" s="277"/>
      <c r="AC91" s="12">
        <v>2</v>
      </c>
      <c r="AD91" s="198"/>
      <c r="AE91" s="117">
        <f>M91-J91</f>
        <v>-214.29138547042726</v>
      </c>
      <c r="AF91" s="110">
        <f>M91/J91</f>
        <v>0.89285430726478632</v>
      </c>
      <c r="AG91" s="359"/>
    </row>
    <row r="92" spans="1:33" ht="15.75" customHeight="1">
      <c r="A92" s="295"/>
      <c r="B92" s="163" t="s">
        <v>181</v>
      </c>
      <c r="C92" s="274" t="s">
        <v>197</v>
      </c>
      <c r="D92" s="275"/>
      <c r="E92" s="101">
        <v>57.3</v>
      </c>
      <c r="F92" s="111">
        <v>1170</v>
      </c>
      <c r="G92" s="103">
        <f t="shared" si="26"/>
        <v>67041</v>
      </c>
      <c r="H92" s="26"/>
      <c r="I92" s="104">
        <v>21</v>
      </c>
      <c r="J92" s="105">
        <v>2000</v>
      </c>
      <c r="K92" s="106">
        <f t="shared" si="27"/>
        <v>95.238095238095241</v>
      </c>
      <c r="L92" s="107">
        <v>22</v>
      </c>
      <c r="M92" s="105">
        <f>F92/V92*60</f>
        <v>1785.502331496396</v>
      </c>
      <c r="N92" s="106">
        <f>M92/L92</f>
        <v>81.159196886199823</v>
      </c>
      <c r="O92" s="108">
        <f>L92-I92</f>
        <v>1</v>
      </c>
      <c r="P92" s="109">
        <f>N92-K92</f>
        <v>-14.078898351895418</v>
      </c>
      <c r="Q92" s="110">
        <f>N92/K92</f>
        <v>0.85217156730509813</v>
      </c>
      <c r="R92" s="290"/>
      <c r="S92" s="47">
        <v>0.80555555555555558</v>
      </c>
      <c r="T92" s="48">
        <v>0.83285879629629633</v>
      </c>
      <c r="U92" s="111">
        <v>5.9999999999999787</v>
      </c>
      <c r="V92" s="112">
        <v>39.316666666666684</v>
      </c>
      <c r="W92" s="113"/>
      <c r="X92" s="116"/>
      <c r="Y92" s="12"/>
      <c r="Z92" s="198"/>
      <c r="AA92" s="276"/>
      <c r="AB92" s="277"/>
      <c r="AC92" s="12">
        <v>1</v>
      </c>
      <c r="AD92" s="198"/>
      <c r="AE92" s="117">
        <f>M92-J92</f>
        <v>-214.49766850360402</v>
      </c>
      <c r="AF92" s="110">
        <f>M92/J92</f>
        <v>0.89275116574819802</v>
      </c>
      <c r="AG92" s="359"/>
    </row>
    <row r="93" spans="1:33" ht="15.75" customHeight="1">
      <c r="A93" s="295"/>
      <c r="B93" s="163"/>
      <c r="C93" s="274"/>
      <c r="D93" s="275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359"/>
    </row>
    <row r="94" spans="1:33" ht="15.75" customHeight="1">
      <c r="A94" s="296"/>
      <c r="B94" s="163"/>
      <c r="C94" s="274"/>
      <c r="D94" s="275"/>
      <c r="E94" s="101"/>
      <c r="F94" s="111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359"/>
    </row>
    <row r="95" spans="1:33" ht="15.75" customHeight="1">
      <c r="A95" s="296"/>
      <c r="B95" s="163"/>
      <c r="C95" s="274"/>
      <c r="D95" s="275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359"/>
    </row>
    <row r="96" spans="1:33" ht="15.75" customHeight="1">
      <c r="A96" s="296"/>
      <c r="B96" s="163"/>
      <c r="C96" s="274"/>
      <c r="D96" s="275"/>
      <c r="E96" s="101"/>
      <c r="F96" s="111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12"/>
      <c r="Z96" s="198"/>
      <c r="AA96" s="276"/>
      <c r="AB96" s="277"/>
      <c r="AC96" s="12"/>
      <c r="AD96" s="198"/>
      <c r="AE96" s="117"/>
      <c r="AF96" s="110"/>
      <c r="AG96" s="359"/>
    </row>
    <row r="97" spans="1:33" ht="15.75" customHeight="1">
      <c r="A97" s="296"/>
      <c r="B97" s="163"/>
      <c r="C97" s="274"/>
      <c r="D97" s="275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12"/>
      <c r="Z97" s="198"/>
      <c r="AA97" s="276"/>
      <c r="AB97" s="277"/>
      <c r="AC97" s="12"/>
      <c r="AD97" s="198"/>
      <c r="AE97" s="117"/>
      <c r="AF97" s="110"/>
      <c r="AG97" s="359"/>
    </row>
    <row r="98" spans="1:33" ht="15.75" customHeight="1">
      <c r="A98" s="296"/>
      <c r="B98" s="163"/>
      <c r="C98" s="274"/>
      <c r="D98" s="275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13"/>
      <c r="X98" s="116"/>
      <c r="Y98" s="12"/>
      <c r="Z98" s="198"/>
      <c r="AA98" s="276"/>
      <c r="AB98" s="277"/>
      <c r="AC98" s="12"/>
      <c r="AD98" s="198"/>
      <c r="AE98" s="117"/>
      <c r="AF98" s="110"/>
      <c r="AG98" s="359"/>
    </row>
    <row r="99" spans="1:33" ht="15.75" customHeight="1">
      <c r="A99" s="296"/>
      <c r="B99" s="163"/>
      <c r="C99" s="274"/>
      <c r="D99" s="275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13"/>
      <c r="X99" s="116"/>
      <c r="Y99" s="12"/>
      <c r="Z99" s="198"/>
      <c r="AA99" s="276"/>
      <c r="AB99" s="277"/>
      <c r="AC99" s="12"/>
      <c r="AD99" s="198"/>
      <c r="AE99" s="117"/>
      <c r="AF99" s="110"/>
      <c r="AG99" s="359"/>
    </row>
    <row r="100" spans="1:33" ht="15.75" customHeight="1">
      <c r="A100" s="296"/>
      <c r="B100" s="163"/>
      <c r="C100" s="274"/>
      <c r="D100" s="275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13"/>
      <c r="X100" s="116"/>
      <c r="Y100" s="12"/>
      <c r="Z100" s="198"/>
      <c r="AA100" s="276"/>
      <c r="AB100" s="277"/>
      <c r="AC100" s="12"/>
      <c r="AD100" s="198"/>
      <c r="AE100" s="117"/>
      <c r="AF100" s="110"/>
      <c r="AG100" s="359"/>
    </row>
    <row r="101" spans="1:33" ht="15.75" customHeight="1">
      <c r="A101" s="296"/>
      <c r="B101" s="163"/>
      <c r="C101" s="274"/>
      <c r="D101" s="275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13"/>
      <c r="X101" s="116"/>
      <c r="Y101" s="12"/>
      <c r="Z101" s="198"/>
      <c r="AA101" s="276"/>
      <c r="AB101" s="277"/>
      <c r="AC101" s="12"/>
      <c r="AD101" s="198"/>
      <c r="AE101" s="117"/>
      <c r="AF101" s="110"/>
      <c r="AG101" s="359"/>
    </row>
    <row r="102" spans="1:33" ht="15.75" customHeight="1">
      <c r="A102" s="296"/>
      <c r="B102" s="163"/>
      <c r="C102" s="274"/>
      <c r="D102" s="275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13"/>
      <c r="X102" s="116"/>
      <c r="Y102" s="12"/>
      <c r="Z102" s="198"/>
      <c r="AA102" s="276"/>
      <c r="AB102" s="277"/>
      <c r="AC102" s="12"/>
      <c r="AD102" s="198"/>
      <c r="AE102" s="117"/>
      <c r="AF102" s="110"/>
      <c r="AG102" s="359"/>
    </row>
    <row r="103" spans="1:33" ht="15.75" customHeight="1">
      <c r="A103" s="296"/>
      <c r="B103" s="163"/>
      <c r="C103" s="274"/>
      <c r="D103" s="275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83"/>
      <c r="X103" s="184"/>
      <c r="Y103" s="12"/>
      <c r="Z103" s="198"/>
      <c r="AA103" s="276"/>
      <c r="AB103" s="277"/>
      <c r="AC103" s="12"/>
      <c r="AD103" s="198"/>
      <c r="AE103" s="117"/>
      <c r="AF103" s="110"/>
      <c r="AG103" s="359"/>
    </row>
    <row r="104" spans="1:33" ht="15.75" customHeight="1">
      <c r="A104" s="296"/>
      <c r="B104" s="163"/>
      <c r="C104" s="274"/>
      <c r="D104" s="275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85"/>
      <c r="X104" s="186"/>
      <c r="Y104" s="12"/>
      <c r="Z104" s="198"/>
      <c r="AA104" s="276"/>
      <c r="AB104" s="277"/>
      <c r="AC104" s="12"/>
      <c r="AD104" s="198"/>
      <c r="AE104" s="117"/>
      <c r="AF104" s="110"/>
      <c r="AG104" s="359"/>
    </row>
    <row r="105" spans="1:33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47"/>
      <c r="T105" s="48"/>
      <c r="U105" s="130"/>
      <c r="V105" s="112"/>
      <c r="W105" s="185"/>
      <c r="X105" s="186"/>
      <c r="Y105" s="12"/>
      <c r="Z105" s="198"/>
      <c r="AA105" s="276"/>
      <c r="AB105" s="277"/>
      <c r="AC105" s="12"/>
      <c r="AD105" s="198"/>
      <c r="AE105" s="117"/>
      <c r="AF105" s="110"/>
      <c r="AG105" s="359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8">AVERAGE(I90:I105)</f>
        <v>20</v>
      </c>
      <c r="J106" s="137">
        <f t="shared" si="28"/>
        <v>2000</v>
      </c>
      <c r="K106" s="138">
        <f t="shared" ref="K106" si="29">J106/I106</f>
        <v>100</v>
      </c>
      <c r="L106" s="136">
        <f t="shared" ref="L106:M106" si="30">AVERAGE(L90:L105)</f>
        <v>20.666666666666668</v>
      </c>
      <c r="M106" s="137">
        <f t="shared" si="30"/>
        <v>1785.7865728233628</v>
      </c>
      <c r="N106" s="138">
        <f>M106/L106</f>
        <v>86.409027717259491</v>
      </c>
      <c r="O106" s="139">
        <f>L106-I106</f>
        <v>0.66666666666666785</v>
      </c>
      <c r="P106" s="140">
        <f>N106-K106</f>
        <v>-13.590972282740509</v>
      </c>
      <c r="Q106" s="141">
        <f>N106/K106</f>
        <v>0.8640902771725949</v>
      </c>
      <c r="R106" s="291"/>
      <c r="S106" s="142">
        <f>S90</f>
        <v>0.70833333333333337</v>
      </c>
      <c r="T106" s="143">
        <f>INDEX(T90:T105,COUNTA(T90:T105))</f>
        <v>0.83285879629629633</v>
      </c>
      <c r="U106" s="144"/>
      <c r="V106" s="166"/>
      <c r="W106" s="187"/>
      <c r="X106" s="188"/>
      <c r="Y106" s="179">
        <f t="shared" ref="Y106:Z106" si="31">SUM(Y90:Y105)</f>
        <v>0</v>
      </c>
      <c r="Z106" s="180">
        <f t="shared" si="31"/>
        <v>0</v>
      </c>
      <c r="AA106" s="279"/>
      <c r="AB106" s="280"/>
      <c r="AC106" s="179">
        <f t="shared" ref="AC106" si="32">SUM(AC90:AC105)</f>
        <v>4</v>
      </c>
      <c r="AD106" s="180">
        <f t="shared" ref="AD106" si="33">SUM(AD90:AD105)</f>
        <v>0</v>
      </c>
      <c r="AE106" s="168">
        <f>M106-J106</f>
        <v>-214.2134271766372</v>
      </c>
      <c r="AF106" s="141">
        <f>M106/J106</f>
        <v>0.89289328641168142</v>
      </c>
      <c r="AG106" s="360"/>
    </row>
    <row r="107" spans="1:33" ht="15.75" customHeight="1">
      <c r="A107" s="284" t="s">
        <v>209</v>
      </c>
      <c r="B107" s="146" t="s">
        <v>181</v>
      </c>
      <c r="C107" s="287" t="s">
        <v>200</v>
      </c>
      <c r="D107" s="288"/>
      <c r="E107" s="147">
        <v>47.6</v>
      </c>
      <c r="F107" s="97">
        <v>1932</v>
      </c>
      <c r="G107" s="148">
        <f t="shared" ref="G107:G109" si="34">E107*F107</f>
        <v>91963.199999999997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23</v>
      </c>
      <c r="M107" s="151">
        <f>F107/V107*60</f>
        <v>1787.9691516709524</v>
      </c>
      <c r="N107" s="152">
        <f>M107/L107</f>
        <v>77.737789203084887</v>
      </c>
      <c r="O107" s="154">
        <f>L107-I107</f>
        <v>0</v>
      </c>
      <c r="P107" s="155">
        <f>N107-K107</f>
        <v>-9.2187325360455503</v>
      </c>
      <c r="Q107" s="156">
        <f>N107/K107</f>
        <v>0.89398457583547619</v>
      </c>
      <c r="R107" s="289">
        <f>Q123</f>
        <v>0.89340150461598378</v>
      </c>
      <c r="S107" s="157">
        <v>0.70844907407407409</v>
      </c>
      <c r="T107" s="158">
        <v>0.75347222222222221</v>
      </c>
      <c r="U107" s="159"/>
      <c r="V107" s="160">
        <v>64.833333333333286</v>
      </c>
      <c r="W107" s="158"/>
      <c r="X107" s="169"/>
      <c r="Y107" s="196"/>
      <c r="Z107" s="197"/>
      <c r="AA107" s="292"/>
      <c r="AB107" s="293"/>
      <c r="AC107" s="196">
        <v>1</v>
      </c>
      <c r="AD107" s="197"/>
      <c r="AE107" s="115">
        <f>M107-J107</f>
        <v>-212.03084832904756</v>
      </c>
      <c r="AF107" s="156">
        <f>M107/J107</f>
        <v>0.89398457583547619</v>
      </c>
      <c r="AG107" s="281">
        <f>AF123</f>
        <v>0.89340150461598378</v>
      </c>
    </row>
    <row r="108" spans="1:33" ht="15.75" customHeight="1">
      <c r="A108" s="285"/>
      <c r="B108" s="163" t="s">
        <v>181</v>
      </c>
      <c r="C108" s="274" t="s">
        <v>199</v>
      </c>
      <c r="D108" s="275"/>
      <c r="E108" s="101">
        <v>56.87</v>
      </c>
      <c r="F108" s="102">
        <v>1781</v>
      </c>
      <c r="G108" s="103">
        <f t="shared" si="34"/>
        <v>101285.47</v>
      </c>
      <c r="H108" s="26"/>
      <c r="I108" s="104">
        <v>23</v>
      </c>
      <c r="J108" s="105">
        <v>2000</v>
      </c>
      <c r="K108" s="106">
        <f t="shared" ref="K108:K109" si="35">J108/I108</f>
        <v>86.956521739130437</v>
      </c>
      <c r="L108" s="107">
        <v>23</v>
      </c>
      <c r="M108" s="105">
        <f>F108/V108*60</f>
        <v>1785.9610027855113</v>
      </c>
      <c r="N108" s="106">
        <f>M108/L108</f>
        <v>77.650478381978743</v>
      </c>
      <c r="O108" s="108">
        <f>L108-I108</f>
        <v>0</v>
      </c>
      <c r="P108" s="109">
        <f>N108-K108</f>
        <v>-9.3060433571516938</v>
      </c>
      <c r="Q108" s="110">
        <f>N108/K108</f>
        <v>0.89298050139275553</v>
      </c>
      <c r="R108" s="290"/>
      <c r="S108" s="47">
        <v>0.75706018518518514</v>
      </c>
      <c r="T108" s="48">
        <v>0.79861111111111116</v>
      </c>
      <c r="U108" s="111">
        <v>5.1666666666666217</v>
      </c>
      <c r="V108" s="112">
        <v>59.833333333333471</v>
      </c>
      <c r="W108" s="113"/>
      <c r="X108" s="116"/>
      <c r="Y108" s="12"/>
      <c r="Z108" s="198"/>
      <c r="AA108" s="276"/>
      <c r="AB108" s="277"/>
      <c r="AC108" s="12">
        <v>2</v>
      </c>
      <c r="AD108" s="198"/>
      <c r="AE108" s="117">
        <f>M108-J108</f>
        <v>-214.03899721448875</v>
      </c>
      <c r="AF108" s="110">
        <f>M108/J108</f>
        <v>0.89298050139275564</v>
      </c>
      <c r="AG108" s="282"/>
    </row>
    <row r="109" spans="1:33" ht="15.75" customHeight="1">
      <c r="A109" s="285"/>
      <c r="B109" s="163" t="s">
        <v>181</v>
      </c>
      <c r="C109" s="274" t="s">
        <v>198</v>
      </c>
      <c r="D109" s="275"/>
      <c r="E109" s="101">
        <v>56.79</v>
      </c>
      <c r="F109" s="102">
        <v>2114</v>
      </c>
      <c r="G109" s="103">
        <f t="shared" si="34"/>
        <v>120054.06</v>
      </c>
      <c r="H109" s="26"/>
      <c r="I109" s="104">
        <v>23</v>
      </c>
      <c r="J109" s="105">
        <v>2000</v>
      </c>
      <c r="K109" s="106">
        <f t="shared" si="35"/>
        <v>86.956521739130437</v>
      </c>
      <c r="L109" s="107">
        <v>23</v>
      </c>
      <c r="M109" s="105">
        <f>F109/V109*60</f>
        <v>1786.4788732394388</v>
      </c>
      <c r="N109" s="106">
        <f>M109/L109</f>
        <v>77.67299448867125</v>
      </c>
      <c r="O109" s="108">
        <f>L109-I109</f>
        <v>0</v>
      </c>
      <c r="P109" s="109">
        <f>N109-K109</f>
        <v>-9.283527250459187</v>
      </c>
      <c r="Q109" s="110">
        <f>N109/K109</f>
        <v>0.89323943661971938</v>
      </c>
      <c r="R109" s="290"/>
      <c r="S109" s="47">
        <v>0.80208333333333337</v>
      </c>
      <c r="T109" s="48">
        <v>0.85138888888888886</v>
      </c>
      <c r="U109" s="111">
        <v>4.9999999999999822</v>
      </c>
      <c r="V109" s="112">
        <v>70.999999999999915</v>
      </c>
      <c r="W109" s="113"/>
      <c r="X109" s="116"/>
      <c r="Y109" s="12"/>
      <c r="Z109" s="198"/>
      <c r="AA109" s="276"/>
      <c r="AB109" s="277"/>
      <c r="AC109" s="12">
        <v>2</v>
      </c>
      <c r="AD109" s="198"/>
      <c r="AE109" s="117">
        <f>M109-J109</f>
        <v>-213.52112676056117</v>
      </c>
      <c r="AF109" s="110">
        <f>M109/J109</f>
        <v>0.89323943661971938</v>
      </c>
      <c r="AG109" s="282"/>
    </row>
    <row r="110" spans="1:33" ht="15.75" customHeight="1">
      <c r="A110" s="285"/>
      <c r="B110" s="163"/>
      <c r="C110" s="274"/>
      <c r="D110" s="275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76"/>
      <c r="AB110" s="277"/>
      <c r="AC110" s="12"/>
      <c r="AD110" s="198"/>
      <c r="AE110" s="117"/>
      <c r="AF110" s="110"/>
      <c r="AG110" s="282"/>
    </row>
    <row r="111" spans="1:33" ht="15.75" customHeight="1">
      <c r="A111" s="285"/>
      <c r="B111" s="163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282"/>
    </row>
    <row r="112" spans="1:33" ht="15.75" customHeight="1">
      <c r="A112" s="285"/>
      <c r="B112" s="163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282"/>
    </row>
    <row r="113" spans="1:33" ht="15.75" customHeight="1">
      <c r="A113" s="285"/>
      <c r="B113" s="163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76"/>
      <c r="AB113" s="277"/>
      <c r="AC113" s="12"/>
      <c r="AD113" s="198"/>
      <c r="AE113" s="117"/>
      <c r="AF113" s="110"/>
      <c r="AG113" s="282"/>
    </row>
    <row r="114" spans="1:33" ht="15.75" customHeight="1">
      <c r="A114" s="285"/>
      <c r="B114" s="163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76"/>
      <c r="AB114" s="277"/>
      <c r="AC114" s="12"/>
      <c r="AD114" s="198"/>
      <c r="AE114" s="117"/>
      <c r="AF114" s="110"/>
      <c r="AG114" s="282"/>
    </row>
    <row r="115" spans="1:33" ht="15.75" customHeight="1">
      <c r="A115" s="285"/>
      <c r="B115" s="163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76"/>
      <c r="AB115" s="277"/>
      <c r="AC115" s="12"/>
      <c r="AD115" s="198"/>
      <c r="AE115" s="117"/>
      <c r="AF115" s="110"/>
      <c r="AG115" s="282"/>
    </row>
    <row r="116" spans="1:33" ht="15.75" customHeight="1">
      <c r="A116" s="285"/>
      <c r="B116" s="163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76"/>
      <c r="AB116" s="277"/>
      <c r="AC116" s="12"/>
      <c r="AD116" s="198"/>
      <c r="AE116" s="117"/>
      <c r="AF116" s="110"/>
      <c r="AG116" s="282"/>
    </row>
    <row r="117" spans="1:33" ht="15.75" customHeight="1">
      <c r="A117" s="285"/>
      <c r="B117" s="163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76"/>
      <c r="AB117" s="277"/>
      <c r="AC117" s="12"/>
      <c r="AD117" s="198"/>
      <c r="AE117" s="117"/>
      <c r="AF117" s="110"/>
      <c r="AG117" s="282"/>
    </row>
    <row r="118" spans="1:33" ht="15.75" customHeight="1">
      <c r="A118" s="285"/>
      <c r="B118" s="163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76"/>
      <c r="AB118" s="277"/>
      <c r="AC118" s="12"/>
      <c r="AD118" s="198"/>
      <c r="AE118" s="117"/>
      <c r="AF118" s="110"/>
      <c r="AG118" s="282"/>
    </row>
    <row r="119" spans="1:33" ht="15.75" customHeight="1">
      <c r="A119" s="285"/>
      <c r="B119" s="163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76"/>
      <c r="AB119" s="277"/>
      <c r="AC119" s="12"/>
      <c r="AD119" s="198"/>
      <c r="AE119" s="117"/>
      <c r="AF119" s="110"/>
      <c r="AG119" s="282"/>
    </row>
    <row r="120" spans="1:33" ht="15.75" customHeight="1">
      <c r="A120" s="285"/>
      <c r="B120" s="163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76"/>
      <c r="AB120" s="277"/>
      <c r="AC120" s="12"/>
      <c r="AD120" s="198"/>
      <c r="AE120" s="117"/>
      <c r="AF120" s="110"/>
      <c r="AG120" s="282"/>
    </row>
    <row r="121" spans="1:33" ht="15.75" customHeight="1">
      <c r="A121" s="285"/>
      <c r="B121" s="163"/>
      <c r="C121" s="274"/>
      <c r="D121" s="275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76"/>
      <c r="AB121" s="277"/>
      <c r="AC121" s="12"/>
      <c r="AD121" s="198"/>
      <c r="AE121" s="117"/>
      <c r="AF121" s="110"/>
      <c r="AG121" s="282"/>
    </row>
    <row r="122" spans="1:33" ht="15.75" customHeight="1">
      <c r="A122" s="285"/>
      <c r="B122" s="163"/>
      <c r="C122" s="274"/>
      <c r="D122" s="275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76"/>
      <c r="AB122" s="277"/>
      <c r="AC122" s="12"/>
      <c r="AD122" s="198"/>
      <c r="AE122" s="165"/>
      <c r="AF122" s="125"/>
      <c r="AG122" s="282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6">AVERAGE(I107:I122)</f>
        <v>23</v>
      </c>
      <c r="J123" s="137">
        <f t="shared" si="36"/>
        <v>2000</v>
      </c>
      <c r="K123" s="138">
        <f t="shared" ref="K123" si="37">J123/I123</f>
        <v>86.956521739130437</v>
      </c>
      <c r="L123" s="136">
        <f t="shared" ref="L123:M123" si="38">AVERAGE(L107:L122)</f>
        <v>23</v>
      </c>
      <c r="M123" s="137">
        <f t="shared" si="38"/>
        <v>1786.8030092319675</v>
      </c>
      <c r="N123" s="138">
        <f>M123/L123</f>
        <v>77.687087357911636</v>
      </c>
      <c r="O123" s="139">
        <f>L123-I123</f>
        <v>0</v>
      </c>
      <c r="P123" s="140">
        <f>N123-K123</f>
        <v>-9.2694343812188009</v>
      </c>
      <c r="Q123" s="141">
        <f>N123/K123</f>
        <v>0.89340150461598378</v>
      </c>
      <c r="R123" s="291"/>
      <c r="S123" s="142">
        <f>S107</f>
        <v>0.70844907407407409</v>
      </c>
      <c r="T123" s="143">
        <f>INDEX(T107:T122,COUNTA(T107:T122))</f>
        <v>0.85138888888888886</v>
      </c>
      <c r="U123" s="144"/>
      <c r="V123" s="166"/>
      <c r="W123" s="167"/>
      <c r="X123" s="138"/>
      <c r="Y123" s="179">
        <f t="shared" ref="Y123:Z123" si="39">SUM(Y107:Y122)</f>
        <v>0</v>
      </c>
      <c r="Z123" s="180">
        <f t="shared" si="39"/>
        <v>0</v>
      </c>
      <c r="AA123" s="279"/>
      <c r="AB123" s="280"/>
      <c r="AC123" s="179">
        <f t="shared" ref="AC123" si="40">SUM(AC107:AC122)</f>
        <v>5</v>
      </c>
      <c r="AD123" s="180">
        <f t="shared" ref="AD123" si="41">SUM(AD107:AD122)</f>
        <v>0</v>
      </c>
      <c r="AE123" s="168">
        <f>M123-J123</f>
        <v>-213.19699076803249</v>
      </c>
      <c r="AF123" s="141">
        <f>M123/J123</f>
        <v>0.89340150461598378</v>
      </c>
      <c r="AG123" s="283"/>
    </row>
    <row r="125" spans="1:33">
      <c r="AA125" s="273" t="s">
        <v>159</v>
      </c>
      <c r="AB125" s="273"/>
    </row>
    <row r="126" spans="1:33">
      <c r="AA126" s="273" t="s">
        <v>160</v>
      </c>
      <c r="AB126" s="273"/>
    </row>
    <row r="127" spans="1:33">
      <c r="AA127" s="273" t="s">
        <v>161</v>
      </c>
      <c r="AB127" s="273"/>
    </row>
    <row r="128" spans="1:33">
      <c r="AA128" s="273" t="s">
        <v>162</v>
      </c>
      <c r="AB128" s="273"/>
    </row>
    <row r="129" spans="27:28">
      <c r="AA129" s="273" t="s">
        <v>163</v>
      </c>
      <c r="AB129" s="273"/>
    </row>
    <row r="130" spans="27:28">
      <c r="AA130" s="273" t="s">
        <v>164</v>
      </c>
      <c r="AB130" s="273"/>
    </row>
    <row r="131" spans="27:28">
      <c r="AA131" s="273" t="s">
        <v>165</v>
      </c>
      <c r="AB131" s="273"/>
    </row>
    <row r="132" spans="27:28">
      <c r="AA132" s="273" t="s">
        <v>166</v>
      </c>
      <c r="AB132" s="273"/>
    </row>
    <row r="133" spans="27:28">
      <c r="AA133" s="273" t="s">
        <v>167</v>
      </c>
      <c r="AB133" s="273"/>
    </row>
    <row r="134" spans="27:28">
      <c r="AA134" s="273" t="s">
        <v>168</v>
      </c>
      <c r="AB134" s="273"/>
    </row>
    <row r="135" spans="27:28">
      <c r="AA135" s="273" t="s">
        <v>169</v>
      </c>
      <c r="AB135" s="273"/>
    </row>
    <row r="136" spans="27:28">
      <c r="AA136" s="273" t="s">
        <v>170</v>
      </c>
      <c r="AB136" s="273"/>
    </row>
    <row r="137" spans="27:28">
      <c r="AA137" s="273" t="s">
        <v>171</v>
      </c>
      <c r="AB137" s="273"/>
    </row>
  </sheetData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502" priority="3" operator="greaterThan">
      <formula>0</formula>
    </cfRule>
  </conditionalFormatting>
  <conditionalFormatting sqref="P5:P123 AE5:AE123">
    <cfRule type="cellIs" dxfId="501" priority="6" operator="lessThan">
      <formula>0</formula>
    </cfRule>
  </conditionalFormatting>
  <conditionalFormatting sqref="Q5:Q123 AF5:AF123">
    <cfRule type="cellIs" dxfId="500" priority="4" operator="greaterThan">
      <formula>1</formula>
    </cfRule>
    <cfRule type="cellIs" dxfId="499" priority="5" operator="lessThan">
      <formula>0.8</formula>
    </cfRule>
  </conditionalFormatting>
  <conditionalFormatting sqref="AG5 R5:R123 AG39:AG90">
    <cfRule type="cellIs" dxfId="498" priority="7" operator="lessThan">
      <formula>0.8</formula>
    </cfRule>
  </conditionalFormatting>
  <conditionalFormatting sqref="AG22">
    <cfRule type="cellIs" dxfId="497" priority="10" operator="lessThan">
      <formula>0.8</formula>
    </cfRule>
  </conditionalFormatting>
  <conditionalFormatting sqref="AG37">
    <cfRule type="cellIs" dxfId="496" priority="9" operator="lessThan">
      <formula>0.8</formula>
    </cfRule>
  </conditionalFormatting>
  <conditionalFormatting sqref="AG105">
    <cfRule type="cellIs" dxfId="495" priority="2" operator="lessThan">
      <formula>0.8</formula>
    </cfRule>
  </conditionalFormatting>
  <conditionalFormatting sqref="AG107:AG123">
    <cfRule type="cellIs" dxfId="494" priority="1" operator="lessThan">
      <formula>0.8</formula>
    </cfRule>
  </conditionalFormatting>
  <dataValidations count="1">
    <dataValidation type="list" allowBlank="1" showInputMessage="1" showErrorMessage="1" sqref="AA5:AB123" xr:uid="{ECFC4D98-7F22-45A4-A4FC-23F31723F5E4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B687D-F32F-49CF-A66D-D16ADE664F03}">
  <sheetPr>
    <tabColor theme="9" tint="0.59999389629810485"/>
  </sheetPr>
  <dimension ref="B1:AR42"/>
  <sheetViews>
    <sheetView zoomScale="70" zoomScaleNormal="70" workbookViewId="0">
      <selection activeCell="S18" sqref="S18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244</v>
      </c>
      <c r="D3" s="263"/>
      <c r="E3" s="3" t="s">
        <v>2</v>
      </c>
      <c r="F3" s="264">
        <f>'0321(18度C)'!D1+'0321(4度C)'!D1</f>
        <v>141397</v>
      </c>
      <c r="G3" s="265"/>
      <c r="H3" s="3" t="s">
        <v>3</v>
      </c>
      <c r="I3" s="266">
        <f>'0321(18度C)'!F1+'0321(4度C)'!F1</f>
        <v>4071503.4999999995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450.34640883414414</v>
      </c>
      <c r="F6" s="239" t="e">
        <f>AVERAGE(#REF!,D14:K14)</f>
        <v>#REF!</v>
      </c>
      <c r="G6" s="240">
        <f>AVERAGE(D14:K14)</f>
        <v>160.21604627766601</v>
      </c>
      <c r="H6" s="241"/>
      <c r="I6" s="240">
        <f>AVERAGE(L14:O14)</f>
        <v>92.318840579710141</v>
      </c>
      <c r="J6" s="241"/>
      <c r="K6" s="240">
        <f>AVERAGE(D32:O32)</f>
        <v>686.60584911930869</v>
      </c>
      <c r="L6" s="241"/>
      <c r="M6" s="240">
        <f>AVERAGE(P32:X32)</f>
        <v>713.67314722499168</v>
      </c>
      <c r="N6" s="241"/>
      <c r="O6" s="229">
        <f>'0321(4度C)'!Y2</f>
        <v>0</v>
      </c>
      <c r="P6" s="229">
        <f>'0321(4度C)'!Z2</f>
        <v>0</v>
      </c>
      <c r="Q6" s="229">
        <f>'0321(4度C)'!AC2</f>
        <v>37</v>
      </c>
      <c r="R6" s="229">
        <f>'0321(4度C)'!AD2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400.81668471280864</v>
      </c>
      <c r="F7" s="235" t="e">
        <f>AVERAGE(#REF!,D15:K15)</f>
        <v>#REF!</v>
      </c>
      <c r="G7" s="236">
        <f>AVERAGE(D15:K15)</f>
        <v>143.5040277411199</v>
      </c>
      <c r="H7" s="237"/>
      <c r="I7" s="236">
        <f>AVERAGE(L15:O15)</f>
        <v>81.087663719029663</v>
      </c>
      <c r="J7" s="237"/>
      <c r="K7" s="236">
        <f>AVERAGE(D33:O33)</f>
        <v>611.9124207961197</v>
      </c>
      <c r="L7" s="237"/>
      <c r="M7" s="236">
        <f>AVERAGE(P33:X33)</f>
        <v>634.05643732569297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0.8871465456876374</v>
      </c>
      <c r="F8" s="243" t="e">
        <f>AVERAGE(D16:K16,#REF!)</f>
        <v>#REF!</v>
      </c>
      <c r="G8" s="222">
        <f>AVERAGE(D16:K16)</f>
        <v>0.88824576439730663</v>
      </c>
      <c r="H8" s="223"/>
      <c r="I8" s="222">
        <f>AVERAGE(L16:O16)</f>
        <v>0.87889556100744481</v>
      </c>
      <c r="J8" s="223"/>
      <c r="K8" s="222">
        <f>AVERAGE(D34:O34)</f>
        <v>0.89097897553489669</v>
      </c>
      <c r="L8" s="223"/>
      <c r="M8" s="222">
        <f>AVERAGE(P34:X34)</f>
        <v>0.88744502817903848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84.507042253521121</v>
      </c>
      <c r="F14" s="28">
        <v>104.64285714285714</v>
      </c>
      <c r="G14" s="28">
        <v>85.714285714285722</v>
      </c>
      <c r="H14" s="28">
        <v>366</v>
      </c>
      <c r="I14" s="28" t="s">
        <v>42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100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75.456605305454858</v>
      </c>
      <c r="F15" s="35">
        <v>92.854307116767799</v>
      </c>
      <c r="G15" s="35">
        <v>74.347340757612955</v>
      </c>
      <c r="H15" s="35">
        <v>331.35785778464395</v>
      </c>
      <c r="I15" s="35" t="s">
        <v>42</v>
      </c>
      <c r="J15" s="35" t="s">
        <v>42</v>
      </c>
      <c r="K15" s="36" t="s">
        <v>42</v>
      </c>
      <c r="L15" s="34" t="s">
        <v>42</v>
      </c>
      <c r="M15" s="37">
        <v>80.294840159408878</v>
      </c>
      <c r="N15" s="35">
        <v>86.407962740723804</v>
      </c>
      <c r="O15" s="38">
        <v>76.560188256956309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H16" si="0">E15/E14</f>
        <v>0.89290316278121584</v>
      </c>
      <c r="F16" s="43">
        <f t="shared" si="0"/>
        <v>0.88734491442645003</v>
      </c>
      <c r="G16" s="43">
        <f t="shared" si="0"/>
        <v>0.86738564217215108</v>
      </c>
      <c r="H16" s="43">
        <f t="shared" si="0"/>
        <v>0.90534933820940966</v>
      </c>
      <c r="I16" s="43" t="s">
        <v>42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0.89216489066009863</v>
      </c>
      <c r="N16" s="43">
        <f t="shared" si="1"/>
        <v>0.86407962740723798</v>
      </c>
      <c r="O16" s="46">
        <f t="shared" si="1"/>
        <v>0.8804421649549975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0.29196759259259258</v>
      </c>
      <c r="F17" s="48">
        <v>0.29175925925925927</v>
      </c>
      <c r="G17" s="48">
        <v>0.29166666666666669</v>
      </c>
      <c r="H17" s="48">
        <v>0.29166666666666669</v>
      </c>
      <c r="I17" s="48" t="s">
        <v>42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>
        <v>0.70851851851851855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0.53822916666666665</v>
      </c>
      <c r="F18" s="48">
        <v>0.51111111111111107</v>
      </c>
      <c r="G18" s="48">
        <v>0.4513888888888889</v>
      </c>
      <c r="H18" s="48">
        <v>0.47708333333333336</v>
      </c>
      <c r="I18" s="48" t="s">
        <v>42</v>
      </c>
      <c r="J18" s="48" t="s">
        <v>42</v>
      </c>
      <c r="K18" s="48" t="s">
        <v>42</v>
      </c>
      <c r="L18" s="47" t="s">
        <v>42</v>
      </c>
      <c r="M18" s="49">
        <v>0.82229166666666664</v>
      </c>
      <c r="N18" s="48">
        <v>0.81324074074074071</v>
      </c>
      <c r="O18" s="50">
        <v>0.83410879629629631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7</v>
      </c>
      <c r="F21" s="52">
        <v>5</v>
      </c>
      <c r="G21" s="52">
        <v>6</v>
      </c>
      <c r="H21" s="52">
        <v>8</v>
      </c>
      <c r="I21" s="52"/>
      <c r="J21" s="52"/>
      <c r="K21" s="53"/>
      <c r="L21" s="54"/>
      <c r="M21" s="55">
        <v>4</v>
      </c>
      <c r="N21" s="52">
        <v>4</v>
      </c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23.666666666666668</v>
      </c>
      <c r="F23" s="58">
        <v>21.5</v>
      </c>
      <c r="G23" s="58">
        <v>24</v>
      </c>
      <c r="H23" s="58">
        <v>7.75</v>
      </c>
      <c r="I23" s="58" t="s">
        <v>42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20.666666666666668</v>
      </c>
      <c r="O23" s="61">
        <v>23.333333333333332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328.81355932203388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1005.8823529411765</v>
      </c>
      <c r="O32" s="28">
        <v>840</v>
      </c>
      <c r="P32" s="27">
        <v>305.08474576271186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723.52941176470586</v>
      </c>
      <c r="W32" s="28">
        <v>979.41176470588243</v>
      </c>
      <c r="X32" s="31">
        <v>846.66666666666663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289.49740510642835</v>
      </c>
      <c r="H33" s="35">
        <v>390.02537257625119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742.55734145717486</v>
      </c>
      <c r="N33" s="35">
        <v>891.62109080740458</v>
      </c>
      <c r="O33" s="35">
        <v>745.8608940333396</v>
      </c>
      <c r="P33" s="34">
        <v>268.66769705656856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648.00162146890773</v>
      </c>
      <c r="W33" s="35">
        <v>870.3501391194452</v>
      </c>
      <c r="X33" s="38">
        <v>749.20629165785067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0.88043025264326147</v>
      </c>
      <c r="H34" s="43">
        <f>H33/H32</f>
        <v>0.90005855209904129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0.90006950479657555</v>
      </c>
      <c r="N34" s="43">
        <f>N33/N32</f>
        <v>0.88640693238163026</v>
      </c>
      <c r="O34" s="43">
        <f>O33/O32</f>
        <v>0.88792963575397577</v>
      </c>
      <c r="P34" s="42">
        <f>P33/P32</f>
        <v>0.88063300701875247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0.8956119971521489</v>
      </c>
      <c r="W34" s="43">
        <f>W33/W32</f>
        <v>0.88864578768952351</v>
      </c>
      <c r="X34" s="46">
        <f>X33/X32</f>
        <v>0.88488932085572913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0.29166666666666669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0.35427083333333331</v>
      </c>
      <c r="N35" s="48">
        <v>0.25032407407407409</v>
      </c>
      <c r="O35" s="48">
        <v>0.25002314814814813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0.70835648148148145</v>
      </c>
      <c r="X35" s="50">
        <v>0.70833333333333337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0.46875</v>
      </c>
      <c r="H36" s="48">
        <v>0.31972222222222224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0.4236111111111111</v>
      </c>
      <c r="N36" s="48">
        <v>0.45763888888888887</v>
      </c>
      <c r="O36" s="48">
        <v>0.44614583333333335</v>
      </c>
      <c r="P36" s="47">
        <v>0.81765046296296295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0.81041666666666667</v>
      </c>
      <c r="W36" s="48">
        <v>1.1758680555555556</v>
      </c>
      <c r="X36" s="50">
        <v>1.1548611111111111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9.8333333333333339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3.4</v>
      </c>
      <c r="O37" s="58">
        <v>4</v>
      </c>
      <c r="P37" s="57">
        <v>11.8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4.25</v>
      </c>
      <c r="W37" s="58">
        <v>3.4</v>
      </c>
      <c r="X37" s="61">
        <v>4.0909090909090908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A95B0-14CE-4268-A9A3-66952105E199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P46" sqref="P46"/>
      <selection pane="bottomLeft" activeCell="P46" sqref="P4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97919</v>
      </c>
      <c r="E1" s="88" t="s">
        <v>3</v>
      </c>
      <c r="F1" s="89">
        <f>SUM(G5:G157)</f>
        <v>1894686.0799999996</v>
      </c>
      <c r="G1" s="90" t="s">
        <v>84</v>
      </c>
      <c r="H1" s="91">
        <f>L21+L38+L55+L72+L89+L106+L123+L140+L157</f>
        <v>50.774242424242424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46102</v>
      </c>
      <c r="B2" s="332"/>
      <c r="C2" s="92" t="s">
        <v>40</v>
      </c>
      <c r="D2" s="93">
        <f>AVERAGE(N21,N38,N55,N72,N89,N106,N123,N140,N157)</f>
        <v>621.7542059203746</v>
      </c>
      <c r="E2" s="93" t="s">
        <v>91</v>
      </c>
      <c r="F2" s="94">
        <f>F1/D1</f>
        <v>19.349524402822738</v>
      </c>
      <c r="G2" s="95" t="s">
        <v>92</v>
      </c>
      <c r="H2" s="96">
        <f>COUNT(H5:H157)</f>
        <v>10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224</v>
      </c>
      <c r="D5" s="288"/>
      <c r="E5" s="147">
        <v>17.87</v>
      </c>
      <c r="F5" s="97">
        <v>1325</v>
      </c>
      <c r="G5" s="148">
        <f t="shared" ref="G5:G10" si="0">E5*F5</f>
        <v>23677.75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2257.4538570752525</v>
      </c>
      <c r="N5" s="152">
        <f t="shared" ref="N5:N10" si="2">M5/L5</f>
        <v>376.24230951254208</v>
      </c>
      <c r="O5" s="154">
        <f t="shared" ref="O5:O10" si="3">L5-I5</f>
        <v>0</v>
      </c>
      <c r="P5" s="155">
        <f t="shared" ref="P5:P10" si="4">N5-K5</f>
        <v>-40.424357154124607</v>
      </c>
      <c r="Q5" s="156">
        <f t="shared" ref="Q5:Q10" si="5">N5/K5</f>
        <v>0.9029815428301009</v>
      </c>
      <c r="R5" s="289">
        <f>Q21</f>
        <v>0.88043025264326147</v>
      </c>
      <c r="S5" s="157">
        <v>0.29166666666666669</v>
      </c>
      <c r="T5" s="158">
        <v>0.31612268518518516</v>
      </c>
      <c r="U5" s="159"/>
      <c r="V5" s="160">
        <v>35.216666666666605</v>
      </c>
      <c r="W5" s="161"/>
      <c r="X5" s="162"/>
      <c r="Y5" s="292"/>
      <c r="Z5" s="293"/>
      <c r="AA5" s="115">
        <f t="shared" ref="AA5:AA10" si="6">M5-J5</f>
        <v>-242.54614292474753</v>
      </c>
      <c r="AB5" s="156">
        <f t="shared" ref="AB5:AB10" si="7">M5/J5</f>
        <v>0.90298154283010101</v>
      </c>
      <c r="AC5" s="281">
        <f>AB21</f>
        <v>0.88043025264326158</v>
      </c>
    </row>
    <row r="6" spans="1:29" ht="15.75" customHeight="1">
      <c r="A6" s="285"/>
      <c r="B6" s="100" t="s">
        <v>114</v>
      </c>
      <c r="C6" s="274" t="s">
        <v>240</v>
      </c>
      <c r="D6" s="275"/>
      <c r="E6" s="101">
        <v>19.7</v>
      </c>
      <c r="F6" s="102">
        <v>3482</v>
      </c>
      <c r="G6" s="103">
        <f t="shared" si="0"/>
        <v>68595.399999999994</v>
      </c>
      <c r="H6" s="26"/>
      <c r="I6" s="104">
        <v>6</v>
      </c>
      <c r="J6" s="105">
        <v>2500</v>
      </c>
      <c r="K6" s="106">
        <f t="shared" ref="K6:K23" si="8">J6/I6</f>
        <v>416.66666666666669</v>
      </c>
      <c r="L6" s="107">
        <v>6</v>
      </c>
      <c r="M6" s="105">
        <f t="shared" si="1"/>
        <v>2222.5531914893622</v>
      </c>
      <c r="N6" s="106">
        <f t="shared" si="2"/>
        <v>370.42553191489372</v>
      </c>
      <c r="O6" s="108">
        <f t="shared" si="3"/>
        <v>0</v>
      </c>
      <c r="P6" s="109">
        <f t="shared" si="4"/>
        <v>-46.241134751772961</v>
      </c>
      <c r="Q6" s="110">
        <f t="shared" si="5"/>
        <v>0.88902127659574492</v>
      </c>
      <c r="R6" s="290"/>
      <c r="S6" s="47">
        <v>0.31944444444444448</v>
      </c>
      <c r="T6" s="48">
        <v>0.38472222222222224</v>
      </c>
      <c r="U6" s="111">
        <v>4.7833333333334149</v>
      </c>
      <c r="V6" s="112">
        <v>93.999999999999986</v>
      </c>
      <c r="W6" s="113"/>
      <c r="X6" s="116"/>
      <c r="Y6" s="276"/>
      <c r="Z6" s="277"/>
      <c r="AA6" s="117">
        <f t="shared" si="6"/>
        <v>-277.44680851063777</v>
      </c>
      <c r="AB6" s="110">
        <f t="shared" si="7"/>
        <v>0.88902127659574492</v>
      </c>
      <c r="AC6" s="282"/>
    </row>
    <row r="7" spans="1:29" ht="15.75" customHeight="1">
      <c r="A7" s="285"/>
      <c r="B7" s="100" t="s">
        <v>120</v>
      </c>
      <c r="C7" s="274" t="s">
        <v>121</v>
      </c>
      <c r="D7" s="275"/>
      <c r="E7" s="101">
        <v>28.57</v>
      </c>
      <c r="F7" s="102">
        <v>1469</v>
      </c>
      <c r="G7" s="103">
        <f t="shared" si="0"/>
        <v>41969.33</v>
      </c>
      <c r="H7" s="26"/>
      <c r="I7" s="104">
        <v>12</v>
      </c>
      <c r="J7" s="105">
        <v>3600</v>
      </c>
      <c r="K7" s="106">
        <f t="shared" si="8"/>
        <v>300</v>
      </c>
      <c r="L7" s="107">
        <v>12</v>
      </c>
      <c r="M7" s="105">
        <f t="shared" si="1"/>
        <v>3125.531914893616</v>
      </c>
      <c r="N7" s="106">
        <f t="shared" si="2"/>
        <v>260.46099290780131</v>
      </c>
      <c r="O7" s="108">
        <f t="shared" si="3"/>
        <v>0</v>
      </c>
      <c r="P7" s="109">
        <f t="shared" si="4"/>
        <v>-39.539007092198688</v>
      </c>
      <c r="Q7" s="110">
        <f t="shared" si="5"/>
        <v>0.86820330969267101</v>
      </c>
      <c r="R7" s="290"/>
      <c r="S7" s="47">
        <v>0.38819444444444445</v>
      </c>
      <c r="T7" s="48">
        <v>0.40777777777777779</v>
      </c>
      <c r="U7" s="111">
        <v>4.9999999999999822</v>
      </c>
      <c r="V7" s="112">
        <v>28.20000000000001</v>
      </c>
      <c r="W7" s="113"/>
      <c r="X7" s="116"/>
      <c r="Y7" s="276"/>
      <c r="Z7" s="277"/>
      <c r="AA7" s="117">
        <f t="shared" si="6"/>
        <v>-474.46808510638402</v>
      </c>
      <c r="AB7" s="110">
        <f t="shared" si="7"/>
        <v>0.86820330969267112</v>
      </c>
      <c r="AC7" s="282"/>
    </row>
    <row r="8" spans="1:29" ht="15.75" customHeight="1">
      <c r="A8" s="285"/>
      <c r="B8" s="100" t="s">
        <v>114</v>
      </c>
      <c r="C8" s="274" t="s">
        <v>115</v>
      </c>
      <c r="D8" s="275"/>
      <c r="E8" s="101">
        <v>29.85</v>
      </c>
      <c r="F8" s="102">
        <v>1413</v>
      </c>
      <c r="G8" s="103">
        <f t="shared" si="0"/>
        <v>42178.05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3145.8256029684535</v>
      </c>
      <c r="N8" s="106">
        <f t="shared" si="2"/>
        <v>262.15213358070446</v>
      </c>
      <c r="O8" s="108">
        <f t="shared" si="3"/>
        <v>0</v>
      </c>
      <c r="P8" s="109">
        <f t="shared" si="4"/>
        <v>-37.847866419295542</v>
      </c>
      <c r="Q8" s="110">
        <f t="shared" si="5"/>
        <v>0.87384044526901483</v>
      </c>
      <c r="R8" s="290"/>
      <c r="S8" s="47">
        <v>0.41114583333333332</v>
      </c>
      <c r="T8" s="48">
        <v>0.42986111111111114</v>
      </c>
      <c r="U8" s="111">
        <v>4.8499999999999588</v>
      </c>
      <c r="V8" s="112">
        <v>26.950000000000056</v>
      </c>
      <c r="W8" s="113"/>
      <c r="X8" s="116"/>
      <c r="Y8" s="276"/>
      <c r="Z8" s="277"/>
      <c r="AA8" s="117">
        <f t="shared" si="6"/>
        <v>-454.1743970315465</v>
      </c>
      <c r="AB8" s="110">
        <f t="shared" si="7"/>
        <v>0.87384044526901483</v>
      </c>
      <c r="AC8" s="282"/>
    </row>
    <row r="9" spans="1:29" ht="15.75" customHeight="1">
      <c r="A9" s="285"/>
      <c r="B9" s="100" t="s">
        <v>114</v>
      </c>
      <c r="C9" s="274" t="s">
        <v>116</v>
      </c>
      <c r="D9" s="275"/>
      <c r="E9" s="101">
        <v>29.52</v>
      </c>
      <c r="F9" s="102">
        <v>1281</v>
      </c>
      <c r="G9" s="103">
        <f t="shared" si="0"/>
        <v>37815.120000000003</v>
      </c>
      <c r="H9" s="13"/>
      <c r="I9" s="104">
        <v>12</v>
      </c>
      <c r="J9" s="105">
        <v>3600</v>
      </c>
      <c r="K9" s="106">
        <f t="shared" si="8"/>
        <v>300</v>
      </c>
      <c r="L9" s="107">
        <v>12</v>
      </c>
      <c r="M9" s="105">
        <f t="shared" si="1"/>
        <v>3145.7025920873184</v>
      </c>
      <c r="N9" s="106">
        <f t="shared" si="2"/>
        <v>262.1418826739432</v>
      </c>
      <c r="O9" s="108">
        <f t="shared" si="3"/>
        <v>0</v>
      </c>
      <c r="P9" s="109">
        <f t="shared" si="4"/>
        <v>-37.858117326056799</v>
      </c>
      <c r="Q9" s="110">
        <f t="shared" si="5"/>
        <v>0.87380627557981072</v>
      </c>
      <c r="R9" s="290"/>
      <c r="S9" s="47">
        <v>0.43402777777777779</v>
      </c>
      <c r="T9" s="48">
        <v>0.45099537037037035</v>
      </c>
      <c r="U9" s="111">
        <v>5.9999999999999787</v>
      </c>
      <c r="V9" s="112">
        <v>24.433333333333287</v>
      </c>
      <c r="W9" s="113"/>
      <c r="X9" s="116"/>
      <c r="Y9" s="276"/>
      <c r="Z9" s="277"/>
      <c r="AA9" s="117">
        <f t="shared" si="6"/>
        <v>-454.29740791268159</v>
      </c>
      <c r="AB9" s="110">
        <f t="shared" si="7"/>
        <v>0.87380627557981072</v>
      </c>
      <c r="AC9" s="282"/>
    </row>
    <row r="10" spans="1:29" ht="15.75" customHeight="1">
      <c r="A10" s="285"/>
      <c r="B10" s="100" t="s">
        <v>114</v>
      </c>
      <c r="C10" s="274" t="s">
        <v>119</v>
      </c>
      <c r="D10" s="275"/>
      <c r="E10" s="101">
        <v>25.64</v>
      </c>
      <c r="F10" s="102">
        <v>1100</v>
      </c>
      <c r="G10" s="121">
        <f t="shared" si="0"/>
        <v>28204</v>
      </c>
      <c r="H10" s="122"/>
      <c r="I10" s="104">
        <v>11</v>
      </c>
      <c r="J10" s="105">
        <v>3600</v>
      </c>
      <c r="K10" s="106">
        <f t="shared" si="8"/>
        <v>327.27272727272725</v>
      </c>
      <c r="L10" s="107">
        <v>11</v>
      </c>
      <c r="M10" s="105">
        <f t="shared" si="1"/>
        <v>3183.2797427652708</v>
      </c>
      <c r="N10" s="106">
        <f t="shared" si="2"/>
        <v>289.38906752411555</v>
      </c>
      <c r="O10" s="108">
        <f t="shared" si="3"/>
        <v>0</v>
      </c>
      <c r="P10" s="109">
        <f t="shared" si="4"/>
        <v>-37.883659748611706</v>
      </c>
      <c r="Q10" s="110">
        <f t="shared" si="5"/>
        <v>0.88424437299035308</v>
      </c>
      <c r="R10" s="290"/>
      <c r="S10" s="47">
        <v>0.45435185185185184</v>
      </c>
      <c r="T10" s="48">
        <v>0.46875</v>
      </c>
      <c r="U10" s="111">
        <v>4.8333333333333428</v>
      </c>
      <c r="V10" s="112">
        <v>20.733333333333348</v>
      </c>
      <c r="W10" s="113"/>
      <c r="X10" s="116"/>
      <c r="Y10" s="276"/>
      <c r="Z10" s="277"/>
      <c r="AA10" s="117">
        <f t="shared" si="6"/>
        <v>-416.72025723472916</v>
      </c>
      <c r="AB10" s="110">
        <f t="shared" si="7"/>
        <v>0.88424437299035297</v>
      </c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9">AVERAGE(I5:I20)</f>
        <v>9.8333333333333339</v>
      </c>
      <c r="J21" s="137">
        <f t="shared" si="9"/>
        <v>3233.3333333333335</v>
      </c>
      <c r="K21" s="138">
        <f t="shared" ref="K21" si="10">J21/I21</f>
        <v>328.81355932203388</v>
      </c>
      <c r="L21" s="136">
        <f t="shared" ref="L21:M21" si="11">AVERAGE(L5:L20)</f>
        <v>9.8333333333333339</v>
      </c>
      <c r="M21" s="137">
        <f t="shared" si="11"/>
        <v>2846.7244835465458</v>
      </c>
      <c r="N21" s="138">
        <f>M21/L21</f>
        <v>289.49740510642835</v>
      </c>
      <c r="O21" s="139">
        <f>L21-I21</f>
        <v>0</v>
      </c>
      <c r="P21" s="140">
        <f>N21-K21</f>
        <v>-39.316154215605536</v>
      </c>
      <c r="Q21" s="141">
        <f>N21/K21</f>
        <v>0.88043025264326147</v>
      </c>
      <c r="R21" s="291"/>
      <c r="S21" s="142">
        <f>S5</f>
        <v>0.29166666666666669</v>
      </c>
      <c r="T21" s="143">
        <f>INDEX(T5:T20,COUNTA(T5:T20))</f>
        <v>0.46875</v>
      </c>
      <c r="U21" s="144"/>
      <c r="V21" s="166"/>
      <c r="W21" s="167"/>
      <c r="X21" s="138"/>
      <c r="Y21" s="279"/>
      <c r="Z21" s="280"/>
      <c r="AA21" s="168">
        <f>M21-J21</f>
        <v>-386.60884978678769</v>
      </c>
      <c r="AB21" s="141">
        <f>M21/J21</f>
        <v>0.88043025264326158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627</v>
      </c>
      <c r="G22" s="148">
        <f t="shared" ref="G22:G23" si="12">E22*F22</f>
        <v>8796.81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2339.0673575129517</v>
      </c>
      <c r="N22" s="152">
        <f>M22/L22</f>
        <v>389.84455958549194</v>
      </c>
      <c r="O22" s="154">
        <f>L22-I22</f>
        <v>0</v>
      </c>
      <c r="P22" s="155">
        <f>N22-K22</f>
        <v>-43.488773747841378</v>
      </c>
      <c r="Q22" s="156">
        <f>N22/K22</f>
        <v>0.89964129135113524</v>
      </c>
      <c r="R22" s="289">
        <f>Q38</f>
        <v>0.90005855209904129</v>
      </c>
      <c r="S22" s="157">
        <v>0.29166666666666669</v>
      </c>
      <c r="T22" s="158">
        <v>0.30283564814814817</v>
      </c>
      <c r="U22" s="159"/>
      <c r="V22" s="160">
        <v>16.083333333333343</v>
      </c>
      <c r="W22" s="158"/>
      <c r="X22" s="169"/>
      <c r="Y22" s="292"/>
      <c r="Z22" s="293"/>
      <c r="AA22" s="115">
        <f>M22-J22</f>
        <v>-260.93264248704827</v>
      </c>
      <c r="AB22" s="156">
        <f>M22/J22</f>
        <v>0.89964129135113524</v>
      </c>
      <c r="AC22" s="281">
        <f>AB38</f>
        <v>0.90005855209904129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757</v>
      </c>
      <c r="G23" s="103">
        <f t="shared" si="12"/>
        <v>10968.93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2341.2371134020623</v>
      </c>
      <c r="N23" s="106">
        <f>M23/L23</f>
        <v>390.20618556701038</v>
      </c>
      <c r="O23" s="108">
        <f>L23-I23</f>
        <v>0</v>
      </c>
      <c r="P23" s="109">
        <f>N23-K23</f>
        <v>-43.127147766322935</v>
      </c>
      <c r="Q23" s="110">
        <f>N23/K23</f>
        <v>0.90047581284694711</v>
      </c>
      <c r="R23" s="290"/>
      <c r="S23" s="47">
        <v>0.30625000000000002</v>
      </c>
      <c r="T23" s="48">
        <v>0.31972222222222224</v>
      </c>
      <c r="U23" s="111">
        <v>4.9166666666666625</v>
      </c>
      <c r="V23" s="112">
        <v>19.399999999999995</v>
      </c>
      <c r="W23" s="113"/>
      <c r="X23" s="13"/>
      <c r="Y23" s="276"/>
      <c r="Z23" s="277"/>
      <c r="AA23" s="117">
        <f>M23-J23</f>
        <v>-258.76288659793772</v>
      </c>
      <c r="AB23" s="110">
        <f>M23/J23</f>
        <v>0.900475812846947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2340.1522354575072</v>
      </c>
      <c r="N38" s="138">
        <f>M38/L38</f>
        <v>390.02537257625119</v>
      </c>
      <c r="O38" s="139">
        <f>L38-I38</f>
        <v>0</v>
      </c>
      <c r="P38" s="140">
        <f>N38-K38</f>
        <v>-43.307960757082128</v>
      </c>
      <c r="Q38" s="141">
        <f>N38/K38</f>
        <v>0.90005855209904129</v>
      </c>
      <c r="R38" s="291"/>
      <c r="S38" s="142">
        <f>S22</f>
        <v>0.29166666666666669</v>
      </c>
      <c r="T38" s="143">
        <f>INDEX(T22:T37,COUNTA(T22:T37))</f>
        <v>0.31972222222222224</v>
      </c>
      <c r="U38" s="144"/>
      <c r="V38" s="166"/>
      <c r="W38" s="167"/>
      <c r="X38" s="138"/>
      <c r="Y38" s="279"/>
      <c r="Z38" s="280"/>
      <c r="AA38" s="168">
        <f>M38-J38</f>
        <v>-259.84776454249277</v>
      </c>
      <c r="AB38" s="141">
        <f>M38/J38</f>
        <v>0.90005855209904129</v>
      </c>
      <c r="AC38" s="283"/>
    </row>
    <row r="39" spans="1:29" ht="15.75" customHeight="1">
      <c r="A39" s="284" t="s">
        <v>125</v>
      </c>
      <c r="B39" s="114" t="s">
        <v>120</v>
      </c>
      <c r="C39" s="287" t="s">
        <v>126</v>
      </c>
      <c r="D39" s="288"/>
      <c r="E39" s="147">
        <v>21.45</v>
      </c>
      <c r="F39" s="97">
        <v>1032</v>
      </c>
      <c r="G39" s="148">
        <f t="shared" ref="G39:G41" si="16">E39*F39</f>
        <v>22136.399999999998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2969.7841726618617</v>
      </c>
      <c r="N39" s="152">
        <f>M39/L39</f>
        <v>742.44604316546543</v>
      </c>
      <c r="O39" s="154">
        <f>L39-I39</f>
        <v>0</v>
      </c>
      <c r="P39" s="155">
        <f>N39-K39</f>
        <v>-82.553956834534574</v>
      </c>
      <c r="Q39" s="156">
        <f>N39/K39</f>
        <v>0.89993459777632168</v>
      </c>
      <c r="R39" s="289">
        <f>Q55</f>
        <v>0.90006950479657555</v>
      </c>
      <c r="S39" s="157">
        <v>0.35427083333333331</v>
      </c>
      <c r="T39" s="158">
        <v>0.36875000000000002</v>
      </c>
      <c r="U39" s="159"/>
      <c r="V39" s="160">
        <v>20.850000000000062</v>
      </c>
      <c r="W39" s="161"/>
      <c r="X39" s="162"/>
      <c r="Y39" s="292"/>
      <c r="Z39" s="293"/>
      <c r="AA39" s="115">
        <f>M39-J39</f>
        <v>-330.2158273381383</v>
      </c>
      <c r="AB39" s="156">
        <f>M39/J39</f>
        <v>0.89993459777632168</v>
      </c>
      <c r="AC39" s="281">
        <f>AB55</f>
        <v>0.90006950479657555</v>
      </c>
    </row>
    <row r="40" spans="1:29" ht="15.75" customHeight="1">
      <c r="A40" s="285"/>
      <c r="B40" s="100" t="s">
        <v>120</v>
      </c>
      <c r="C40" s="274" t="s">
        <v>214</v>
      </c>
      <c r="D40" s="275"/>
      <c r="E40" s="101">
        <v>27.27</v>
      </c>
      <c r="F40" s="102">
        <v>768</v>
      </c>
      <c r="G40" s="103">
        <f t="shared" si="16"/>
        <v>20943.36</v>
      </c>
      <c r="H40" s="26"/>
      <c r="I40" s="104">
        <v>5</v>
      </c>
      <c r="J40" s="105">
        <v>3300</v>
      </c>
      <c r="K40" s="106">
        <f t="shared" ref="K40:K41" si="17">J40/I40</f>
        <v>660</v>
      </c>
      <c r="L40" s="107">
        <v>5</v>
      </c>
      <c r="M40" s="105">
        <f>F40/V40*60</f>
        <v>2969.7099892588508</v>
      </c>
      <c r="N40" s="106">
        <f>M40/L40</f>
        <v>593.94199785177011</v>
      </c>
      <c r="O40" s="108">
        <f>L40-I40</f>
        <v>0</v>
      </c>
      <c r="P40" s="109">
        <f>N40-K40</f>
        <v>-66.058002148229889</v>
      </c>
      <c r="Q40" s="110">
        <f>N40/K40</f>
        <v>0.89991211795722748</v>
      </c>
      <c r="R40" s="290"/>
      <c r="S40" s="47">
        <v>0.37255787037037036</v>
      </c>
      <c r="T40" s="48">
        <v>0.38333333333333336</v>
      </c>
      <c r="U40" s="111">
        <v>5.4833333333332845</v>
      </c>
      <c r="V40" s="112">
        <v>15.516666666666721</v>
      </c>
      <c r="W40" s="113"/>
      <c r="X40" s="116"/>
      <c r="Y40" s="276"/>
      <c r="Z40" s="277"/>
      <c r="AA40" s="117">
        <f>M40-J40</f>
        <v>-330.29001074114922</v>
      </c>
      <c r="AB40" s="110">
        <f>M40/J40</f>
        <v>0.89991211795722748</v>
      </c>
      <c r="AC40" s="282"/>
    </row>
    <row r="41" spans="1:29" ht="15.75" customHeight="1">
      <c r="A41" s="285"/>
      <c r="B41" s="100" t="s">
        <v>120</v>
      </c>
      <c r="C41" s="274" t="s">
        <v>204</v>
      </c>
      <c r="D41" s="275"/>
      <c r="E41" s="101">
        <v>18.53</v>
      </c>
      <c r="F41" s="102">
        <v>2613</v>
      </c>
      <c r="G41" s="103">
        <f t="shared" si="16"/>
        <v>48418.89</v>
      </c>
      <c r="H41" s="26"/>
      <c r="I41" s="104">
        <v>3</v>
      </c>
      <c r="J41" s="105">
        <v>3300</v>
      </c>
      <c r="K41" s="106">
        <f t="shared" si="17"/>
        <v>1100</v>
      </c>
      <c r="L41" s="107">
        <v>3</v>
      </c>
      <c r="M41" s="105">
        <f>F41/V41*60</f>
        <v>2971.1939355653844</v>
      </c>
      <c r="N41" s="106">
        <f>M41/L41</f>
        <v>990.39797852179481</v>
      </c>
      <c r="O41" s="108">
        <f>L41-I41</f>
        <v>0</v>
      </c>
      <c r="P41" s="109">
        <f>N41-K41</f>
        <v>-109.60202147820519</v>
      </c>
      <c r="Q41" s="110">
        <f>N41/K41</f>
        <v>0.90036179865617705</v>
      </c>
      <c r="R41" s="290"/>
      <c r="S41" s="47">
        <v>0.38696759259259261</v>
      </c>
      <c r="T41" s="48">
        <v>0.4236111111111111</v>
      </c>
      <c r="U41" s="111">
        <v>5.2333333333333254</v>
      </c>
      <c r="V41" s="112">
        <v>52.76666666666663</v>
      </c>
      <c r="W41" s="113"/>
      <c r="X41" s="116"/>
      <c r="Y41" s="276"/>
      <c r="Z41" s="277"/>
      <c r="AA41" s="117">
        <f>M41-J41</f>
        <v>-328.80606443461556</v>
      </c>
      <c r="AB41" s="110">
        <f>M41/J41</f>
        <v>0.90036179865617705</v>
      </c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99"/>
      <c r="G55" s="135"/>
      <c r="H55" s="69"/>
      <c r="I55" s="136">
        <f t="shared" ref="I55:J55" si="18">AVERAGE(I39:I54)</f>
        <v>4</v>
      </c>
      <c r="J55" s="137">
        <f t="shared" si="18"/>
        <v>3300</v>
      </c>
      <c r="K55" s="138">
        <f t="shared" ref="K55" si="19">J55/I55</f>
        <v>825</v>
      </c>
      <c r="L55" s="136">
        <f t="shared" ref="L55:M55" si="20">AVERAGE(L39:L54)</f>
        <v>4</v>
      </c>
      <c r="M55" s="137">
        <f t="shared" si="20"/>
        <v>2970.2293658286994</v>
      </c>
      <c r="N55" s="138">
        <f t="shared" ref="N55:N60" si="21">M55/L55</f>
        <v>742.55734145717486</v>
      </c>
      <c r="O55" s="139">
        <f t="shared" ref="O55:O60" si="22">L55-I55</f>
        <v>0</v>
      </c>
      <c r="P55" s="140">
        <f t="shared" ref="P55:P60" si="23">N55-K55</f>
        <v>-82.442658542825143</v>
      </c>
      <c r="Q55" s="141">
        <f t="shared" ref="Q55:Q60" si="24">N55/K55</f>
        <v>0.90006950479657555</v>
      </c>
      <c r="R55" s="291"/>
      <c r="S55" s="142">
        <f>S39</f>
        <v>0.35427083333333331</v>
      </c>
      <c r="T55" s="143">
        <f>INDEX(T39:T54,COUNTA(T39:T54))</f>
        <v>0.4236111111111111</v>
      </c>
      <c r="U55" s="144"/>
      <c r="V55" s="166"/>
      <c r="W55" s="99"/>
      <c r="X55" s="69"/>
      <c r="Y55" s="279"/>
      <c r="Z55" s="280"/>
      <c r="AA55" s="168">
        <f t="shared" ref="AA55:AA60" si="25">M55-J55</f>
        <v>-329.77063417130057</v>
      </c>
      <c r="AB55" s="141">
        <f t="shared" ref="AB55:AB60" si="26">M55/J55</f>
        <v>0.90006950479657555</v>
      </c>
      <c r="AC55" s="283"/>
    </row>
    <row r="56" spans="1:29" ht="15.75" customHeight="1">
      <c r="A56" s="294" t="s">
        <v>71</v>
      </c>
      <c r="B56" s="114" t="s">
        <v>120</v>
      </c>
      <c r="C56" s="287" t="s">
        <v>130</v>
      </c>
      <c r="D56" s="288"/>
      <c r="E56" s="147">
        <v>18.18</v>
      </c>
      <c r="F56" s="97">
        <v>875</v>
      </c>
      <c r="G56" s="148">
        <f t="shared" ref="G56:G60" si="27">E56*F56</f>
        <v>15907.5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3175.4032258064522</v>
      </c>
      <c r="N56" s="152">
        <f t="shared" si="21"/>
        <v>1058.4677419354841</v>
      </c>
      <c r="O56" s="154">
        <f t="shared" si="22"/>
        <v>0</v>
      </c>
      <c r="P56" s="155">
        <f t="shared" si="23"/>
        <v>-141.53225806451587</v>
      </c>
      <c r="Q56" s="156">
        <f t="shared" si="24"/>
        <v>0.88205645161290347</v>
      </c>
      <c r="R56" s="289">
        <f>Q72</f>
        <v>0.88640693238163026</v>
      </c>
      <c r="S56" s="157">
        <v>0.25032407407407409</v>
      </c>
      <c r="T56" s="158">
        <v>0.26180555555555557</v>
      </c>
      <c r="U56" s="159"/>
      <c r="V56" s="160">
        <v>16.533333333333331</v>
      </c>
      <c r="W56" s="161"/>
      <c r="X56" s="162"/>
      <c r="Y56" s="292"/>
      <c r="Z56" s="293"/>
      <c r="AA56" s="115">
        <f t="shared" si="25"/>
        <v>-424.59677419354784</v>
      </c>
      <c r="AB56" s="156">
        <f t="shared" si="26"/>
        <v>0.88205645161290336</v>
      </c>
      <c r="AC56" s="281">
        <f>AB72</f>
        <v>0.88640693238163026</v>
      </c>
    </row>
    <row r="57" spans="1:29" ht="15.75" customHeight="1">
      <c r="A57" s="295"/>
      <c r="B57" s="100" t="s">
        <v>120</v>
      </c>
      <c r="C57" s="274" t="s">
        <v>132</v>
      </c>
      <c r="D57" s="275"/>
      <c r="E57" s="101">
        <v>18.18</v>
      </c>
      <c r="F57" s="102">
        <v>1774</v>
      </c>
      <c r="G57" s="103">
        <f t="shared" si="27"/>
        <v>32251.32</v>
      </c>
      <c r="H57" s="26"/>
      <c r="I57" s="104">
        <v>3</v>
      </c>
      <c r="J57" s="105">
        <v>3600</v>
      </c>
      <c r="K57" s="106">
        <f t="shared" ref="K57:K94" si="28">J57/I57</f>
        <v>1200</v>
      </c>
      <c r="L57" s="107">
        <v>3</v>
      </c>
      <c r="M57" s="105">
        <f>F57/V57*60</f>
        <v>3172.5782414307037</v>
      </c>
      <c r="N57" s="106">
        <f t="shared" si="21"/>
        <v>1057.5260804769011</v>
      </c>
      <c r="O57" s="108">
        <f t="shared" si="22"/>
        <v>0</v>
      </c>
      <c r="P57" s="109">
        <f t="shared" si="23"/>
        <v>-142.47391952309886</v>
      </c>
      <c r="Q57" s="110">
        <f t="shared" si="24"/>
        <v>0.88127173373075096</v>
      </c>
      <c r="R57" s="290"/>
      <c r="S57" s="47">
        <v>0.27253472222222225</v>
      </c>
      <c r="T57" s="48">
        <v>0.29583333333333334</v>
      </c>
      <c r="U57" s="111">
        <v>15.450000000000017</v>
      </c>
      <c r="V57" s="112">
        <v>33.549999999999969</v>
      </c>
      <c r="W57" s="113"/>
      <c r="X57" s="116"/>
      <c r="Y57" s="276"/>
      <c r="Z57" s="277"/>
      <c r="AA57" s="117">
        <f t="shared" si="25"/>
        <v>-427.42175856929634</v>
      </c>
      <c r="AB57" s="110">
        <f t="shared" si="26"/>
        <v>0.88127173373075096</v>
      </c>
      <c r="AC57" s="282"/>
    </row>
    <row r="58" spans="1:29" ht="15.75" customHeight="1">
      <c r="A58" s="295"/>
      <c r="B58" s="100" t="s">
        <v>120</v>
      </c>
      <c r="C58" s="274" t="s">
        <v>127</v>
      </c>
      <c r="D58" s="275"/>
      <c r="E58" s="101">
        <v>22.28</v>
      </c>
      <c r="F58" s="102">
        <v>877</v>
      </c>
      <c r="G58" s="103">
        <f t="shared" si="27"/>
        <v>19539.560000000001</v>
      </c>
      <c r="H58" s="26"/>
      <c r="I58" s="104">
        <v>5</v>
      </c>
      <c r="J58" s="105">
        <v>3300</v>
      </c>
      <c r="K58" s="106">
        <f t="shared" si="28"/>
        <v>660</v>
      </c>
      <c r="L58" s="107">
        <v>5</v>
      </c>
      <c r="M58" s="105">
        <f>F58/V58*60</f>
        <v>2942.4044734389608</v>
      </c>
      <c r="N58" s="106">
        <f t="shared" si="21"/>
        <v>588.48089468779222</v>
      </c>
      <c r="O58" s="108">
        <f t="shared" si="22"/>
        <v>0</v>
      </c>
      <c r="P58" s="109">
        <f t="shared" si="23"/>
        <v>-71.519105312207785</v>
      </c>
      <c r="Q58" s="110">
        <f t="shared" si="24"/>
        <v>0.89163771922392765</v>
      </c>
      <c r="R58" s="290"/>
      <c r="S58" s="47">
        <v>0.30633101851851852</v>
      </c>
      <c r="T58" s="48">
        <v>0.31874999999999998</v>
      </c>
      <c r="U58" s="111">
        <v>15.116666666666658</v>
      </c>
      <c r="V58" s="112">
        <v>17.883333333333304</v>
      </c>
      <c r="W58" s="113"/>
      <c r="X58" s="116"/>
      <c r="Y58" s="276"/>
      <c r="Z58" s="277"/>
      <c r="AA58" s="117">
        <f t="shared" si="25"/>
        <v>-357.59552656103915</v>
      </c>
      <c r="AB58" s="110">
        <f t="shared" si="26"/>
        <v>0.89163771922392754</v>
      </c>
      <c r="AC58" s="282"/>
    </row>
    <row r="59" spans="1:29" ht="15.75" customHeight="1">
      <c r="A59" s="295"/>
      <c r="B59" s="100" t="s">
        <v>120</v>
      </c>
      <c r="C59" s="274" t="s">
        <v>131</v>
      </c>
      <c r="D59" s="275"/>
      <c r="E59" s="101">
        <v>14.03</v>
      </c>
      <c r="F59" s="102">
        <v>3505</v>
      </c>
      <c r="G59" s="103">
        <f t="shared" si="27"/>
        <v>49175.149999999994</v>
      </c>
      <c r="H59" s="26"/>
      <c r="I59" s="104">
        <v>3</v>
      </c>
      <c r="J59" s="105">
        <v>3000</v>
      </c>
      <c r="K59" s="106">
        <f t="shared" si="28"/>
        <v>1000</v>
      </c>
      <c r="L59" s="107">
        <v>3</v>
      </c>
      <c r="M59" s="105">
        <f>F59/V59*60</f>
        <v>2696.1538461538444</v>
      </c>
      <c r="N59" s="106">
        <f t="shared" si="21"/>
        <v>898.71794871794816</v>
      </c>
      <c r="O59" s="108">
        <f t="shared" si="22"/>
        <v>0</v>
      </c>
      <c r="P59" s="109">
        <f t="shared" si="23"/>
        <v>-101.28205128205184</v>
      </c>
      <c r="Q59" s="110">
        <f t="shared" si="24"/>
        <v>0.89871794871794819</v>
      </c>
      <c r="R59" s="290"/>
      <c r="S59" s="47">
        <v>0.3298611111111111</v>
      </c>
      <c r="T59" s="48">
        <v>0.3840277777777778</v>
      </c>
      <c r="U59" s="111">
        <v>16.000000000000021</v>
      </c>
      <c r="V59" s="112">
        <v>78.000000000000043</v>
      </c>
      <c r="W59" s="113"/>
      <c r="X59" s="116"/>
      <c r="Y59" s="276"/>
      <c r="Z59" s="277"/>
      <c r="AA59" s="117">
        <f t="shared" si="25"/>
        <v>-303.84615384615563</v>
      </c>
      <c r="AB59" s="110">
        <f t="shared" si="26"/>
        <v>0.89871794871794808</v>
      </c>
      <c r="AC59" s="282"/>
    </row>
    <row r="60" spans="1:29" ht="15.75" customHeight="1">
      <c r="A60" s="296"/>
      <c r="B60" s="100" t="s">
        <v>120</v>
      </c>
      <c r="C60" s="274" t="s">
        <v>133</v>
      </c>
      <c r="D60" s="275"/>
      <c r="E60" s="101">
        <v>14.28</v>
      </c>
      <c r="F60" s="102">
        <v>4790</v>
      </c>
      <c r="G60" s="103">
        <f t="shared" si="27"/>
        <v>68401.2</v>
      </c>
      <c r="H60" s="13"/>
      <c r="I60" s="104">
        <v>3</v>
      </c>
      <c r="J60" s="105">
        <v>3600</v>
      </c>
      <c r="K60" s="106">
        <f t="shared" si="28"/>
        <v>1200</v>
      </c>
      <c r="L60" s="107">
        <v>3</v>
      </c>
      <c r="M60" s="105">
        <f>F60/V60*60</f>
        <v>3171.0187568959182</v>
      </c>
      <c r="N60" s="106">
        <f t="shared" si="21"/>
        <v>1057.0062522986393</v>
      </c>
      <c r="O60" s="108">
        <f t="shared" si="22"/>
        <v>0</v>
      </c>
      <c r="P60" s="109">
        <f t="shared" si="23"/>
        <v>-142.99374770136069</v>
      </c>
      <c r="Q60" s="110">
        <f t="shared" si="24"/>
        <v>0.88083854358219937</v>
      </c>
      <c r="R60" s="290"/>
      <c r="S60" s="47">
        <v>0.39469907407407406</v>
      </c>
      <c r="T60" s="48">
        <v>0.45763888888888887</v>
      </c>
      <c r="U60" s="111">
        <v>15.366666666666617</v>
      </c>
      <c r="V60" s="112">
        <v>90.633333333333326</v>
      </c>
      <c r="W60" s="113"/>
      <c r="X60" s="116"/>
      <c r="Y60" s="276"/>
      <c r="Z60" s="277"/>
      <c r="AA60" s="117">
        <f t="shared" si="25"/>
        <v>-428.98124310408184</v>
      </c>
      <c r="AB60" s="110">
        <f t="shared" si="26"/>
        <v>0.88083854358219948</v>
      </c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26"/>
      <c r="X66" s="127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26"/>
      <c r="X67" s="127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26"/>
      <c r="X68" s="127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26"/>
      <c r="X69" s="127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26"/>
      <c r="X70" s="127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29">AVERAGE(I56:I71)</f>
        <v>3.4</v>
      </c>
      <c r="J72" s="137">
        <f t="shared" si="29"/>
        <v>3420</v>
      </c>
      <c r="K72" s="138">
        <f t="shared" ref="K72" si="30">J72/I72</f>
        <v>1005.8823529411765</v>
      </c>
      <c r="L72" s="136">
        <f t="shared" ref="L72:M72" si="31">AVERAGE(L56:L71)</f>
        <v>3.4</v>
      </c>
      <c r="M72" s="137">
        <f t="shared" si="31"/>
        <v>3031.5117087451754</v>
      </c>
      <c r="N72" s="138">
        <f t="shared" ref="N72:N77" si="32">M72/L72</f>
        <v>891.62109080740458</v>
      </c>
      <c r="O72" s="139">
        <f t="shared" ref="O72:O77" si="33">L72-I72</f>
        <v>0</v>
      </c>
      <c r="P72" s="140">
        <f t="shared" ref="P72:P77" si="34">N72-K72</f>
        <v>-114.26126213377188</v>
      </c>
      <c r="Q72" s="141">
        <f t="shared" ref="Q72:Q77" si="35">N72/K72</f>
        <v>0.88640693238163026</v>
      </c>
      <c r="R72" s="291"/>
      <c r="S72" s="142">
        <f>S56</f>
        <v>0.25032407407407409</v>
      </c>
      <c r="T72" s="143">
        <f>INDEX(T56:T71,COUNTA(T56:T71))</f>
        <v>0.45763888888888887</v>
      </c>
      <c r="U72" s="144"/>
      <c r="V72" s="166"/>
      <c r="W72" s="99"/>
      <c r="X72" s="69"/>
      <c r="Y72" s="279"/>
      <c r="Z72" s="280"/>
      <c r="AA72" s="168">
        <f t="shared" ref="AA72:AA77" si="36">M72-J72</f>
        <v>-388.48829125482462</v>
      </c>
      <c r="AB72" s="141">
        <f t="shared" ref="AB72:AB77" si="37">M72/J72</f>
        <v>0.88640693238163026</v>
      </c>
      <c r="AC72" s="283"/>
    </row>
    <row r="73" spans="1:29" ht="15.75" customHeight="1">
      <c r="A73" s="284" t="s">
        <v>78</v>
      </c>
      <c r="B73" s="114" t="s">
        <v>120</v>
      </c>
      <c r="C73" s="287" t="s">
        <v>134</v>
      </c>
      <c r="D73" s="288"/>
      <c r="E73" s="147">
        <v>25.03</v>
      </c>
      <c r="F73" s="97">
        <v>1076</v>
      </c>
      <c r="G73" s="148">
        <f t="shared" ref="G73:G77" si="38">E73*F73</f>
        <v>26932.280000000002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2938.9984825493138</v>
      </c>
      <c r="N73" s="152">
        <f t="shared" si="32"/>
        <v>734.74962063732846</v>
      </c>
      <c r="O73" s="154">
        <f t="shared" si="33"/>
        <v>0</v>
      </c>
      <c r="P73" s="155">
        <f t="shared" si="34"/>
        <v>-90.250379362671538</v>
      </c>
      <c r="Q73" s="156">
        <f t="shared" si="35"/>
        <v>0.89060560077251938</v>
      </c>
      <c r="R73" s="289">
        <f>Q89</f>
        <v>0.88792963575397577</v>
      </c>
      <c r="S73" s="157">
        <v>0.25002314814814813</v>
      </c>
      <c r="T73" s="158">
        <v>0.26527777777777778</v>
      </c>
      <c r="U73" s="159"/>
      <c r="V73" s="160">
        <v>21.96666666666669</v>
      </c>
      <c r="W73" s="158"/>
      <c r="X73" s="169"/>
      <c r="Y73" s="292"/>
      <c r="Z73" s="293"/>
      <c r="AA73" s="115">
        <f t="shared" si="36"/>
        <v>-361.00151745068615</v>
      </c>
      <c r="AB73" s="156">
        <f t="shared" si="37"/>
        <v>0.89060560077251938</v>
      </c>
      <c r="AC73" s="281">
        <f>AB89</f>
        <v>0.88792963575397577</v>
      </c>
    </row>
    <row r="74" spans="1:29" ht="15.75" customHeight="1">
      <c r="A74" s="285"/>
      <c r="B74" s="100" t="s">
        <v>120</v>
      </c>
      <c r="C74" s="274" t="s">
        <v>135</v>
      </c>
      <c r="D74" s="275"/>
      <c r="E74" s="101">
        <v>24.82</v>
      </c>
      <c r="F74" s="102">
        <v>1394</v>
      </c>
      <c r="G74" s="103">
        <f t="shared" si="38"/>
        <v>34599.08</v>
      </c>
      <c r="H74" s="26"/>
      <c r="I74" s="104">
        <v>4</v>
      </c>
      <c r="J74" s="105">
        <v>3300</v>
      </c>
      <c r="K74" s="106">
        <f t="shared" si="28"/>
        <v>825</v>
      </c>
      <c r="L74" s="107">
        <v>4</v>
      </c>
      <c r="M74" s="105">
        <f>F74/V74*60</f>
        <v>2938.173302107728</v>
      </c>
      <c r="N74" s="106">
        <f t="shared" si="32"/>
        <v>734.54332552693199</v>
      </c>
      <c r="O74" s="108">
        <f t="shared" si="33"/>
        <v>0</v>
      </c>
      <c r="P74" s="109">
        <f t="shared" si="34"/>
        <v>-90.456674473068006</v>
      </c>
      <c r="Q74" s="110">
        <f t="shared" si="35"/>
        <v>0.89035554609325085</v>
      </c>
      <c r="R74" s="290"/>
      <c r="S74" s="47">
        <v>0.27569444444444446</v>
      </c>
      <c r="T74" s="48">
        <v>0.29546296296296298</v>
      </c>
      <c r="U74" s="111">
        <v>15.000000000000027</v>
      </c>
      <c r="V74" s="112">
        <v>28.466666666666669</v>
      </c>
      <c r="W74" s="113"/>
      <c r="X74" s="13"/>
      <c r="Y74" s="276"/>
      <c r="Z74" s="277"/>
      <c r="AA74" s="117">
        <f t="shared" si="36"/>
        <v>-361.82669789227202</v>
      </c>
      <c r="AB74" s="110">
        <f t="shared" si="37"/>
        <v>0.89035554609325085</v>
      </c>
      <c r="AC74" s="282"/>
    </row>
    <row r="75" spans="1:29" ht="15.75" customHeight="1">
      <c r="A75" s="285"/>
      <c r="B75" s="100" t="s">
        <v>120</v>
      </c>
      <c r="C75" s="274" t="s">
        <v>128</v>
      </c>
      <c r="D75" s="275"/>
      <c r="E75" s="101">
        <v>17.89</v>
      </c>
      <c r="F75" s="102">
        <v>2326</v>
      </c>
      <c r="G75" s="103">
        <f t="shared" si="38"/>
        <v>41612.14</v>
      </c>
      <c r="H75" s="26"/>
      <c r="I75" s="104">
        <v>4</v>
      </c>
      <c r="J75" s="105">
        <v>3600</v>
      </c>
      <c r="K75" s="106">
        <f t="shared" si="28"/>
        <v>900</v>
      </c>
      <c r="L75" s="107">
        <v>4</v>
      </c>
      <c r="M75" s="105">
        <f>F75/V75*60</f>
        <v>3171.818181818182</v>
      </c>
      <c r="N75" s="106">
        <f t="shared" si="32"/>
        <v>792.9545454545455</v>
      </c>
      <c r="O75" s="108">
        <f t="shared" si="33"/>
        <v>0</v>
      </c>
      <c r="P75" s="109">
        <f t="shared" si="34"/>
        <v>-107.0454545454545</v>
      </c>
      <c r="Q75" s="110">
        <f t="shared" si="35"/>
        <v>0.8810606060606061</v>
      </c>
      <c r="R75" s="290"/>
      <c r="S75" s="47">
        <v>0.30625000000000002</v>
      </c>
      <c r="T75" s="48">
        <v>0.33680555555555558</v>
      </c>
      <c r="U75" s="111">
        <v>15.533333333333337</v>
      </c>
      <c r="V75" s="112">
        <v>44</v>
      </c>
      <c r="W75" s="113"/>
      <c r="X75" s="13"/>
      <c r="Y75" s="276"/>
      <c r="Z75" s="277"/>
      <c r="AA75" s="117">
        <f t="shared" si="36"/>
        <v>-428.18181818181802</v>
      </c>
      <c r="AB75" s="110">
        <f t="shared" si="37"/>
        <v>0.8810606060606061</v>
      </c>
      <c r="AC75" s="282"/>
    </row>
    <row r="76" spans="1:29" ht="15.75" customHeight="1">
      <c r="A76" s="285"/>
      <c r="B76" s="100" t="s">
        <v>120</v>
      </c>
      <c r="C76" s="274" t="s">
        <v>136</v>
      </c>
      <c r="D76" s="275"/>
      <c r="E76" s="101">
        <v>30</v>
      </c>
      <c r="F76" s="102">
        <v>2359</v>
      </c>
      <c r="G76" s="103">
        <f t="shared" si="38"/>
        <v>70770</v>
      </c>
      <c r="H76" s="26"/>
      <c r="I76" s="104">
        <v>3</v>
      </c>
      <c r="J76" s="105">
        <v>3000</v>
      </c>
      <c r="K76" s="106">
        <f t="shared" si="28"/>
        <v>1000</v>
      </c>
      <c r="L76" s="107">
        <v>3</v>
      </c>
      <c r="M76" s="105">
        <f>F76/V76*60</f>
        <v>2696.8561448078744</v>
      </c>
      <c r="N76" s="106">
        <f t="shared" si="32"/>
        <v>898.95204826929148</v>
      </c>
      <c r="O76" s="108">
        <f t="shared" si="33"/>
        <v>0</v>
      </c>
      <c r="P76" s="109">
        <f t="shared" si="34"/>
        <v>-101.04795173070852</v>
      </c>
      <c r="Q76" s="110">
        <f t="shared" si="35"/>
        <v>0.89895204826929143</v>
      </c>
      <c r="R76" s="290"/>
      <c r="S76" s="47">
        <v>0.34722222222222221</v>
      </c>
      <c r="T76" s="48">
        <v>0.38366898148148149</v>
      </c>
      <c r="U76" s="111">
        <v>14.999999999999947</v>
      </c>
      <c r="V76" s="112">
        <v>52.483333333333356</v>
      </c>
      <c r="W76" s="113"/>
      <c r="X76" s="116"/>
      <c r="Y76" s="276"/>
      <c r="Z76" s="277"/>
      <c r="AA76" s="117">
        <f t="shared" si="36"/>
        <v>-303.14385519212556</v>
      </c>
      <c r="AB76" s="110">
        <f t="shared" si="37"/>
        <v>0.89895204826929143</v>
      </c>
      <c r="AC76" s="282"/>
    </row>
    <row r="77" spans="1:29" ht="15.75" customHeight="1">
      <c r="A77" s="285"/>
      <c r="B77" s="100" t="s">
        <v>120</v>
      </c>
      <c r="C77" s="274" t="s">
        <v>129</v>
      </c>
      <c r="D77" s="275"/>
      <c r="E77" s="101">
        <v>16.66</v>
      </c>
      <c r="F77" s="102">
        <v>3988</v>
      </c>
      <c r="G77" s="103">
        <f t="shared" si="38"/>
        <v>66440.08</v>
      </c>
      <c r="H77" s="13"/>
      <c r="I77" s="104">
        <v>5</v>
      </c>
      <c r="J77" s="105">
        <v>3600</v>
      </c>
      <c r="K77" s="106">
        <f t="shared" si="28"/>
        <v>720</v>
      </c>
      <c r="L77" s="107">
        <v>5</v>
      </c>
      <c r="M77" s="105">
        <f>F77/V77*60</f>
        <v>3171.3717693836957</v>
      </c>
      <c r="N77" s="106">
        <f t="shared" si="32"/>
        <v>634.27435387673916</v>
      </c>
      <c r="O77" s="108">
        <f t="shared" si="33"/>
        <v>0</v>
      </c>
      <c r="P77" s="109">
        <f t="shared" si="34"/>
        <v>-85.725646123260844</v>
      </c>
      <c r="Q77" s="110">
        <f t="shared" si="35"/>
        <v>0.88093660260658213</v>
      </c>
      <c r="R77" s="290"/>
      <c r="S77" s="47">
        <v>0.39374999999999999</v>
      </c>
      <c r="T77" s="48">
        <v>0.44614583333333335</v>
      </c>
      <c r="U77" s="111">
        <v>14.516666666666644</v>
      </c>
      <c r="V77" s="112">
        <v>75.450000000000045</v>
      </c>
      <c r="W77" s="113"/>
      <c r="X77" s="116"/>
      <c r="Y77" s="276"/>
      <c r="Z77" s="277"/>
      <c r="AA77" s="117">
        <f t="shared" si="36"/>
        <v>-428.62823061630434</v>
      </c>
      <c r="AB77" s="110">
        <f t="shared" si="37"/>
        <v>0.88093660260658213</v>
      </c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50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26"/>
      <c r="X81" s="127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26"/>
      <c r="X82" s="127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39">AVERAGE(I73:I88)</f>
        <v>4</v>
      </c>
      <c r="J89" s="137">
        <f t="shared" si="39"/>
        <v>3360</v>
      </c>
      <c r="K89" s="138">
        <f t="shared" ref="K89" si="40">J89/I89</f>
        <v>840</v>
      </c>
      <c r="L89" s="136">
        <f t="shared" ref="L89:M89" si="41">AVERAGE(L73:L88)</f>
        <v>4</v>
      </c>
      <c r="M89" s="137">
        <f t="shared" si="41"/>
        <v>2983.4435761333584</v>
      </c>
      <c r="N89" s="138">
        <f t="shared" ref="N89:N94" si="42">M89/L89</f>
        <v>745.8608940333396</v>
      </c>
      <c r="O89" s="139">
        <f t="shared" ref="O89:O94" si="43">L89-I89</f>
        <v>0</v>
      </c>
      <c r="P89" s="140">
        <f t="shared" ref="P89:P94" si="44">N89-K89</f>
        <v>-94.139105966660395</v>
      </c>
      <c r="Q89" s="141">
        <f t="shared" ref="Q89:Q94" si="45">N89/K89</f>
        <v>0.88792963575397577</v>
      </c>
      <c r="R89" s="291"/>
      <c r="S89" s="142">
        <f>S73</f>
        <v>0.25002314814814813</v>
      </c>
      <c r="T89" s="143">
        <f>INDEX(T73:T88,COUNTA(T73:T88))</f>
        <v>0.44614583333333335</v>
      </c>
      <c r="U89" s="144"/>
      <c r="V89" s="166"/>
      <c r="W89" s="167"/>
      <c r="X89" s="138"/>
      <c r="Y89" s="279"/>
      <c r="Z89" s="280"/>
      <c r="AA89" s="168">
        <f t="shared" ref="AA89:AA94" si="46">M89-J89</f>
        <v>-376.55642386664158</v>
      </c>
      <c r="AB89" s="141">
        <f t="shared" ref="AB89:AB94" si="47">M89/J89</f>
        <v>0.88792963575397577</v>
      </c>
      <c r="AC89" s="283"/>
    </row>
    <row r="90" spans="1:29" ht="15.75" customHeight="1">
      <c r="A90" s="294" t="s">
        <v>137</v>
      </c>
      <c r="B90" s="114" t="s">
        <v>114</v>
      </c>
      <c r="C90" s="287" t="s">
        <v>138</v>
      </c>
      <c r="D90" s="288"/>
      <c r="E90" s="147">
        <v>25.64</v>
      </c>
      <c r="F90" s="97">
        <v>1131</v>
      </c>
      <c r="G90" s="148">
        <f t="shared" ref="G90:G94" si="48">E90*F90</f>
        <v>28998.84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3180.9375000000191</v>
      </c>
      <c r="N90" s="152">
        <f t="shared" si="42"/>
        <v>289.17613636363808</v>
      </c>
      <c r="O90" s="154">
        <f t="shared" si="43"/>
        <v>0</v>
      </c>
      <c r="P90" s="155">
        <f t="shared" si="44"/>
        <v>-38.096590909089173</v>
      </c>
      <c r="Q90" s="156">
        <f t="shared" si="45"/>
        <v>0.88359375000000528</v>
      </c>
      <c r="R90" s="289">
        <f>Q106</f>
        <v>0.88063300701875247</v>
      </c>
      <c r="S90" s="157">
        <v>0.70833333333333337</v>
      </c>
      <c r="T90" s="158">
        <v>0.7231481481481481</v>
      </c>
      <c r="U90" s="159"/>
      <c r="V90" s="160">
        <v>21.333333333333204</v>
      </c>
      <c r="W90" s="158"/>
      <c r="X90" s="169"/>
      <c r="Y90" s="292"/>
      <c r="Z90" s="293"/>
      <c r="AA90" s="115">
        <f t="shared" si="46"/>
        <v>-419.0624999999809</v>
      </c>
      <c r="AB90" s="156">
        <f t="shared" si="47"/>
        <v>0.88359375000000528</v>
      </c>
      <c r="AC90" s="281">
        <f>AB106</f>
        <v>0.88063300701875258</v>
      </c>
    </row>
    <row r="91" spans="1:29" ht="15.75" customHeight="1">
      <c r="A91" s="295"/>
      <c r="B91" s="100" t="s">
        <v>114</v>
      </c>
      <c r="C91" s="274" t="s">
        <v>139</v>
      </c>
      <c r="D91" s="275"/>
      <c r="E91" s="101">
        <v>29.52</v>
      </c>
      <c r="F91" s="102">
        <v>1481</v>
      </c>
      <c r="G91" s="103">
        <f t="shared" si="48"/>
        <v>43719.12</v>
      </c>
      <c r="H91" s="26"/>
      <c r="I91" s="104">
        <v>12</v>
      </c>
      <c r="J91" s="105">
        <v>3600</v>
      </c>
      <c r="K91" s="106">
        <f t="shared" si="28"/>
        <v>300</v>
      </c>
      <c r="L91" s="107">
        <v>12</v>
      </c>
      <c r="M91" s="105">
        <f>F91/V91*60</f>
        <v>3147.3435655253847</v>
      </c>
      <c r="N91" s="106">
        <f t="shared" si="42"/>
        <v>262.27863046044871</v>
      </c>
      <c r="O91" s="108">
        <f t="shared" si="43"/>
        <v>0</v>
      </c>
      <c r="P91" s="109">
        <f t="shared" si="44"/>
        <v>-37.72136953955129</v>
      </c>
      <c r="Q91" s="110">
        <f t="shared" si="45"/>
        <v>0.87426210153482908</v>
      </c>
      <c r="R91" s="290"/>
      <c r="S91" s="47">
        <v>0.72638888888888886</v>
      </c>
      <c r="T91" s="48">
        <v>0.74599537037037034</v>
      </c>
      <c r="U91" s="111">
        <v>4.6666666666667034</v>
      </c>
      <c r="V91" s="112">
        <v>28.233333333333324</v>
      </c>
      <c r="W91" s="113"/>
      <c r="X91" s="13"/>
      <c r="Y91" s="276"/>
      <c r="Z91" s="277"/>
      <c r="AA91" s="117">
        <f t="shared" si="46"/>
        <v>-452.65643447461525</v>
      </c>
      <c r="AB91" s="110">
        <f t="shared" si="47"/>
        <v>0.87426210153482908</v>
      </c>
      <c r="AC91" s="282"/>
    </row>
    <row r="92" spans="1:29" ht="15.75" customHeight="1">
      <c r="A92" s="295"/>
      <c r="B92" s="100" t="s">
        <v>114</v>
      </c>
      <c r="C92" s="274" t="s">
        <v>140</v>
      </c>
      <c r="D92" s="275"/>
      <c r="E92" s="101">
        <v>29.85</v>
      </c>
      <c r="F92" s="102">
        <v>1570</v>
      </c>
      <c r="G92" s="103">
        <f t="shared" si="48"/>
        <v>46864.5</v>
      </c>
      <c r="H92" s="26"/>
      <c r="I92" s="104">
        <v>12</v>
      </c>
      <c r="J92" s="105">
        <v>3600</v>
      </c>
      <c r="K92" s="106">
        <f t="shared" si="28"/>
        <v>300</v>
      </c>
      <c r="L92" s="107">
        <v>12</v>
      </c>
      <c r="M92" s="105">
        <f>F92/V92*60</f>
        <v>3146.9933184855131</v>
      </c>
      <c r="N92" s="106">
        <f t="shared" si="42"/>
        <v>262.24944320712609</v>
      </c>
      <c r="O92" s="108">
        <f t="shared" si="43"/>
        <v>0</v>
      </c>
      <c r="P92" s="109">
        <f t="shared" si="44"/>
        <v>-37.750556792873908</v>
      </c>
      <c r="Q92" s="110">
        <f t="shared" si="45"/>
        <v>0.87416481069042029</v>
      </c>
      <c r="R92" s="290"/>
      <c r="S92" s="47">
        <v>0.74935185185185182</v>
      </c>
      <c r="T92" s="48">
        <v>0.77013888888888893</v>
      </c>
      <c r="U92" s="111">
        <v>4.8333333333333428</v>
      </c>
      <c r="V92" s="112">
        <v>29.933333333333429</v>
      </c>
      <c r="W92" s="113"/>
      <c r="X92" s="13"/>
      <c r="Y92" s="276"/>
      <c r="Z92" s="277"/>
      <c r="AA92" s="117">
        <f t="shared" si="46"/>
        <v>-453.0066815144869</v>
      </c>
      <c r="AB92" s="110">
        <f t="shared" si="47"/>
        <v>0.87416481069042029</v>
      </c>
      <c r="AC92" s="282"/>
    </row>
    <row r="93" spans="1:29" ht="15.75" customHeight="1">
      <c r="A93" s="295"/>
      <c r="B93" s="100" t="s">
        <v>120</v>
      </c>
      <c r="C93" s="274" t="s">
        <v>141</v>
      </c>
      <c r="D93" s="275"/>
      <c r="E93" s="101">
        <v>28.57</v>
      </c>
      <c r="F93" s="102">
        <v>1410</v>
      </c>
      <c r="G93" s="103">
        <f t="shared" si="48"/>
        <v>40283.699999999997</v>
      </c>
      <c r="H93" s="26"/>
      <c r="I93" s="104">
        <v>12</v>
      </c>
      <c r="J93" s="105">
        <v>3600</v>
      </c>
      <c r="K93" s="106">
        <f t="shared" si="28"/>
        <v>300</v>
      </c>
      <c r="L93" s="107">
        <v>12</v>
      </c>
      <c r="M93" s="105">
        <f>F93/V93*60</f>
        <v>3125.6157635467957</v>
      </c>
      <c r="N93" s="106">
        <f t="shared" si="42"/>
        <v>260.46798029556629</v>
      </c>
      <c r="O93" s="108">
        <f t="shared" si="43"/>
        <v>0</v>
      </c>
      <c r="P93" s="109">
        <f t="shared" si="44"/>
        <v>-39.532019704433708</v>
      </c>
      <c r="Q93" s="110">
        <f t="shared" si="45"/>
        <v>0.86822660098522098</v>
      </c>
      <c r="R93" s="290"/>
      <c r="S93" s="47">
        <v>0.77361111111111114</v>
      </c>
      <c r="T93" s="48">
        <v>0.79240740740740745</v>
      </c>
      <c r="U93" s="111">
        <v>4.9999999999999822</v>
      </c>
      <c r="V93" s="112">
        <v>27.066666666666688</v>
      </c>
      <c r="W93" s="113"/>
      <c r="X93" s="116"/>
      <c r="Y93" s="276"/>
      <c r="Z93" s="277"/>
      <c r="AA93" s="117">
        <f t="shared" si="46"/>
        <v>-474.38423645320427</v>
      </c>
      <c r="AB93" s="110">
        <f t="shared" si="47"/>
        <v>0.86822660098522109</v>
      </c>
      <c r="AC93" s="282"/>
    </row>
    <row r="94" spans="1:29" ht="15.75" customHeight="1">
      <c r="A94" s="296"/>
      <c r="B94" s="100" t="s">
        <v>120</v>
      </c>
      <c r="C94" s="274" t="s">
        <v>238</v>
      </c>
      <c r="D94" s="275"/>
      <c r="E94" s="101">
        <v>20.170000000000002</v>
      </c>
      <c r="F94" s="102">
        <v>1702</v>
      </c>
      <c r="G94" s="103">
        <f t="shared" si="48"/>
        <v>34329.340000000004</v>
      </c>
      <c r="H94" s="13"/>
      <c r="I94" s="104">
        <v>12</v>
      </c>
      <c r="J94" s="105">
        <v>3600</v>
      </c>
      <c r="K94" s="106">
        <f t="shared" si="28"/>
        <v>300</v>
      </c>
      <c r="L94" s="107">
        <v>12</v>
      </c>
      <c r="M94" s="105">
        <f>F94/V94*60</f>
        <v>3250.5039787798341</v>
      </c>
      <c r="N94" s="106">
        <f t="shared" si="42"/>
        <v>270.8753315649862</v>
      </c>
      <c r="O94" s="108">
        <f t="shared" si="43"/>
        <v>0</v>
      </c>
      <c r="P94" s="109">
        <f t="shared" si="44"/>
        <v>-29.124668435013803</v>
      </c>
      <c r="Q94" s="110">
        <f t="shared" si="45"/>
        <v>0.90291777188328737</v>
      </c>
      <c r="R94" s="290"/>
      <c r="S94" s="47">
        <v>0.79583333333333328</v>
      </c>
      <c r="T94" s="48">
        <v>0.81765046296296295</v>
      </c>
      <c r="U94" s="111">
        <v>4.9333333333331986</v>
      </c>
      <c r="V94" s="112">
        <v>31.416666666666728</v>
      </c>
      <c r="W94" s="113"/>
      <c r="X94" s="116"/>
      <c r="Y94" s="276"/>
      <c r="Z94" s="277"/>
      <c r="AA94" s="117">
        <f t="shared" si="46"/>
        <v>-349.49602122016586</v>
      </c>
      <c r="AB94" s="110">
        <f t="shared" si="47"/>
        <v>0.90291777188328726</v>
      </c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49">AVERAGE(I90:I105)</f>
        <v>11.8</v>
      </c>
      <c r="J106" s="137">
        <f t="shared" si="49"/>
        <v>3600</v>
      </c>
      <c r="K106" s="138">
        <f t="shared" ref="K106" si="50">J106/I106</f>
        <v>305.08474576271186</v>
      </c>
      <c r="L106" s="136">
        <f t="shared" ref="L106:M106" si="51">AVERAGE(L90:L105)</f>
        <v>11.8</v>
      </c>
      <c r="M106" s="137">
        <f t="shared" si="51"/>
        <v>3170.2788252675091</v>
      </c>
      <c r="N106" s="138">
        <f>M106/L106</f>
        <v>268.66769705656856</v>
      </c>
      <c r="O106" s="139">
        <f>L106-I106</f>
        <v>0</v>
      </c>
      <c r="P106" s="140">
        <f>N106-K106</f>
        <v>-36.417048706143305</v>
      </c>
      <c r="Q106" s="141">
        <f>N106/K106</f>
        <v>0.88063300701875247</v>
      </c>
      <c r="R106" s="291"/>
      <c r="S106" s="142">
        <f>S90</f>
        <v>0.70833333333333337</v>
      </c>
      <c r="T106" s="143">
        <f>INDEX(T90:T105,COUNTA(T90:T105))</f>
        <v>0.81765046296296295</v>
      </c>
      <c r="U106" s="144"/>
      <c r="V106" s="166"/>
      <c r="W106" s="167"/>
      <c r="X106" s="138"/>
      <c r="Y106" s="279"/>
      <c r="Z106" s="280"/>
      <c r="AA106" s="168">
        <f>M106-J106</f>
        <v>-429.72117473249091</v>
      </c>
      <c r="AB106" s="141">
        <f>M106/J106</f>
        <v>0.88063300701875258</v>
      </c>
      <c r="AC106" s="283"/>
    </row>
    <row r="107" spans="1:29" ht="15.75" customHeight="1">
      <c r="A107" s="284" t="s">
        <v>147</v>
      </c>
      <c r="B107" s="114" t="s">
        <v>120</v>
      </c>
      <c r="C107" s="287" t="s">
        <v>144</v>
      </c>
      <c r="D107" s="288"/>
      <c r="E107" s="147">
        <v>18.18</v>
      </c>
      <c r="F107" s="97">
        <v>759</v>
      </c>
      <c r="G107" s="148">
        <f t="shared" ref="G107:G110" si="52">E107*F107</f>
        <v>13798.619999999999</v>
      </c>
      <c r="H107" s="149"/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>F107/V107*60</f>
        <v>2970.0000000000209</v>
      </c>
      <c r="N107" s="152">
        <f>M107/L107</f>
        <v>742.50000000000523</v>
      </c>
      <c r="O107" s="154">
        <f>L107-I107</f>
        <v>0</v>
      </c>
      <c r="P107" s="155">
        <f>N107-K107</f>
        <v>-82.49999999999477</v>
      </c>
      <c r="Q107" s="156">
        <f>N107/K107</f>
        <v>0.90000000000000635</v>
      </c>
      <c r="R107" s="289">
        <f>Q123</f>
        <v>0.8956119971521489</v>
      </c>
      <c r="S107" s="157">
        <v>0.70833333333333337</v>
      </c>
      <c r="T107" s="158">
        <v>0.71898148148148144</v>
      </c>
      <c r="U107" s="159"/>
      <c r="V107" s="160">
        <v>15.333333333333226</v>
      </c>
      <c r="W107" s="161"/>
      <c r="X107" s="162"/>
      <c r="Y107" s="292"/>
      <c r="Z107" s="293"/>
      <c r="AA107" s="115">
        <f>M107-J107</f>
        <v>-329.99999999997908</v>
      </c>
      <c r="AB107" s="156">
        <f>M107/J107</f>
        <v>0.90000000000000635</v>
      </c>
      <c r="AC107" s="281">
        <f>AB123</f>
        <v>0.8956119971521489</v>
      </c>
    </row>
    <row r="108" spans="1:29" ht="15.75" customHeight="1">
      <c r="A108" s="285"/>
      <c r="B108" s="100" t="s">
        <v>120</v>
      </c>
      <c r="C108" s="274" t="s">
        <v>219</v>
      </c>
      <c r="D108" s="275"/>
      <c r="E108" s="101">
        <v>22.21</v>
      </c>
      <c r="F108" s="102">
        <v>2095</v>
      </c>
      <c r="G108" s="103">
        <f t="shared" si="52"/>
        <v>46529.950000000004</v>
      </c>
      <c r="H108" s="26"/>
      <c r="I108" s="104">
        <v>4</v>
      </c>
      <c r="J108" s="105">
        <v>3000</v>
      </c>
      <c r="K108" s="106">
        <f t="shared" ref="K108:K151" si="53">J108/I108</f>
        <v>750</v>
      </c>
      <c r="L108" s="107">
        <v>4</v>
      </c>
      <c r="M108" s="105">
        <f>F108/V108*60</f>
        <v>2681.123355847848</v>
      </c>
      <c r="N108" s="106">
        <f>M108/L108</f>
        <v>670.28083896196199</v>
      </c>
      <c r="O108" s="108">
        <f>L108-I108</f>
        <v>0</v>
      </c>
      <c r="P108" s="109">
        <f>N108-K108</f>
        <v>-79.71916103803801</v>
      </c>
      <c r="Q108" s="110">
        <f>N108/K108</f>
        <v>0.89370778528261596</v>
      </c>
      <c r="R108" s="290"/>
      <c r="S108" s="47">
        <v>0.7223032407407407</v>
      </c>
      <c r="T108" s="48">
        <v>0.75486111111111109</v>
      </c>
      <c r="U108" s="111">
        <v>4.783333333333335</v>
      </c>
      <c r="V108" s="112">
        <v>46.883333333333361</v>
      </c>
      <c r="W108" s="113"/>
      <c r="X108" s="116"/>
      <c r="Y108" s="276"/>
      <c r="Z108" s="277"/>
      <c r="AA108" s="117">
        <f>M108-J108</f>
        <v>-318.87664415215204</v>
      </c>
      <c r="AB108" s="110">
        <f>M108/J108</f>
        <v>0.89370778528261596</v>
      </c>
      <c r="AC108" s="282"/>
    </row>
    <row r="109" spans="1:29" ht="15.75" customHeight="1">
      <c r="A109" s="285"/>
      <c r="B109" s="100" t="s">
        <v>120</v>
      </c>
      <c r="C109" s="274" t="s">
        <v>202</v>
      </c>
      <c r="D109" s="275"/>
      <c r="E109" s="101">
        <v>22.48</v>
      </c>
      <c r="F109" s="102">
        <v>1125</v>
      </c>
      <c r="G109" s="103">
        <f t="shared" si="52"/>
        <v>25290</v>
      </c>
      <c r="H109" s="26"/>
      <c r="I109" s="104">
        <v>5</v>
      </c>
      <c r="J109" s="105">
        <v>3000</v>
      </c>
      <c r="K109" s="106">
        <f t="shared" si="53"/>
        <v>600</v>
      </c>
      <c r="L109" s="107">
        <v>5</v>
      </c>
      <c r="M109" s="105">
        <f>F109/V109*60</f>
        <v>2682.1192052980086</v>
      </c>
      <c r="N109" s="106">
        <f>M109/L109</f>
        <v>536.42384105960173</v>
      </c>
      <c r="O109" s="108">
        <f>L109-I109</f>
        <v>0</v>
      </c>
      <c r="P109" s="109">
        <f>N109-K109</f>
        <v>-63.576158940398273</v>
      </c>
      <c r="Q109" s="110">
        <f>N109/K109</f>
        <v>0.89403973509933621</v>
      </c>
      <c r="R109" s="290"/>
      <c r="S109" s="47">
        <v>0.7583333333333333</v>
      </c>
      <c r="T109" s="48">
        <v>0.77581018518518519</v>
      </c>
      <c r="U109" s="111">
        <v>4.9999999999999822</v>
      </c>
      <c r="V109" s="112">
        <v>25.16666666666671</v>
      </c>
      <c r="W109" s="113"/>
      <c r="X109" s="116"/>
      <c r="Y109" s="276"/>
      <c r="Z109" s="277"/>
      <c r="AA109" s="117">
        <f>M109-J109</f>
        <v>-317.88079470199136</v>
      </c>
      <c r="AB109" s="110">
        <f>M109/J109</f>
        <v>0.89403973509933621</v>
      </c>
      <c r="AC109" s="282"/>
    </row>
    <row r="110" spans="1:29" ht="15.75" customHeight="1">
      <c r="A110" s="285"/>
      <c r="B110" s="100" t="s">
        <v>120</v>
      </c>
      <c r="C110" s="274" t="s">
        <v>146</v>
      </c>
      <c r="D110" s="275"/>
      <c r="E110" s="101">
        <v>24.54</v>
      </c>
      <c r="F110" s="102">
        <v>1948</v>
      </c>
      <c r="G110" s="103">
        <f t="shared" si="52"/>
        <v>47803.92</v>
      </c>
      <c r="H110" s="26"/>
      <c r="I110" s="104">
        <v>4</v>
      </c>
      <c r="J110" s="105">
        <v>3000</v>
      </c>
      <c r="K110" s="106">
        <f t="shared" si="53"/>
        <v>750</v>
      </c>
      <c r="L110" s="107">
        <v>4</v>
      </c>
      <c r="M110" s="105">
        <f>F110/V110*60</f>
        <v>2682.7850038255524</v>
      </c>
      <c r="N110" s="106">
        <f>M110/L110</f>
        <v>670.6962509563881</v>
      </c>
      <c r="O110" s="108">
        <f>L110-I110</f>
        <v>0</v>
      </c>
      <c r="P110" s="109">
        <f>N110-K110</f>
        <v>-79.303749043611901</v>
      </c>
      <c r="Q110" s="110">
        <f>N110/K110</f>
        <v>0.8942616679418508</v>
      </c>
      <c r="R110" s="290"/>
      <c r="S110" s="47">
        <v>0.78016203703703701</v>
      </c>
      <c r="T110" s="48">
        <v>0.81041666666666667</v>
      </c>
      <c r="U110" s="111">
        <v>6.2666666666666337</v>
      </c>
      <c r="V110" s="112">
        <v>43.566666666666706</v>
      </c>
      <c r="W110" s="113"/>
      <c r="X110" s="116"/>
      <c r="Y110" s="276"/>
      <c r="Z110" s="277"/>
      <c r="AA110" s="117">
        <f>M110-J110</f>
        <v>-317.21499617444761</v>
      </c>
      <c r="AB110" s="110">
        <f>M110/J110</f>
        <v>0.8942616679418508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99"/>
      <c r="G123" s="135"/>
      <c r="H123" s="69"/>
      <c r="I123" s="136">
        <f t="shared" ref="I123:J123" si="54">AVERAGE(I107:I122)</f>
        <v>4.25</v>
      </c>
      <c r="J123" s="137">
        <f t="shared" si="54"/>
        <v>3075</v>
      </c>
      <c r="K123" s="138">
        <f t="shared" ref="K123" si="55">J123/I123</f>
        <v>723.52941176470586</v>
      </c>
      <c r="L123" s="136">
        <f t="shared" ref="L123:M123" si="56">AVERAGE(L107:L122)</f>
        <v>4.25</v>
      </c>
      <c r="M123" s="137">
        <f t="shared" si="56"/>
        <v>2754.0068912428578</v>
      </c>
      <c r="N123" s="138">
        <f t="shared" ref="N123:N133" si="57">M123/L123</f>
        <v>648.00162146890773</v>
      </c>
      <c r="O123" s="139">
        <f t="shared" ref="O123:O133" si="58">L123-I123</f>
        <v>0</v>
      </c>
      <c r="P123" s="140">
        <f t="shared" ref="P123:P133" si="59">N123-K123</f>
        <v>-75.527790295798127</v>
      </c>
      <c r="Q123" s="141">
        <f t="shared" ref="Q123:Q133" si="60">N123/K123</f>
        <v>0.8956119971521489</v>
      </c>
      <c r="R123" s="291"/>
      <c r="S123" s="142">
        <f>S107</f>
        <v>0.70833333333333337</v>
      </c>
      <c r="T123" s="143">
        <f>INDEX(T107:T122,COUNTA(T107:T122))</f>
        <v>0.81041666666666667</v>
      </c>
      <c r="U123" s="144"/>
      <c r="V123" s="166"/>
      <c r="W123" s="99"/>
      <c r="X123" s="69"/>
      <c r="Y123" s="279"/>
      <c r="Z123" s="280"/>
      <c r="AA123" s="168">
        <f t="shared" ref="AA123:AA133" si="61">M123-J123</f>
        <v>-320.99310875714218</v>
      </c>
      <c r="AB123" s="141">
        <f t="shared" ref="AB123:AB133" si="62">M123/J123</f>
        <v>0.8956119971521489</v>
      </c>
      <c r="AC123" s="283"/>
    </row>
    <row r="124" spans="1:29" ht="15.75" customHeight="1">
      <c r="A124" s="294" t="s">
        <v>150</v>
      </c>
      <c r="B124" s="114" t="s">
        <v>120</v>
      </c>
      <c r="C124" s="287" t="s">
        <v>152</v>
      </c>
      <c r="D124" s="288"/>
      <c r="E124" s="147">
        <v>18.18</v>
      </c>
      <c r="F124" s="97">
        <v>628</v>
      </c>
      <c r="G124" s="148">
        <f t="shared" ref="G124:G133" si="63">E124*F124</f>
        <v>11417.039999999999</v>
      </c>
      <c r="H124" s="149">
        <v>2</v>
      </c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3" si="64">F124/V124*60</f>
        <v>2697.8520286396083</v>
      </c>
      <c r="N124" s="152">
        <f t="shared" si="57"/>
        <v>674.46300715990208</v>
      </c>
      <c r="O124" s="154">
        <f t="shared" si="58"/>
        <v>0</v>
      </c>
      <c r="P124" s="155">
        <f t="shared" si="59"/>
        <v>-75.536992840097923</v>
      </c>
      <c r="Q124" s="156">
        <f t="shared" si="60"/>
        <v>0.89928400954653609</v>
      </c>
      <c r="R124" s="289">
        <f>Q140</f>
        <v>0.88864578768952351</v>
      </c>
      <c r="S124" s="157">
        <v>0.70835648148148145</v>
      </c>
      <c r="T124" s="158">
        <v>0.71805555555555556</v>
      </c>
      <c r="U124" s="159"/>
      <c r="V124" s="160">
        <v>13.966666666666718</v>
      </c>
      <c r="W124" s="161"/>
      <c r="X124" s="162"/>
      <c r="Y124" s="292"/>
      <c r="Z124" s="293"/>
      <c r="AA124" s="115">
        <f t="shared" si="61"/>
        <v>-302.14797136039169</v>
      </c>
      <c r="AB124" s="156">
        <f t="shared" si="62"/>
        <v>0.89928400954653609</v>
      </c>
      <c r="AC124" s="281">
        <f>AB140</f>
        <v>0.88864578768952363</v>
      </c>
    </row>
    <row r="125" spans="1:29" ht="15.75" customHeight="1">
      <c r="A125" s="295"/>
      <c r="B125" s="100" t="s">
        <v>120</v>
      </c>
      <c r="C125" s="274" t="s">
        <v>151</v>
      </c>
      <c r="D125" s="275"/>
      <c r="E125" s="101">
        <v>14.03</v>
      </c>
      <c r="F125" s="102">
        <v>2167</v>
      </c>
      <c r="G125" s="103">
        <f t="shared" si="63"/>
        <v>30403.01</v>
      </c>
      <c r="H125" s="26">
        <v>2</v>
      </c>
      <c r="I125" s="104">
        <v>3</v>
      </c>
      <c r="J125" s="105">
        <v>3000</v>
      </c>
      <c r="K125" s="106">
        <f t="shared" si="53"/>
        <v>1000</v>
      </c>
      <c r="L125" s="107">
        <v>3</v>
      </c>
      <c r="M125" s="105">
        <f t="shared" si="64"/>
        <v>2695.6461644782266</v>
      </c>
      <c r="N125" s="106">
        <f t="shared" si="57"/>
        <v>898.54872149274217</v>
      </c>
      <c r="O125" s="108">
        <f t="shared" si="58"/>
        <v>0</v>
      </c>
      <c r="P125" s="109">
        <f t="shared" si="59"/>
        <v>-101.45127850725783</v>
      </c>
      <c r="Q125" s="110">
        <f t="shared" si="60"/>
        <v>0.89854872149274212</v>
      </c>
      <c r="R125" s="290"/>
      <c r="S125" s="47">
        <v>0.72847222222222219</v>
      </c>
      <c r="T125" s="48">
        <v>0.76196759259259261</v>
      </c>
      <c r="U125" s="111">
        <v>14.999999999999947</v>
      </c>
      <c r="V125" s="112">
        <v>48.233333333333412</v>
      </c>
      <c r="W125" s="113"/>
      <c r="X125" s="116"/>
      <c r="Y125" s="276"/>
      <c r="Z125" s="277"/>
      <c r="AA125" s="117">
        <f t="shared" si="61"/>
        <v>-304.35383552177336</v>
      </c>
      <c r="AB125" s="110">
        <f t="shared" si="62"/>
        <v>0.89854872149274223</v>
      </c>
      <c r="AC125" s="282"/>
    </row>
    <row r="126" spans="1:29" ht="15.75" customHeight="1">
      <c r="A126" s="295"/>
      <c r="B126" s="100" t="s">
        <v>120</v>
      </c>
      <c r="C126" s="274" t="s">
        <v>156</v>
      </c>
      <c r="D126" s="275"/>
      <c r="E126" s="101">
        <v>18.18</v>
      </c>
      <c r="F126" s="102">
        <v>1322</v>
      </c>
      <c r="G126" s="103">
        <f t="shared" si="63"/>
        <v>24033.96</v>
      </c>
      <c r="H126" s="26"/>
      <c r="I126" s="104">
        <v>3</v>
      </c>
      <c r="J126" s="105">
        <v>3600</v>
      </c>
      <c r="K126" s="106">
        <f t="shared" si="53"/>
        <v>1200</v>
      </c>
      <c r="L126" s="107">
        <v>3</v>
      </c>
      <c r="M126" s="105">
        <f t="shared" si="64"/>
        <v>3170.6862091938683</v>
      </c>
      <c r="N126" s="106">
        <f t="shared" si="57"/>
        <v>1056.8954030646228</v>
      </c>
      <c r="O126" s="108">
        <f t="shared" si="58"/>
        <v>0</v>
      </c>
      <c r="P126" s="109">
        <f t="shared" si="59"/>
        <v>-143.10459693537723</v>
      </c>
      <c r="Q126" s="110">
        <f t="shared" si="60"/>
        <v>0.88074616922051896</v>
      </c>
      <c r="R126" s="290"/>
      <c r="S126" s="47">
        <v>0.7729166666666667</v>
      </c>
      <c r="T126" s="48">
        <v>0.7902893518518519</v>
      </c>
      <c r="U126" s="111">
        <v>15.76666666666668</v>
      </c>
      <c r="V126" s="112">
        <v>25.016666666666687</v>
      </c>
      <c r="W126" s="113"/>
      <c r="X126" s="116"/>
      <c r="Y126" s="276"/>
      <c r="Z126" s="277"/>
      <c r="AA126" s="117">
        <f t="shared" si="61"/>
        <v>-429.31379080613169</v>
      </c>
      <c r="AB126" s="110">
        <f t="shared" si="62"/>
        <v>0.88074616922051896</v>
      </c>
      <c r="AC126" s="282"/>
    </row>
    <row r="127" spans="1:29" ht="15.75" customHeight="1">
      <c r="A127" s="295"/>
      <c r="B127" s="100" t="s">
        <v>120</v>
      </c>
      <c r="C127" s="274" t="s">
        <v>143</v>
      </c>
      <c r="D127" s="275"/>
      <c r="E127" s="101">
        <v>16.7</v>
      </c>
      <c r="F127" s="102">
        <v>452</v>
      </c>
      <c r="G127" s="103">
        <f t="shared" si="63"/>
        <v>7548.4</v>
      </c>
      <c r="H127" s="26">
        <v>2</v>
      </c>
      <c r="I127" s="104">
        <v>3</v>
      </c>
      <c r="J127" s="105">
        <v>3600</v>
      </c>
      <c r="K127" s="106">
        <f t="shared" si="53"/>
        <v>1200</v>
      </c>
      <c r="L127" s="107">
        <v>3</v>
      </c>
      <c r="M127" s="105">
        <f t="shared" si="64"/>
        <v>3178.1249999999595</v>
      </c>
      <c r="N127" s="106">
        <f t="shared" si="57"/>
        <v>1059.3749999999866</v>
      </c>
      <c r="O127" s="108">
        <f t="shared" si="58"/>
        <v>0</v>
      </c>
      <c r="P127" s="109">
        <f t="shared" si="59"/>
        <v>-140.62500000001342</v>
      </c>
      <c r="Q127" s="110">
        <f t="shared" si="60"/>
        <v>0.88281249999998879</v>
      </c>
      <c r="R127" s="290"/>
      <c r="S127" s="47">
        <v>0.80101851851851846</v>
      </c>
      <c r="T127" s="48">
        <v>0.80694444444444446</v>
      </c>
      <c r="U127" s="111">
        <v>15.449999999999857</v>
      </c>
      <c r="V127" s="112">
        <v>8.5333333333334416</v>
      </c>
      <c r="W127" s="113"/>
      <c r="X127" s="116"/>
      <c r="Y127" s="276"/>
      <c r="Z127" s="277"/>
      <c r="AA127" s="117">
        <f t="shared" si="61"/>
        <v>-421.87500000004047</v>
      </c>
      <c r="AB127" s="110">
        <f t="shared" si="62"/>
        <v>0.88281249999998879</v>
      </c>
      <c r="AC127" s="282"/>
    </row>
    <row r="128" spans="1:29" ht="15.75" customHeight="1">
      <c r="A128" s="296"/>
      <c r="B128" s="100" t="s">
        <v>120</v>
      </c>
      <c r="C128" s="274" t="s">
        <v>153</v>
      </c>
      <c r="D128" s="275"/>
      <c r="E128" s="101">
        <v>14.28</v>
      </c>
      <c r="F128" s="102">
        <v>2775</v>
      </c>
      <c r="G128" s="103">
        <f t="shared" si="63"/>
        <v>39627</v>
      </c>
      <c r="H128" s="13">
        <v>2</v>
      </c>
      <c r="I128" s="104">
        <v>3</v>
      </c>
      <c r="J128" s="105">
        <v>3600</v>
      </c>
      <c r="K128" s="106">
        <f t="shared" si="53"/>
        <v>1200</v>
      </c>
      <c r="L128" s="107">
        <v>3</v>
      </c>
      <c r="M128" s="105">
        <f t="shared" si="64"/>
        <v>3172.4356938710639</v>
      </c>
      <c r="N128" s="106">
        <f t="shared" si="57"/>
        <v>1057.478564623688</v>
      </c>
      <c r="O128" s="108">
        <f t="shared" si="58"/>
        <v>0</v>
      </c>
      <c r="P128" s="109">
        <f t="shared" si="59"/>
        <v>-142.52143537631196</v>
      </c>
      <c r="Q128" s="110">
        <f t="shared" si="60"/>
        <v>0.88123213718640669</v>
      </c>
      <c r="R128" s="290"/>
      <c r="S128" s="47">
        <v>0.81736111111111109</v>
      </c>
      <c r="T128" s="48">
        <v>0.85380787037037043</v>
      </c>
      <c r="U128" s="111">
        <v>14.999999999999947</v>
      </c>
      <c r="V128" s="112">
        <v>52.483333333333434</v>
      </c>
      <c r="W128" s="113">
        <v>0.85380787037037043</v>
      </c>
      <c r="X128" s="116">
        <v>0.90555555555555534</v>
      </c>
      <c r="Y128" s="276"/>
      <c r="Z128" s="277"/>
      <c r="AA128" s="117">
        <f t="shared" si="61"/>
        <v>-427.5643061289361</v>
      </c>
      <c r="AB128" s="110">
        <f t="shared" si="62"/>
        <v>0.88123213718640669</v>
      </c>
      <c r="AC128" s="282"/>
    </row>
    <row r="129" spans="1:29" ht="15.75" customHeight="1">
      <c r="A129" s="296"/>
      <c r="B129" s="100" t="s">
        <v>120</v>
      </c>
      <c r="C129" s="274" t="s">
        <v>152</v>
      </c>
      <c r="D129" s="275"/>
      <c r="E129" s="101">
        <v>18.18</v>
      </c>
      <c r="F129" s="102">
        <v>1219</v>
      </c>
      <c r="G129" s="121">
        <f t="shared" si="63"/>
        <v>22161.42</v>
      </c>
      <c r="H129" s="122"/>
      <c r="I129" s="104">
        <v>4</v>
      </c>
      <c r="J129" s="105">
        <v>3000</v>
      </c>
      <c r="K129" s="106">
        <f t="shared" si="53"/>
        <v>750</v>
      </c>
      <c r="L129" s="107">
        <v>4</v>
      </c>
      <c r="M129" s="105">
        <f t="shared" si="64"/>
        <v>2697.2341733251037</v>
      </c>
      <c r="N129" s="106">
        <f t="shared" si="57"/>
        <v>674.30854333127593</v>
      </c>
      <c r="O129" s="108">
        <f t="shared" si="58"/>
        <v>0</v>
      </c>
      <c r="P129" s="109">
        <f t="shared" si="59"/>
        <v>-75.691456668724072</v>
      </c>
      <c r="Q129" s="110">
        <f t="shared" si="60"/>
        <v>0.89907805777503458</v>
      </c>
      <c r="R129" s="290"/>
      <c r="S129" s="47">
        <v>0.90555555555555534</v>
      </c>
      <c r="T129" s="48">
        <v>0.9243865740740741</v>
      </c>
      <c r="U129" s="111">
        <v>74.516666666666268</v>
      </c>
      <c r="V129" s="112">
        <v>27.116666666667015</v>
      </c>
      <c r="W129" s="113"/>
      <c r="X129" s="116"/>
      <c r="Y129" s="276"/>
      <c r="Z129" s="277"/>
      <c r="AA129" s="117">
        <f t="shared" si="61"/>
        <v>-302.76582667489629</v>
      </c>
      <c r="AB129" s="110">
        <f t="shared" si="62"/>
        <v>0.89907805777503458</v>
      </c>
      <c r="AC129" s="282"/>
    </row>
    <row r="130" spans="1:29" ht="15.75" customHeight="1">
      <c r="A130" s="296"/>
      <c r="B130" s="100" t="s">
        <v>120</v>
      </c>
      <c r="C130" s="274" t="s">
        <v>143</v>
      </c>
      <c r="D130" s="275"/>
      <c r="E130" s="101">
        <v>16.7</v>
      </c>
      <c r="F130" s="102">
        <v>985</v>
      </c>
      <c r="G130" s="121">
        <f t="shared" si="63"/>
        <v>16449.5</v>
      </c>
      <c r="H130" s="62"/>
      <c r="I130" s="104">
        <v>3</v>
      </c>
      <c r="J130" s="105">
        <v>3600</v>
      </c>
      <c r="K130" s="106">
        <f t="shared" si="53"/>
        <v>1200</v>
      </c>
      <c r="L130" s="107">
        <v>3</v>
      </c>
      <c r="M130" s="105">
        <f t="shared" si="64"/>
        <v>3177.419354838732</v>
      </c>
      <c r="N130" s="106">
        <f t="shared" si="57"/>
        <v>1059.1397849462439</v>
      </c>
      <c r="O130" s="123">
        <f t="shared" si="58"/>
        <v>0</v>
      </c>
      <c r="P130" s="124">
        <f t="shared" si="59"/>
        <v>-140.86021505375606</v>
      </c>
      <c r="Q130" s="125">
        <f t="shared" si="60"/>
        <v>0.88261648745520327</v>
      </c>
      <c r="R130" s="290"/>
      <c r="S130" s="47">
        <v>0.93500000000000005</v>
      </c>
      <c r="T130" s="48">
        <v>0.94791666666666663</v>
      </c>
      <c r="U130" s="111">
        <v>15.283333333333378</v>
      </c>
      <c r="V130" s="112">
        <v>18.59999999999987</v>
      </c>
      <c r="W130" s="113"/>
      <c r="X130" s="116"/>
      <c r="Y130" s="276"/>
      <c r="Z130" s="277"/>
      <c r="AA130" s="117">
        <f t="shared" si="61"/>
        <v>-422.58064516126797</v>
      </c>
      <c r="AB130" s="110">
        <f t="shared" si="62"/>
        <v>0.88261648745520338</v>
      </c>
      <c r="AC130" s="282"/>
    </row>
    <row r="131" spans="1:29" ht="15.75" customHeight="1">
      <c r="A131" s="296"/>
      <c r="B131" s="100" t="s">
        <v>120</v>
      </c>
      <c r="C131" s="274" t="s">
        <v>145</v>
      </c>
      <c r="D131" s="275"/>
      <c r="E131" s="101">
        <v>22.28</v>
      </c>
      <c r="F131" s="102">
        <v>1304</v>
      </c>
      <c r="G131" s="121">
        <f t="shared" si="63"/>
        <v>29053.120000000003</v>
      </c>
      <c r="H131" s="62"/>
      <c r="I131" s="104">
        <v>5</v>
      </c>
      <c r="J131" s="105">
        <v>3300</v>
      </c>
      <c r="K131" s="106">
        <f t="shared" si="53"/>
        <v>660</v>
      </c>
      <c r="L131" s="118">
        <v>5</v>
      </c>
      <c r="M131" s="105">
        <f t="shared" si="64"/>
        <v>2935.8348968105056</v>
      </c>
      <c r="N131" s="106">
        <f t="shared" si="57"/>
        <v>587.16697936210107</v>
      </c>
      <c r="O131" s="123">
        <f t="shared" si="58"/>
        <v>0</v>
      </c>
      <c r="P131" s="124">
        <f t="shared" si="59"/>
        <v>-72.833020637898926</v>
      </c>
      <c r="Q131" s="125">
        <f t="shared" si="60"/>
        <v>0.88964693842742582</v>
      </c>
      <c r="R131" s="290"/>
      <c r="S131" s="47">
        <v>0.95857638888888885</v>
      </c>
      <c r="T131" s="48">
        <v>0.9770833333333333</v>
      </c>
      <c r="U131" s="111">
        <v>15.350000000000001</v>
      </c>
      <c r="V131" s="112">
        <v>26.650000000000009</v>
      </c>
      <c r="W131" s="113"/>
      <c r="X131" s="116"/>
      <c r="Y131" s="276"/>
      <c r="Z131" s="277"/>
      <c r="AA131" s="117">
        <f t="shared" si="61"/>
        <v>-364.1651031894944</v>
      </c>
      <c r="AB131" s="110">
        <f t="shared" si="62"/>
        <v>0.88964693842742593</v>
      </c>
      <c r="AC131" s="282"/>
    </row>
    <row r="132" spans="1:29" ht="15.75" customHeight="1">
      <c r="A132" s="296"/>
      <c r="B132" s="100" t="s">
        <v>120</v>
      </c>
      <c r="C132" s="274" t="s">
        <v>151</v>
      </c>
      <c r="D132" s="275"/>
      <c r="E132" s="101">
        <v>14.03</v>
      </c>
      <c r="F132" s="102">
        <v>5428</v>
      </c>
      <c r="G132" s="121">
        <f t="shared" si="63"/>
        <v>76154.84</v>
      </c>
      <c r="H132" s="62"/>
      <c r="I132" s="104">
        <v>3</v>
      </c>
      <c r="J132" s="105">
        <v>3000</v>
      </c>
      <c r="K132" s="106">
        <f t="shared" si="53"/>
        <v>1000</v>
      </c>
      <c r="L132" s="118">
        <v>3</v>
      </c>
      <c r="M132" s="105">
        <f t="shared" si="64"/>
        <v>2695.654573044555</v>
      </c>
      <c r="N132" s="106">
        <f t="shared" si="57"/>
        <v>898.55152434818501</v>
      </c>
      <c r="O132" s="123">
        <f t="shared" si="58"/>
        <v>0</v>
      </c>
      <c r="P132" s="124">
        <f t="shared" si="59"/>
        <v>-101.44847565181499</v>
      </c>
      <c r="Q132" s="125">
        <f t="shared" si="60"/>
        <v>0.89855152434818497</v>
      </c>
      <c r="R132" s="290"/>
      <c r="S132" s="47">
        <v>0.98762731481481481</v>
      </c>
      <c r="T132" s="48">
        <v>1.0715277777777779</v>
      </c>
      <c r="U132" s="111">
        <v>15.183333333333362</v>
      </c>
      <c r="V132" s="112">
        <v>120.81666666666679</v>
      </c>
      <c r="W132" s="113"/>
      <c r="X132" s="116"/>
      <c r="Y132" s="276"/>
      <c r="Z132" s="277"/>
      <c r="AA132" s="117">
        <f t="shared" si="61"/>
        <v>-304.34542695544496</v>
      </c>
      <c r="AB132" s="110">
        <f t="shared" si="62"/>
        <v>0.89855152434818497</v>
      </c>
      <c r="AC132" s="282"/>
    </row>
    <row r="133" spans="1:29" ht="15.75" customHeight="1">
      <c r="A133" s="296"/>
      <c r="B133" s="100" t="s">
        <v>120</v>
      </c>
      <c r="C133" s="274" t="s">
        <v>153</v>
      </c>
      <c r="D133" s="275"/>
      <c r="E133" s="101">
        <v>14.28</v>
      </c>
      <c r="F133" s="102">
        <v>7148</v>
      </c>
      <c r="G133" s="121">
        <f t="shared" si="63"/>
        <v>102073.44</v>
      </c>
      <c r="H133" s="62"/>
      <c r="I133" s="104">
        <v>3</v>
      </c>
      <c r="J133" s="105">
        <v>3600</v>
      </c>
      <c r="K133" s="106">
        <f t="shared" si="53"/>
        <v>1200</v>
      </c>
      <c r="L133" s="118">
        <v>3</v>
      </c>
      <c r="M133" s="105">
        <f t="shared" si="64"/>
        <v>3171.0166358595147</v>
      </c>
      <c r="N133" s="106">
        <f t="shared" si="57"/>
        <v>1057.0055452865049</v>
      </c>
      <c r="O133" s="123">
        <f t="shared" si="58"/>
        <v>0</v>
      </c>
      <c r="P133" s="124">
        <f t="shared" si="59"/>
        <v>-142.99445471349509</v>
      </c>
      <c r="Q133" s="125">
        <f t="shared" si="60"/>
        <v>0.88083795440542079</v>
      </c>
      <c r="R133" s="290"/>
      <c r="S133" s="47">
        <v>1.0819444444444444</v>
      </c>
      <c r="T133" s="48">
        <v>1.1758680555555556</v>
      </c>
      <c r="U133" s="111">
        <v>14.999999999999787</v>
      </c>
      <c r="V133" s="112">
        <v>135.2500000000002</v>
      </c>
      <c r="W133" s="113"/>
      <c r="X133" s="116"/>
      <c r="Y133" s="276"/>
      <c r="Z133" s="277"/>
      <c r="AA133" s="117">
        <f t="shared" si="61"/>
        <v>-428.98336414048526</v>
      </c>
      <c r="AB133" s="110">
        <f t="shared" si="62"/>
        <v>0.88083795440542079</v>
      </c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26"/>
      <c r="X134" s="127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26"/>
      <c r="X135" s="127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26"/>
      <c r="X136" s="127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26"/>
      <c r="X137" s="127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26"/>
      <c r="X138" s="127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65">AVERAGE(I124:I139)</f>
        <v>3.4</v>
      </c>
      <c r="J140" s="137">
        <f t="shared" si="65"/>
        <v>3330</v>
      </c>
      <c r="K140" s="138">
        <f t="shared" ref="K140" si="66">J140/I140</f>
        <v>979.41176470588243</v>
      </c>
      <c r="L140" s="136">
        <f t="shared" ref="L140:M140" si="67">AVERAGE(L124:L139)</f>
        <v>3.4</v>
      </c>
      <c r="M140" s="137">
        <f t="shared" si="67"/>
        <v>2959.1904730061137</v>
      </c>
      <c r="N140" s="138">
        <f t="shared" ref="N140:N151" si="68">M140/L140</f>
        <v>870.3501391194452</v>
      </c>
      <c r="O140" s="139">
        <f t="shared" ref="O140:O151" si="69">L140-I140</f>
        <v>0</v>
      </c>
      <c r="P140" s="140">
        <f t="shared" ref="P140:P151" si="70">N140-K140</f>
        <v>-109.06162558643723</v>
      </c>
      <c r="Q140" s="141">
        <f t="shared" ref="Q140:Q151" si="71">N140/K140</f>
        <v>0.88864578768952351</v>
      </c>
      <c r="R140" s="291"/>
      <c r="S140" s="142">
        <f>S124</f>
        <v>0.70835648148148145</v>
      </c>
      <c r="T140" s="143">
        <f>INDEX(T124:T139,COUNTA(T124:T139))</f>
        <v>1.1758680555555556</v>
      </c>
      <c r="U140" s="144"/>
      <c r="V140" s="166"/>
      <c r="W140" s="99"/>
      <c r="X140" s="69"/>
      <c r="Y140" s="279"/>
      <c r="Z140" s="280"/>
      <c r="AA140" s="168">
        <f t="shared" ref="AA140:AA151" si="72">M140-J140</f>
        <v>-370.80952699388627</v>
      </c>
      <c r="AB140" s="141">
        <f t="shared" ref="AB140:AB151" si="73">M140/J140</f>
        <v>0.88864578768952363</v>
      </c>
      <c r="AC140" s="283"/>
    </row>
    <row r="141" spans="1:29" ht="15.75" customHeight="1">
      <c r="A141" s="284" t="s">
        <v>154</v>
      </c>
      <c r="B141" s="114" t="s">
        <v>120</v>
      </c>
      <c r="C141" s="287" t="s">
        <v>145</v>
      </c>
      <c r="D141" s="288"/>
      <c r="E141" s="147">
        <v>22.28</v>
      </c>
      <c r="F141" s="97">
        <v>505</v>
      </c>
      <c r="G141" s="148">
        <f t="shared" ref="G141:G151" si="74">E141*F141</f>
        <v>11251.400000000001</v>
      </c>
      <c r="H141" s="149">
        <v>2</v>
      </c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1" si="75">F141/V141*60</f>
        <v>2936.995153473355</v>
      </c>
      <c r="N141" s="152">
        <f t="shared" si="68"/>
        <v>587.39903069467096</v>
      </c>
      <c r="O141" s="154">
        <f t="shared" si="69"/>
        <v>0</v>
      </c>
      <c r="P141" s="155">
        <f t="shared" si="70"/>
        <v>-72.600969305329045</v>
      </c>
      <c r="Q141" s="156">
        <f t="shared" si="71"/>
        <v>0.88999853135556206</v>
      </c>
      <c r="R141" s="289">
        <f>Q157</f>
        <v>0.88488932085572913</v>
      </c>
      <c r="S141" s="157">
        <v>0.70833333333333337</v>
      </c>
      <c r="T141" s="158">
        <v>0.71549768518518519</v>
      </c>
      <c r="U141" s="159"/>
      <c r="V141" s="160">
        <v>10.316666666666627</v>
      </c>
      <c r="W141" s="158"/>
      <c r="X141" s="169"/>
      <c r="Y141" s="292"/>
      <c r="Z141" s="293"/>
      <c r="AA141" s="171">
        <f t="shared" si="72"/>
        <v>-363.004846526645</v>
      </c>
      <c r="AB141" s="156">
        <f t="shared" si="73"/>
        <v>0.88999853135556217</v>
      </c>
      <c r="AC141" s="281">
        <f>AB157</f>
        <v>0.88488932085572913</v>
      </c>
    </row>
    <row r="142" spans="1:29" ht="15.75" customHeight="1">
      <c r="A142" s="285"/>
      <c r="B142" s="100" t="s">
        <v>120</v>
      </c>
      <c r="C142" s="274" t="s">
        <v>155</v>
      </c>
      <c r="D142" s="275"/>
      <c r="E142" s="101">
        <v>18.18</v>
      </c>
      <c r="F142" s="102">
        <v>1048</v>
      </c>
      <c r="G142" s="103">
        <f t="shared" si="74"/>
        <v>19052.64</v>
      </c>
      <c r="H142" s="26">
        <v>2</v>
      </c>
      <c r="I142" s="104">
        <v>3</v>
      </c>
      <c r="J142" s="105">
        <v>3600</v>
      </c>
      <c r="K142" s="106">
        <f t="shared" si="53"/>
        <v>1200</v>
      </c>
      <c r="L142" s="107">
        <v>3</v>
      </c>
      <c r="M142" s="105">
        <f t="shared" si="75"/>
        <v>3175.7575757575669</v>
      </c>
      <c r="N142" s="106">
        <f t="shared" si="68"/>
        <v>1058.5858585858557</v>
      </c>
      <c r="O142" s="108">
        <f t="shared" si="69"/>
        <v>0</v>
      </c>
      <c r="P142" s="109">
        <f t="shared" si="70"/>
        <v>-141.4141414141443</v>
      </c>
      <c r="Q142" s="110">
        <f t="shared" si="71"/>
        <v>0.8821548821548798</v>
      </c>
      <c r="R142" s="290"/>
      <c r="S142" s="47">
        <v>0.72583333333333333</v>
      </c>
      <c r="T142" s="48">
        <v>0.73958333333333337</v>
      </c>
      <c r="U142" s="111">
        <v>14.883333333333315</v>
      </c>
      <c r="V142" s="112">
        <v>19.800000000000058</v>
      </c>
      <c r="W142" s="113"/>
      <c r="X142" s="13"/>
      <c r="Y142" s="276"/>
      <c r="Z142" s="277"/>
      <c r="AA142" s="172">
        <f t="shared" si="72"/>
        <v>-424.24242424243312</v>
      </c>
      <c r="AB142" s="110">
        <f t="shared" si="73"/>
        <v>0.88215488215487969</v>
      </c>
      <c r="AC142" s="282"/>
    </row>
    <row r="143" spans="1:29" ht="15.75" customHeight="1">
      <c r="A143" s="285"/>
      <c r="B143" s="100" t="s">
        <v>120</v>
      </c>
      <c r="C143" s="274" t="s">
        <v>157</v>
      </c>
      <c r="D143" s="275"/>
      <c r="E143" s="101">
        <v>24.82</v>
      </c>
      <c r="F143" s="102">
        <v>837</v>
      </c>
      <c r="G143" s="103">
        <f t="shared" si="74"/>
        <v>20774.34</v>
      </c>
      <c r="H143" s="26">
        <v>2</v>
      </c>
      <c r="I143" s="104">
        <v>4</v>
      </c>
      <c r="J143" s="105">
        <v>3300</v>
      </c>
      <c r="K143" s="106">
        <f t="shared" si="53"/>
        <v>825</v>
      </c>
      <c r="L143" s="107">
        <v>4</v>
      </c>
      <c r="M143" s="105">
        <f t="shared" si="75"/>
        <v>2936.8421052631656</v>
      </c>
      <c r="N143" s="106">
        <f t="shared" si="68"/>
        <v>734.21052631579141</v>
      </c>
      <c r="O143" s="108">
        <f t="shared" si="69"/>
        <v>0</v>
      </c>
      <c r="P143" s="109">
        <f t="shared" si="70"/>
        <v>-90.789473684208588</v>
      </c>
      <c r="Q143" s="110">
        <f t="shared" si="71"/>
        <v>0.88995215311005016</v>
      </c>
      <c r="R143" s="290"/>
      <c r="S143" s="47">
        <v>0.75</v>
      </c>
      <c r="T143" s="48">
        <v>0.76187499999999997</v>
      </c>
      <c r="U143" s="111">
        <v>14.999999999999947</v>
      </c>
      <c r="V143" s="112">
        <v>17.099999999999955</v>
      </c>
      <c r="W143" s="113"/>
      <c r="X143" s="13"/>
      <c r="Y143" s="276"/>
      <c r="Z143" s="277"/>
      <c r="AA143" s="172">
        <f t="shared" si="72"/>
        <v>-363.15789473683435</v>
      </c>
      <c r="AB143" s="110">
        <f t="shared" si="73"/>
        <v>0.88995215311005016</v>
      </c>
      <c r="AC143" s="282"/>
    </row>
    <row r="144" spans="1:29" ht="15.75" customHeight="1">
      <c r="A144" s="285"/>
      <c r="B144" s="100" t="s">
        <v>120</v>
      </c>
      <c r="C144" s="274" t="s">
        <v>158</v>
      </c>
      <c r="D144" s="275"/>
      <c r="E144" s="101">
        <v>25.03</v>
      </c>
      <c r="F144" s="102">
        <v>723</v>
      </c>
      <c r="G144" s="103">
        <f t="shared" si="74"/>
        <v>18096.690000000002</v>
      </c>
      <c r="H144" s="26">
        <v>2</v>
      </c>
      <c r="I144" s="104">
        <v>4</v>
      </c>
      <c r="J144" s="105">
        <v>3300</v>
      </c>
      <c r="K144" s="106">
        <f t="shared" si="53"/>
        <v>825</v>
      </c>
      <c r="L144" s="107">
        <v>4</v>
      </c>
      <c r="M144" s="105">
        <f t="shared" si="75"/>
        <v>2941.0169491525289</v>
      </c>
      <c r="N144" s="106">
        <f t="shared" si="68"/>
        <v>735.25423728813223</v>
      </c>
      <c r="O144" s="108">
        <f t="shared" si="69"/>
        <v>0</v>
      </c>
      <c r="P144" s="109">
        <f t="shared" si="70"/>
        <v>-89.745762711867769</v>
      </c>
      <c r="Q144" s="110">
        <f t="shared" si="71"/>
        <v>0.89121725731894819</v>
      </c>
      <c r="R144" s="290"/>
      <c r="S144" s="47">
        <v>0.77239583333333328</v>
      </c>
      <c r="T144" s="48">
        <v>0.78263888888888888</v>
      </c>
      <c r="U144" s="111">
        <v>15.14999999999997</v>
      </c>
      <c r="V144" s="112">
        <v>14.750000000000068</v>
      </c>
      <c r="W144" s="113"/>
      <c r="X144" s="13"/>
      <c r="Y144" s="276"/>
      <c r="Z144" s="277"/>
      <c r="AA144" s="172">
        <f t="shared" si="72"/>
        <v>-358.98305084747108</v>
      </c>
      <c r="AB144" s="110">
        <f t="shared" si="73"/>
        <v>0.89121725731894819</v>
      </c>
      <c r="AC144" s="282"/>
    </row>
    <row r="145" spans="1:29" ht="15.75" customHeight="1">
      <c r="A145" s="285"/>
      <c r="B145" s="100" t="s">
        <v>120</v>
      </c>
      <c r="C145" s="274" t="s">
        <v>148</v>
      </c>
      <c r="D145" s="275"/>
      <c r="E145" s="101">
        <v>17.89</v>
      </c>
      <c r="F145" s="102">
        <v>1481</v>
      </c>
      <c r="G145" s="103">
        <f t="shared" si="74"/>
        <v>26495.09</v>
      </c>
      <c r="H145" s="13">
        <v>2</v>
      </c>
      <c r="I145" s="104">
        <v>4</v>
      </c>
      <c r="J145" s="105">
        <v>3600</v>
      </c>
      <c r="K145" s="106">
        <f t="shared" si="53"/>
        <v>900</v>
      </c>
      <c r="L145" s="107">
        <v>4</v>
      </c>
      <c r="M145" s="105">
        <f t="shared" si="75"/>
        <v>3167.9144385026661</v>
      </c>
      <c r="N145" s="106">
        <f t="shared" si="68"/>
        <v>791.97860962566654</v>
      </c>
      <c r="O145" s="108">
        <f t="shared" si="69"/>
        <v>0</v>
      </c>
      <c r="P145" s="109">
        <f t="shared" si="70"/>
        <v>-108.02139037433346</v>
      </c>
      <c r="Q145" s="110">
        <f t="shared" si="71"/>
        <v>0.87997623291740723</v>
      </c>
      <c r="R145" s="290"/>
      <c r="S145" s="47">
        <v>0.79305555555555551</v>
      </c>
      <c r="T145" s="48">
        <v>0.81253472222222223</v>
      </c>
      <c r="U145" s="111">
        <v>14.999999999999947</v>
      </c>
      <c r="V145" s="112">
        <v>28.050000000000068</v>
      </c>
      <c r="W145" s="113"/>
      <c r="X145" s="116"/>
      <c r="Y145" s="276"/>
      <c r="Z145" s="277"/>
      <c r="AA145" s="172">
        <f t="shared" si="72"/>
        <v>-432.08556149733386</v>
      </c>
      <c r="AB145" s="110">
        <f t="shared" si="73"/>
        <v>0.87997623291740723</v>
      </c>
      <c r="AC145" s="282"/>
    </row>
    <row r="146" spans="1:29" ht="15.75" customHeight="1">
      <c r="A146" s="285"/>
      <c r="B146" s="100" t="s">
        <v>120</v>
      </c>
      <c r="C146" s="274" t="s">
        <v>149</v>
      </c>
      <c r="D146" s="275"/>
      <c r="E146" s="101">
        <v>16.66</v>
      </c>
      <c r="F146" s="102">
        <v>2345</v>
      </c>
      <c r="G146" s="121">
        <f t="shared" si="74"/>
        <v>39067.699999999997</v>
      </c>
      <c r="H146" s="122">
        <v>2</v>
      </c>
      <c r="I146" s="104">
        <v>5</v>
      </c>
      <c r="J146" s="105">
        <v>3600</v>
      </c>
      <c r="K146" s="106">
        <f t="shared" si="53"/>
        <v>720</v>
      </c>
      <c r="L146" s="107">
        <v>5</v>
      </c>
      <c r="M146" s="105">
        <f t="shared" si="75"/>
        <v>3170.1088997371298</v>
      </c>
      <c r="N146" s="106">
        <f t="shared" si="68"/>
        <v>634.02177994742601</v>
      </c>
      <c r="O146" s="108">
        <f t="shared" si="69"/>
        <v>0</v>
      </c>
      <c r="P146" s="109">
        <f t="shared" si="70"/>
        <v>-85.978220052573988</v>
      </c>
      <c r="Q146" s="110">
        <f t="shared" si="71"/>
        <v>0.88058580548253618</v>
      </c>
      <c r="R146" s="290"/>
      <c r="S146" s="47">
        <v>0.82291666666666663</v>
      </c>
      <c r="T146" s="48">
        <v>0.85373842592592597</v>
      </c>
      <c r="U146" s="111">
        <v>14.949999999999939</v>
      </c>
      <c r="V146" s="112">
        <v>44.383333333333454</v>
      </c>
      <c r="W146" s="113">
        <v>0.85373842592592597</v>
      </c>
      <c r="X146" s="116">
        <v>0.90555555555555522</v>
      </c>
      <c r="Y146" s="276"/>
      <c r="Z146" s="277"/>
      <c r="AA146" s="172">
        <f t="shared" si="72"/>
        <v>-429.89110026287017</v>
      </c>
      <c r="AB146" s="110">
        <f t="shared" si="73"/>
        <v>0.88058580548253607</v>
      </c>
      <c r="AC146" s="282"/>
    </row>
    <row r="147" spans="1:29" ht="15.75" customHeight="1">
      <c r="A147" s="285"/>
      <c r="B147" s="100" t="s">
        <v>120</v>
      </c>
      <c r="C147" s="274" t="s">
        <v>155</v>
      </c>
      <c r="D147" s="275"/>
      <c r="E147" s="101">
        <v>18.18</v>
      </c>
      <c r="F147" s="102">
        <v>2551</v>
      </c>
      <c r="G147" s="121">
        <f t="shared" si="74"/>
        <v>46377.18</v>
      </c>
      <c r="H147" s="62"/>
      <c r="I147" s="104">
        <v>3</v>
      </c>
      <c r="J147" s="105">
        <v>3600</v>
      </c>
      <c r="K147" s="106">
        <f t="shared" si="53"/>
        <v>1200</v>
      </c>
      <c r="L147" s="107">
        <v>3</v>
      </c>
      <c r="M147" s="105">
        <f t="shared" si="75"/>
        <v>3174.4210162460818</v>
      </c>
      <c r="N147" s="106">
        <f t="shared" si="68"/>
        <v>1058.1403387486939</v>
      </c>
      <c r="O147" s="123">
        <f t="shared" si="69"/>
        <v>0</v>
      </c>
      <c r="P147" s="124">
        <f t="shared" si="70"/>
        <v>-141.85966125130608</v>
      </c>
      <c r="Q147" s="125">
        <f t="shared" si="71"/>
        <v>0.88178361562391161</v>
      </c>
      <c r="R147" s="290"/>
      <c r="S147" s="47">
        <v>0.90555555555555522</v>
      </c>
      <c r="T147" s="48">
        <v>0.93903935185185183</v>
      </c>
      <c r="U147" s="111">
        <v>74.616666666666134</v>
      </c>
      <c r="V147" s="112">
        <v>48.216666666667116</v>
      </c>
      <c r="W147" s="113"/>
      <c r="X147" s="116"/>
      <c r="Y147" s="276"/>
      <c r="Z147" s="277"/>
      <c r="AA147" s="172">
        <f t="shared" si="72"/>
        <v>-425.57898375391824</v>
      </c>
      <c r="AB147" s="110">
        <f t="shared" si="73"/>
        <v>0.88178361562391161</v>
      </c>
      <c r="AC147" s="282"/>
    </row>
    <row r="148" spans="1:29" ht="15.75" customHeight="1">
      <c r="A148" s="285"/>
      <c r="B148" s="100" t="s">
        <v>120</v>
      </c>
      <c r="C148" s="274" t="s">
        <v>157</v>
      </c>
      <c r="D148" s="275"/>
      <c r="E148" s="101">
        <v>24.82</v>
      </c>
      <c r="F148" s="102">
        <v>1908</v>
      </c>
      <c r="G148" s="121">
        <f t="shared" si="74"/>
        <v>47356.56</v>
      </c>
      <c r="H148" s="62"/>
      <c r="I148" s="104">
        <v>4</v>
      </c>
      <c r="J148" s="105">
        <v>3300</v>
      </c>
      <c r="K148" s="106">
        <f t="shared" si="53"/>
        <v>825</v>
      </c>
      <c r="L148" s="118">
        <v>4</v>
      </c>
      <c r="M148" s="105">
        <f t="shared" si="75"/>
        <v>2935.384615384578</v>
      </c>
      <c r="N148" s="106">
        <f t="shared" si="68"/>
        <v>733.84615384614449</v>
      </c>
      <c r="O148" s="123">
        <f t="shared" si="69"/>
        <v>0</v>
      </c>
      <c r="P148" s="124">
        <f t="shared" si="70"/>
        <v>-91.153846153855511</v>
      </c>
      <c r="Q148" s="125">
        <f t="shared" si="71"/>
        <v>0.88951048951047818</v>
      </c>
      <c r="R148" s="290"/>
      <c r="S148" s="47">
        <v>0.94930555555555518</v>
      </c>
      <c r="T148" s="48">
        <v>0.97638888888888886</v>
      </c>
      <c r="U148" s="111">
        <v>14.78333333333282</v>
      </c>
      <c r="V148" s="112">
        <v>39.000000000000497</v>
      </c>
      <c r="W148" s="113"/>
      <c r="X148" s="116"/>
      <c r="Y148" s="276"/>
      <c r="Z148" s="277"/>
      <c r="AA148" s="172">
        <f t="shared" si="72"/>
        <v>-364.61538461542204</v>
      </c>
      <c r="AB148" s="110">
        <f t="shared" si="73"/>
        <v>0.88951048951047818</v>
      </c>
      <c r="AC148" s="282"/>
    </row>
    <row r="149" spans="1:29" ht="15.75" customHeight="1">
      <c r="A149" s="285"/>
      <c r="B149" s="100" t="s">
        <v>120</v>
      </c>
      <c r="C149" s="274" t="s">
        <v>158</v>
      </c>
      <c r="D149" s="275"/>
      <c r="E149" s="101">
        <v>25.03</v>
      </c>
      <c r="F149" s="102">
        <v>1395</v>
      </c>
      <c r="G149" s="121">
        <f t="shared" si="74"/>
        <v>34916.85</v>
      </c>
      <c r="H149" s="62"/>
      <c r="I149" s="104">
        <v>4</v>
      </c>
      <c r="J149" s="105">
        <v>3300</v>
      </c>
      <c r="K149" s="106">
        <f t="shared" si="53"/>
        <v>825</v>
      </c>
      <c r="L149" s="118">
        <v>4</v>
      </c>
      <c r="M149" s="105">
        <f t="shared" si="75"/>
        <v>2938.5605617320207</v>
      </c>
      <c r="N149" s="106">
        <f t="shared" si="68"/>
        <v>734.64014043300517</v>
      </c>
      <c r="O149" s="123">
        <f t="shared" si="69"/>
        <v>0</v>
      </c>
      <c r="P149" s="124">
        <f t="shared" si="70"/>
        <v>-90.359859566994828</v>
      </c>
      <c r="Q149" s="125">
        <f t="shared" si="71"/>
        <v>0.89047289749455172</v>
      </c>
      <c r="R149" s="290"/>
      <c r="S149" s="47">
        <v>0.9868055555555556</v>
      </c>
      <c r="T149" s="48">
        <v>1.0065856481481481</v>
      </c>
      <c r="U149" s="111">
        <v>15.000000000000107</v>
      </c>
      <c r="V149" s="112">
        <v>28.483333333333203</v>
      </c>
      <c r="W149" s="126"/>
      <c r="X149" s="127"/>
      <c r="Y149" s="276"/>
      <c r="Z149" s="277"/>
      <c r="AA149" s="172">
        <f t="shared" si="72"/>
        <v>-361.43943826797931</v>
      </c>
      <c r="AB149" s="110">
        <f t="shared" si="73"/>
        <v>0.89047289749455172</v>
      </c>
      <c r="AC149" s="282"/>
    </row>
    <row r="150" spans="1:29" ht="15.75" customHeight="1">
      <c r="A150" s="285"/>
      <c r="B150" s="100" t="s">
        <v>120</v>
      </c>
      <c r="C150" s="274" t="s">
        <v>148</v>
      </c>
      <c r="D150" s="275"/>
      <c r="E150" s="101">
        <v>17.89</v>
      </c>
      <c r="F150" s="102">
        <v>3840</v>
      </c>
      <c r="G150" s="121">
        <f t="shared" si="74"/>
        <v>68697.600000000006</v>
      </c>
      <c r="H150" s="62"/>
      <c r="I150" s="104">
        <v>4</v>
      </c>
      <c r="J150" s="105">
        <v>3600</v>
      </c>
      <c r="K150" s="106">
        <f t="shared" si="53"/>
        <v>900</v>
      </c>
      <c r="L150" s="118">
        <v>4</v>
      </c>
      <c r="M150" s="105">
        <f t="shared" si="75"/>
        <v>3167.0103092783493</v>
      </c>
      <c r="N150" s="106">
        <f t="shared" si="68"/>
        <v>791.75257731958732</v>
      </c>
      <c r="O150" s="123">
        <f t="shared" si="69"/>
        <v>0</v>
      </c>
      <c r="P150" s="124">
        <f t="shared" si="70"/>
        <v>-108.24742268041268</v>
      </c>
      <c r="Q150" s="125">
        <f t="shared" si="71"/>
        <v>0.87972508591065257</v>
      </c>
      <c r="R150" s="290"/>
      <c r="S150" s="47">
        <v>1.0175347222222222</v>
      </c>
      <c r="T150" s="48">
        <v>1.0680555555555555</v>
      </c>
      <c r="U150" s="111">
        <v>15.76666666666668</v>
      </c>
      <c r="V150" s="112">
        <v>72.750000000000028</v>
      </c>
      <c r="W150" s="126"/>
      <c r="X150" s="127"/>
      <c r="Y150" s="276"/>
      <c r="Z150" s="277"/>
      <c r="AA150" s="172">
        <f t="shared" si="72"/>
        <v>-432.98969072165073</v>
      </c>
      <c r="AB150" s="110">
        <f t="shared" si="73"/>
        <v>0.87972508591065257</v>
      </c>
      <c r="AC150" s="282"/>
    </row>
    <row r="151" spans="1:29" ht="15.75" customHeight="1">
      <c r="A151" s="285"/>
      <c r="B151" s="100" t="s">
        <v>120</v>
      </c>
      <c r="C151" s="274" t="s">
        <v>149</v>
      </c>
      <c r="D151" s="275"/>
      <c r="E151" s="101">
        <v>16.66</v>
      </c>
      <c r="F151" s="102">
        <v>5806</v>
      </c>
      <c r="G151" s="121">
        <f t="shared" si="74"/>
        <v>96727.96</v>
      </c>
      <c r="H151" s="62"/>
      <c r="I151" s="104">
        <v>5</v>
      </c>
      <c r="J151" s="105">
        <v>3600</v>
      </c>
      <c r="K151" s="106">
        <f t="shared" si="53"/>
        <v>720</v>
      </c>
      <c r="L151" s="118">
        <v>5</v>
      </c>
      <c r="M151" s="105">
        <f t="shared" si="75"/>
        <v>3170.271500075839</v>
      </c>
      <c r="N151" s="106">
        <f t="shared" si="68"/>
        <v>634.05430001516777</v>
      </c>
      <c r="O151" s="123">
        <f t="shared" si="69"/>
        <v>0</v>
      </c>
      <c r="P151" s="124">
        <f t="shared" si="70"/>
        <v>-85.945699984832231</v>
      </c>
      <c r="Q151" s="125">
        <f t="shared" si="71"/>
        <v>0.88063097224328857</v>
      </c>
      <c r="R151" s="290"/>
      <c r="S151" s="47">
        <v>1.0785532407407408</v>
      </c>
      <c r="T151" s="48">
        <v>1.1548611111111111</v>
      </c>
      <c r="U151" s="111">
        <v>15.116666666666738</v>
      </c>
      <c r="V151" s="112">
        <v>109.8833333333333</v>
      </c>
      <c r="W151" s="126"/>
      <c r="X151" s="127"/>
      <c r="Y151" s="276"/>
      <c r="Z151" s="277"/>
      <c r="AA151" s="172">
        <f t="shared" si="72"/>
        <v>-429.72849992416104</v>
      </c>
      <c r="AB151" s="110">
        <f t="shared" si="73"/>
        <v>0.88063097224328857</v>
      </c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72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72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13"/>
      <c r="X154" s="116"/>
      <c r="Y154" s="276"/>
      <c r="Z154" s="277"/>
      <c r="AA154" s="172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72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73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167"/>
      <c r="G157" s="135"/>
      <c r="H157" s="69"/>
      <c r="I157" s="136">
        <f t="shared" ref="I157:J157" si="76">AVERAGE(I141:I156)</f>
        <v>4.0909090909090908</v>
      </c>
      <c r="J157" s="137">
        <f t="shared" si="76"/>
        <v>3463.6363636363635</v>
      </c>
      <c r="K157" s="138">
        <f t="shared" ref="K157" si="77">J157/I157</f>
        <v>846.66666666666663</v>
      </c>
      <c r="L157" s="136">
        <f t="shared" ref="L157:M157" si="78">AVERAGE(L141:L156)</f>
        <v>4.0909090909090908</v>
      </c>
      <c r="M157" s="137">
        <f t="shared" si="78"/>
        <v>3064.9348295093891</v>
      </c>
      <c r="N157" s="138">
        <f>M157/L157</f>
        <v>749.20629165785067</v>
      </c>
      <c r="O157" s="139">
        <f>L157-I157</f>
        <v>0</v>
      </c>
      <c r="P157" s="140">
        <f>N157-K157</f>
        <v>-97.460375008815959</v>
      </c>
      <c r="Q157" s="141">
        <f>N157/K157</f>
        <v>0.88488932085572913</v>
      </c>
      <c r="R157" s="291"/>
      <c r="S157" s="142">
        <f>S141</f>
        <v>0.70833333333333337</v>
      </c>
      <c r="T157" s="143">
        <f>INDEX(T141:T156,COUNTA(T141:T156))</f>
        <v>1.1548611111111111</v>
      </c>
      <c r="U157" s="144"/>
      <c r="V157" s="166"/>
      <c r="W157" s="167"/>
      <c r="X157" s="138"/>
      <c r="Y157" s="279"/>
      <c r="Z157" s="280"/>
      <c r="AA157" s="174">
        <f>M157-J157</f>
        <v>-398.70153412697437</v>
      </c>
      <c r="AB157" s="141">
        <f>M157/J157</f>
        <v>0.88488932085572913</v>
      </c>
      <c r="AC157" s="283"/>
    </row>
    <row r="159" spans="1:29">
      <c r="Y159" s="273" t="s">
        <v>159</v>
      </c>
      <c r="Z159" s="273"/>
    </row>
    <row r="160" spans="1:29">
      <c r="Y160" s="273" t="s">
        <v>160</v>
      </c>
      <c r="Z160" s="273"/>
    </row>
    <row r="161" spans="25:26">
      <c r="Y161" s="273" t="s">
        <v>161</v>
      </c>
      <c r="Z161" s="273"/>
    </row>
    <row r="162" spans="25:26">
      <c r="Y162" s="273" t="s">
        <v>162</v>
      </c>
      <c r="Z162" s="273"/>
    </row>
    <row r="163" spans="25:26">
      <c r="Y163" s="273" t="s">
        <v>163</v>
      </c>
      <c r="Z163" s="273"/>
    </row>
    <row r="164" spans="25:26">
      <c r="Y164" s="273" t="s">
        <v>164</v>
      </c>
      <c r="Z164" s="273"/>
    </row>
    <row r="165" spans="25:26">
      <c r="Y165" s="273" t="s">
        <v>165</v>
      </c>
      <c r="Z165" s="273"/>
    </row>
    <row r="166" spans="25:26">
      <c r="Y166" s="273" t="s">
        <v>166</v>
      </c>
      <c r="Z166" s="273"/>
    </row>
    <row r="167" spans="25:26">
      <c r="Y167" s="273" t="s">
        <v>167</v>
      </c>
      <c r="Z167" s="273"/>
    </row>
    <row r="168" spans="25:26">
      <c r="Y168" s="273" t="s">
        <v>168</v>
      </c>
      <c r="Z168" s="273"/>
    </row>
    <row r="169" spans="25:26">
      <c r="Y169" s="273" t="s">
        <v>169</v>
      </c>
      <c r="Z169" s="273"/>
    </row>
    <row r="170" spans="25:26">
      <c r="Y170" s="273" t="s">
        <v>170</v>
      </c>
      <c r="Z170" s="273"/>
    </row>
    <row r="171" spans="25:26">
      <c r="Y171" s="273" t="s">
        <v>171</v>
      </c>
      <c r="Z171" s="273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493" priority="1" operator="greaterThan">
      <formula>0</formula>
    </cfRule>
  </conditionalFormatting>
  <conditionalFormatting sqref="P5:P157 AA5:AA157">
    <cfRule type="cellIs" dxfId="492" priority="4" operator="lessThan">
      <formula>0</formula>
    </cfRule>
  </conditionalFormatting>
  <conditionalFormatting sqref="Q5:Q157 AB5:AB157">
    <cfRule type="cellIs" dxfId="491" priority="2" operator="greaterThan">
      <formula>1</formula>
    </cfRule>
    <cfRule type="cellIs" dxfId="490" priority="3" operator="lessThan">
      <formula>0.8</formula>
    </cfRule>
  </conditionalFormatting>
  <conditionalFormatting sqref="AC5:AC6 R5:R157 AC90:AC95">
    <cfRule type="cellIs" dxfId="489" priority="5" operator="lessThan">
      <formula>0.8</formula>
    </cfRule>
  </conditionalFormatting>
  <conditionalFormatting sqref="AC12:AC20">
    <cfRule type="cellIs" dxfId="488" priority="13" operator="lessThan">
      <formula>0.8</formula>
    </cfRule>
  </conditionalFormatting>
  <conditionalFormatting sqref="AC22:AC27">
    <cfRule type="cellIs" dxfId="487" priority="12" operator="lessThan">
      <formula>0.8</formula>
    </cfRule>
  </conditionalFormatting>
  <conditionalFormatting sqref="AC39">
    <cfRule type="cellIs" dxfId="486" priority="11" operator="lessThan">
      <formula>0.8</formula>
    </cfRule>
  </conditionalFormatting>
  <conditionalFormatting sqref="AC56">
    <cfRule type="cellIs" dxfId="485" priority="7" operator="lessThan">
      <formula>0.8</formula>
    </cfRule>
  </conditionalFormatting>
  <conditionalFormatting sqref="AC73:AC78">
    <cfRule type="cellIs" dxfId="484" priority="6" operator="lessThan">
      <formula>0.8</formula>
    </cfRule>
  </conditionalFormatting>
  <conditionalFormatting sqref="AC107">
    <cfRule type="cellIs" dxfId="483" priority="10" operator="lessThan">
      <formula>0.8</formula>
    </cfRule>
  </conditionalFormatting>
  <conditionalFormatting sqref="AC124">
    <cfRule type="cellIs" dxfId="482" priority="9" operator="lessThan">
      <formula>0.8</formula>
    </cfRule>
  </conditionalFormatting>
  <conditionalFormatting sqref="AC141:AC146">
    <cfRule type="cellIs" dxfId="481" priority="8" operator="lessThan">
      <formula>0.8</formula>
    </cfRule>
  </conditionalFormatting>
  <dataValidations count="1">
    <dataValidation type="list" allowBlank="1" showInputMessage="1" showErrorMessage="1" sqref="Y5:Z157" xr:uid="{5F589D76-E30B-43E2-923F-54E3FDFB56D2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62F28-B78D-40B2-83AD-8F5D7253EE0E}">
  <sheetPr>
    <tabColor theme="9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P46" sqref="P46"/>
      <selection pane="bottomLeft" activeCell="AA27" sqref="AA27:AB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43478</v>
      </c>
      <c r="E1" s="88" t="s">
        <v>3</v>
      </c>
      <c r="F1" s="89">
        <f>SUM(G5:G123)</f>
        <v>2176817.42</v>
      </c>
      <c r="G1" s="90" t="s">
        <v>84</v>
      </c>
      <c r="H1" s="91">
        <f>L21+L38+L55+L72+L89+L106+L123</f>
        <v>140.91666666666669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205</v>
      </c>
      <c r="Z1" s="192" t="s">
        <v>206</v>
      </c>
      <c r="AA1" s="370" t="s">
        <v>173</v>
      </c>
      <c r="AB1" s="371"/>
      <c r="AC1" s="176" t="s">
        <v>19</v>
      </c>
      <c r="AD1" s="177" t="s">
        <v>172</v>
      </c>
      <c r="AE1" s="338" t="s">
        <v>90</v>
      </c>
      <c r="AF1" s="353"/>
      <c r="AG1" s="354"/>
    </row>
    <row r="2" spans="1:33" ht="26.25" customHeight="1" thickBot="1">
      <c r="A2" s="331">
        <v>46102</v>
      </c>
      <c r="B2" s="332"/>
      <c r="C2" s="92" t="s">
        <v>40</v>
      </c>
      <c r="D2" s="93">
        <f>AVERAGE(N21,N38,N55,N72,N89,N106,N123)</f>
        <v>116.75415744593836</v>
      </c>
      <c r="E2" s="93" t="s">
        <v>91</v>
      </c>
      <c r="F2" s="94">
        <f>F1/D1</f>
        <v>50.067101062606376</v>
      </c>
      <c r="G2" s="95" t="s">
        <v>92</v>
      </c>
      <c r="H2" s="96">
        <f>COUNT(H5:H123)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SUM(Y21,Y38,Y55,Y72,Y89,Y106,Y123)</f>
        <v>0</v>
      </c>
      <c r="Z2" s="193">
        <f>SUM(Z21,Z38,Z55,Z72,Z89,Z106,Z123)</f>
        <v>0</v>
      </c>
      <c r="AA2" s="372"/>
      <c r="AB2" s="373"/>
      <c r="AC2" s="201">
        <f>SUM(AC21,AC38,AC55,AC72,AC89,AC106,AC123)</f>
        <v>37</v>
      </c>
      <c r="AD2" s="202">
        <f>SUM(AD21,AD38,AD55,AD72,AD89,AD106,AD123)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207</v>
      </c>
      <c r="Z3" s="364"/>
      <c r="AA3" s="366" t="s">
        <v>108</v>
      </c>
      <c r="AB3" s="367"/>
      <c r="AC3" s="363" t="s">
        <v>208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8"/>
      <c r="AB4" s="369"/>
      <c r="AC4" s="194" t="s">
        <v>174</v>
      </c>
      <c r="AD4" s="195" t="s">
        <v>175</v>
      </c>
      <c r="AE4" s="312"/>
      <c r="AF4" s="299"/>
      <c r="AG4" s="301"/>
    </row>
    <row r="5" spans="1:33" ht="15.75" customHeight="1">
      <c r="A5" s="284" t="s">
        <v>180</v>
      </c>
      <c r="B5" s="114" t="s">
        <v>181</v>
      </c>
      <c r="C5" s="362" t="s">
        <v>182</v>
      </c>
      <c r="D5" s="362"/>
      <c r="E5" s="147">
        <v>56.77</v>
      </c>
      <c r="F5" s="151">
        <v>3498</v>
      </c>
      <c r="G5" s="148">
        <f t="shared" ref="G5:G7" si="0">E5*F5</f>
        <v>198581.46000000002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1785.1998865891687</v>
      </c>
      <c r="N5" s="152">
        <f>M5/L5</f>
        <v>74.383328607882035</v>
      </c>
      <c r="O5" s="154">
        <f>L5-I5</f>
        <v>0</v>
      </c>
      <c r="P5" s="155">
        <f>N5-K5</f>
        <v>-8.9500047254512936</v>
      </c>
      <c r="Q5" s="156">
        <f>N5/K5</f>
        <v>0.89259994329458447</v>
      </c>
      <c r="R5" s="289">
        <f>Q21</f>
        <v>0.89290316278121584</v>
      </c>
      <c r="S5" s="157">
        <v>0.29196759259259258</v>
      </c>
      <c r="T5" s="158">
        <v>0.37361111111111112</v>
      </c>
      <c r="U5" s="159"/>
      <c r="V5" s="160">
        <v>117.56666666666669</v>
      </c>
      <c r="W5" s="181"/>
      <c r="X5" s="152"/>
      <c r="Y5" s="12"/>
      <c r="Z5" s="198"/>
      <c r="AA5" s="292"/>
      <c r="AB5" s="293"/>
      <c r="AC5" s="12">
        <v>3</v>
      </c>
      <c r="AD5" s="198"/>
      <c r="AE5" s="178">
        <f>M5-J5</f>
        <v>-214.80011341083127</v>
      </c>
      <c r="AF5" s="132">
        <f>M5/J5</f>
        <v>0.89259994329458436</v>
      </c>
      <c r="AG5" s="365">
        <f>AF21</f>
        <v>0.89290316278121584</v>
      </c>
    </row>
    <row r="6" spans="1:33" ht="15.75" customHeight="1">
      <c r="A6" s="285"/>
      <c r="B6" s="100" t="s">
        <v>183</v>
      </c>
      <c r="C6" s="361" t="s">
        <v>186</v>
      </c>
      <c r="D6" s="361"/>
      <c r="E6" s="101">
        <v>59.52</v>
      </c>
      <c r="F6" s="102">
        <v>3596</v>
      </c>
      <c r="G6" s="103">
        <f t="shared" si="0"/>
        <v>214033.92000000001</v>
      </c>
      <c r="H6" s="26"/>
      <c r="I6" s="104">
        <v>24</v>
      </c>
      <c r="J6" s="105">
        <v>2000</v>
      </c>
      <c r="K6" s="106">
        <f t="shared" ref="K6:K41" si="1">J6/I6</f>
        <v>83.333333333333329</v>
      </c>
      <c r="L6" s="107">
        <v>24</v>
      </c>
      <c r="M6" s="105">
        <f>F6/V6*60</f>
        <v>1785.5999999999988</v>
      </c>
      <c r="N6" s="106">
        <f>M6/L6</f>
        <v>74.399999999999949</v>
      </c>
      <c r="O6" s="108">
        <f>L6-I6</f>
        <v>0</v>
      </c>
      <c r="P6" s="109">
        <f>N6-K6</f>
        <v>-8.9333333333333798</v>
      </c>
      <c r="Q6" s="110">
        <f>N6/K6</f>
        <v>0.89279999999999948</v>
      </c>
      <c r="R6" s="290"/>
      <c r="S6" s="47">
        <v>0.37719907407407405</v>
      </c>
      <c r="T6" s="48">
        <v>0.46111111111111114</v>
      </c>
      <c r="U6" s="111">
        <v>5.1666666666666217</v>
      </c>
      <c r="V6" s="112">
        <v>120.83333333333341</v>
      </c>
      <c r="W6" s="113">
        <v>0.46111111111111114</v>
      </c>
      <c r="X6" s="116">
        <v>0.49930555555555556</v>
      </c>
      <c r="Y6" s="12"/>
      <c r="Z6" s="198"/>
      <c r="AA6" s="276"/>
      <c r="AB6" s="277"/>
      <c r="AC6" s="12">
        <v>3</v>
      </c>
      <c r="AD6" s="198"/>
      <c r="AE6" s="117">
        <f>M6-J6</f>
        <v>-214.40000000000123</v>
      </c>
      <c r="AF6" s="110">
        <f>M6/J6</f>
        <v>0.89279999999999937</v>
      </c>
      <c r="AG6" s="359"/>
    </row>
    <row r="7" spans="1:33" ht="15.75" customHeight="1">
      <c r="A7" s="285"/>
      <c r="B7" s="100" t="s">
        <v>183</v>
      </c>
      <c r="C7" s="361" t="s">
        <v>184</v>
      </c>
      <c r="D7" s="361"/>
      <c r="E7" s="101">
        <v>77.34</v>
      </c>
      <c r="F7" s="102">
        <v>1669</v>
      </c>
      <c r="G7" s="103">
        <f t="shared" si="0"/>
        <v>129080.46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1786.6190900981276</v>
      </c>
      <c r="N7" s="106">
        <f>M7/L7</f>
        <v>77.67909087383164</v>
      </c>
      <c r="O7" s="108">
        <f>L7-I7</f>
        <v>0</v>
      </c>
      <c r="P7" s="109">
        <f>N7-K7</f>
        <v>-9.2774308652987969</v>
      </c>
      <c r="Q7" s="110">
        <f>N7/K7</f>
        <v>0.89330954504906379</v>
      </c>
      <c r="R7" s="290"/>
      <c r="S7" s="47">
        <v>0.49930555555555556</v>
      </c>
      <c r="T7" s="48">
        <v>0.53822916666666665</v>
      </c>
      <c r="U7" s="111">
        <v>54.999999999999964</v>
      </c>
      <c r="V7" s="112">
        <v>56.049999999999969</v>
      </c>
      <c r="W7" s="113"/>
      <c r="X7" s="116"/>
      <c r="Y7" s="12"/>
      <c r="Z7" s="198"/>
      <c r="AA7" s="276"/>
      <c r="AB7" s="277"/>
      <c r="AC7" s="12">
        <v>1</v>
      </c>
      <c r="AD7" s="198"/>
      <c r="AE7" s="117">
        <f>M7-J7</f>
        <v>-213.38090990187243</v>
      </c>
      <c r="AF7" s="110">
        <f>M7/J7</f>
        <v>0.89330954504906379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1785.8063255624318</v>
      </c>
      <c r="N21" s="138">
        <f>M21/L21</f>
        <v>75.456605305454858</v>
      </c>
      <c r="O21" s="139">
        <f>L21-I21</f>
        <v>0</v>
      </c>
      <c r="P21" s="140">
        <f>N21-K21</f>
        <v>-9.0504369480662632</v>
      </c>
      <c r="Q21" s="141">
        <f>N21/K21</f>
        <v>0.89290316278121584</v>
      </c>
      <c r="R21" s="291"/>
      <c r="S21" s="142">
        <f>S5</f>
        <v>0.29196759259259258</v>
      </c>
      <c r="T21" s="143">
        <f>INDEX(T5:T20,COUNTA(T5:T20))</f>
        <v>0.53822916666666665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7</v>
      </c>
      <c r="AD21" s="180">
        <f>SUM(AD5:AD20)</f>
        <v>0</v>
      </c>
      <c r="AE21" s="168">
        <f>M21-J21</f>
        <v>-214.19367443756823</v>
      </c>
      <c r="AF21" s="141">
        <f>M21/J21</f>
        <v>0.89290316278121584</v>
      </c>
      <c r="AG21" s="360"/>
    </row>
    <row r="22" spans="1:33" ht="15.75" customHeight="1">
      <c r="A22" s="294" t="s">
        <v>187</v>
      </c>
      <c r="B22" s="146" t="s">
        <v>183</v>
      </c>
      <c r="C22" s="287" t="s">
        <v>190</v>
      </c>
      <c r="D22" s="288"/>
      <c r="E22" s="147">
        <v>47.37</v>
      </c>
      <c r="F22" s="159">
        <v>1662</v>
      </c>
      <c r="G22" s="148">
        <f t="shared" ref="G22:G25" si="5">E22*F22</f>
        <v>78728.94</v>
      </c>
      <c r="H22" s="149"/>
      <c r="I22" s="153">
        <v>21</v>
      </c>
      <c r="J22" s="151">
        <v>2000</v>
      </c>
      <c r="K22" s="152">
        <f>J22/I22</f>
        <v>95.238095238095241</v>
      </c>
      <c r="L22" s="153">
        <v>22</v>
      </c>
      <c r="M22" s="151">
        <f>F22/V22*60</f>
        <v>1784.9642004773279</v>
      </c>
      <c r="N22" s="152">
        <f>M22/L22</f>
        <v>81.134736385333085</v>
      </c>
      <c r="O22" s="154">
        <f>L22-I22</f>
        <v>1</v>
      </c>
      <c r="P22" s="155">
        <f>N22-K22</f>
        <v>-14.103358852762156</v>
      </c>
      <c r="Q22" s="156">
        <f>N22/K22</f>
        <v>0.85191473204599732</v>
      </c>
      <c r="R22" s="289">
        <f>Q38</f>
        <v>0.88734491442645003</v>
      </c>
      <c r="S22" s="157">
        <v>0.29175925925925927</v>
      </c>
      <c r="T22" s="158">
        <v>0.33055555555555555</v>
      </c>
      <c r="U22" s="159"/>
      <c r="V22" s="160">
        <v>55.866666666666632</v>
      </c>
      <c r="W22" s="97"/>
      <c r="X22" s="98"/>
      <c r="Y22" s="12"/>
      <c r="Z22" s="198"/>
      <c r="AA22" s="292"/>
      <c r="AB22" s="293"/>
      <c r="AC22" s="12">
        <v>1</v>
      </c>
      <c r="AD22" s="198"/>
      <c r="AE22" s="115">
        <f>M22-J22</f>
        <v>-215.03579952267205</v>
      </c>
      <c r="AF22" s="156">
        <f>M22/J22</f>
        <v>0.89248210023866392</v>
      </c>
      <c r="AG22" s="358">
        <f>AF38</f>
        <v>0.90847217429374627</v>
      </c>
    </row>
    <row r="23" spans="1:33" ht="15.75" customHeight="1">
      <c r="A23" s="295"/>
      <c r="B23" s="163" t="s">
        <v>183</v>
      </c>
      <c r="C23" s="274" t="s">
        <v>192</v>
      </c>
      <c r="D23" s="275"/>
      <c r="E23" s="101">
        <v>53.76</v>
      </c>
      <c r="F23" s="111">
        <v>2341</v>
      </c>
      <c r="G23" s="103">
        <f t="shared" si="5"/>
        <v>125852.15999999999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1786.2653666807962</v>
      </c>
      <c r="N23" s="106">
        <f>M23/L23</f>
        <v>89.313268334039805</v>
      </c>
      <c r="O23" s="108">
        <f>L23-I23</f>
        <v>0</v>
      </c>
      <c r="P23" s="109">
        <f>N23-K23</f>
        <v>-10.686731665960195</v>
      </c>
      <c r="Q23" s="110">
        <f>N23/K23</f>
        <v>0.89313268334039808</v>
      </c>
      <c r="R23" s="290"/>
      <c r="S23" s="47">
        <v>0.33428240740740739</v>
      </c>
      <c r="T23" s="48">
        <v>0.3888888888888889</v>
      </c>
      <c r="U23" s="111">
        <v>5.3666666666666529</v>
      </c>
      <c r="V23" s="112">
        <v>78.633333333333368</v>
      </c>
      <c r="W23" s="113"/>
      <c r="X23" s="116"/>
      <c r="Y23" s="12"/>
      <c r="Z23" s="198"/>
      <c r="AA23" s="276"/>
      <c r="AB23" s="277"/>
      <c r="AC23" s="12">
        <v>2</v>
      </c>
      <c r="AD23" s="198"/>
      <c r="AE23" s="117">
        <f>M23-J23</f>
        <v>-213.73463331920379</v>
      </c>
      <c r="AF23" s="110">
        <f>M23/J23</f>
        <v>0.89313268334039808</v>
      </c>
      <c r="AG23" s="359"/>
    </row>
    <row r="24" spans="1:33" ht="15.75" customHeight="1">
      <c r="A24" s="295"/>
      <c r="B24" s="163" t="s">
        <v>183</v>
      </c>
      <c r="C24" s="274" t="s">
        <v>193</v>
      </c>
      <c r="D24" s="275"/>
      <c r="E24" s="101">
        <v>71.55</v>
      </c>
      <c r="F24" s="111">
        <v>1879</v>
      </c>
      <c r="G24" s="103">
        <f t="shared" si="5"/>
        <v>134442.44999999998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1785.7444561774043</v>
      </c>
      <c r="N24" s="106">
        <f>M24/L24</f>
        <v>81.170202553518379</v>
      </c>
      <c r="O24" s="108">
        <f>L24-I24</f>
        <v>0</v>
      </c>
      <c r="P24" s="109">
        <f>N24-K24</f>
        <v>-9.7388883555725272</v>
      </c>
      <c r="Q24" s="110">
        <f>N24/K24</f>
        <v>0.89287222808870215</v>
      </c>
      <c r="R24" s="290"/>
      <c r="S24" s="47">
        <v>0.3930555555555556</v>
      </c>
      <c r="T24" s="48">
        <v>0.43689814814814815</v>
      </c>
      <c r="U24" s="111">
        <v>6.0000000000000586</v>
      </c>
      <c r="V24" s="112">
        <v>63.133333333333262</v>
      </c>
      <c r="W24" s="113">
        <v>0.43689814814814815</v>
      </c>
      <c r="X24" s="116">
        <v>0.47585648148148146</v>
      </c>
      <c r="Y24" s="12"/>
      <c r="Z24" s="198"/>
      <c r="AA24" s="276"/>
      <c r="AB24" s="277"/>
      <c r="AC24" s="12">
        <v>1</v>
      </c>
      <c r="AD24" s="198"/>
      <c r="AE24" s="117">
        <f>M24-J24</f>
        <v>-214.25554382259566</v>
      </c>
      <c r="AF24" s="110">
        <f>M24/J24</f>
        <v>0.89287222808870215</v>
      </c>
      <c r="AG24" s="359"/>
    </row>
    <row r="25" spans="1:33" ht="15.75" customHeight="1">
      <c r="A25" s="295"/>
      <c r="B25" s="163" t="s">
        <v>178</v>
      </c>
      <c r="C25" s="274" t="s">
        <v>179</v>
      </c>
      <c r="D25" s="275"/>
      <c r="E25" s="101">
        <v>29.97</v>
      </c>
      <c r="F25" s="111">
        <v>2224</v>
      </c>
      <c r="G25" s="103">
        <f t="shared" si="5"/>
        <v>66653.279999999999</v>
      </c>
      <c r="H25" s="26"/>
      <c r="I25" s="107">
        <v>21</v>
      </c>
      <c r="J25" s="105">
        <v>2790</v>
      </c>
      <c r="K25" s="106">
        <f t="shared" si="1"/>
        <v>132.85714285714286</v>
      </c>
      <c r="L25" s="107">
        <v>22</v>
      </c>
      <c r="M25" s="105">
        <f>F25/V25*60</f>
        <v>2628.4963887065019</v>
      </c>
      <c r="N25" s="106">
        <f>M25/L25</f>
        <v>119.47710857756827</v>
      </c>
      <c r="O25" s="108">
        <f>L25-I25</f>
        <v>1</v>
      </c>
      <c r="P25" s="109">
        <f>N25-K25</f>
        <v>-13.380034279574588</v>
      </c>
      <c r="Q25" s="110">
        <f>N25/K25</f>
        <v>0.89929006456234184</v>
      </c>
      <c r="R25" s="290"/>
      <c r="S25" s="47">
        <v>0.47585648148148146</v>
      </c>
      <c r="T25" s="48">
        <v>0.51111111111111107</v>
      </c>
      <c r="U25" s="111">
        <v>56.09999999999998</v>
      </c>
      <c r="V25" s="112">
        <v>50.766666666666637</v>
      </c>
      <c r="W25" s="113"/>
      <c r="X25" s="116"/>
      <c r="Y25" s="12"/>
      <c r="Z25" s="198"/>
      <c r="AA25" s="276"/>
      <c r="AB25" s="277"/>
      <c r="AC25" s="12">
        <v>1</v>
      </c>
      <c r="AD25" s="198"/>
      <c r="AE25" s="117">
        <f>M25-J25</f>
        <v>-161.50361129349812</v>
      </c>
      <c r="AF25" s="110">
        <f>M25/J25</f>
        <v>0.94211340097007235</v>
      </c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21</v>
      </c>
      <c r="J38" s="137">
        <f t="shared" si="6"/>
        <v>2197.5</v>
      </c>
      <c r="K38" s="138">
        <f t="shared" ref="K38" si="7">J38/I38</f>
        <v>104.64285714285714</v>
      </c>
      <c r="L38" s="136">
        <f t="shared" ref="L38:M38" si="8">AVERAGE(L22:L37)</f>
        <v>21.5</v>
      </c>
      <c r="M38" s="137">
        <f t="shared" si="8"/>
        <v>1996.3676030105075</v>
      </c>
      <c r="N38" s="138">
        <f>M38/L38</f>
        <v>92.854307116767799</v>
      </c>
      <c r="O38" s="139">
        <f>L38-I38</f>
        <v>0.5</v>
      </c>
      <c r="P38" s="140">
        <f>N38-K38</f>
        <v>-11.788550026089339</v>
      </c>
      <c r="Q38" s="141">
        <f>N38/K38</f>
        <v>0.88734491442645003</v>
      </c>
      <c r="R38" s="291"/>
      <c r="S38" s="142">
        <f>S22</f>
        <v>0.29175925925925927</v>
      </c>
      <c r="T38" s="143">
        <f>INDEX(T22:T37,COUNTA(T22:T37))</f>
        <v>0.51111111111111107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5</v>
      </c>
      <c r="AD38" s="180">
        <f>SUM(AD22:AD37)</f>
        <v>0</v>
      </c>
      <c r="AE38" s="168">
        <f>M38-J38</f>
        <v>-201.13239698949246</v>
      </c>
      <c r="AF38" s="141">
        <f>M38/J38</f>
        <v>0.90847217429374627</v>
      </c>
      <c r="AG38" s="360"/>
    </row>
    <row r="39" spans="1:33" ht="15.75" customHeight="1">
      <c r="A39" s="284" t="s">
        <v>189</v>
      </c>
      <c r="B39" s="146" t="s">
        <v>183</v>
      </c>
      <c r="C39" s="287" t="s">
        <v>188</v>
      </c>
      <c r="D39" s="288"/>
      <c r="E39" s="147">
        <v>56.72</v>
      </c>
      <c r="F39" s="97">
        <v>1354</v>
      </c>
      <c r="G39" s="148">
        <f t="shared" ref="G39:G41" si="9">E39*F39</f>
        <v>76798.880000000005</v>
      </c>
      <c r="H39" s="149"/>
      <c r="I39" s="150">
        <v>24</v>
      </c>
      <c r="J39" s="151">
        <v>2000</v>
      </c>
      <c r="K39" s="152">
        <f>J39/I39</f>
        <v>83.333333333333329</v>
      </c>
      <c r="L39" s="107">
        <v>24</v>
      </c>
      <c r="M39" s="151">
        <f>F39/V39*60</f>
        <v>1786.1487724441197</v>
      </c>
      <c r="N39" s="152">
        <f>M39/L39</f>
        <v>74.422865518504992</v>
      </c>
      <c r="O39" s="154">
        <f>L39-I39</f>
        <v>0</v>
      </c>
      <c r="P39" s="155">
        <f>N39-K39</f>
        <v>-8.9104678148283369</v>
      </c>
      <c r="Q39" s="156">
        <f>N39/K39</f>
        <v>0.89307438622205992</v>
      </c>
      <c r="R39" s="289">
        <f>Q55</f>
        <v>0.86738564217215108</v>
      </c>
      <c r="S39" s="157">
        <v>0.29166666666666669</v>
      </c>
      <c r="T39" s="158">
        <v>0.32325231481481481</v>
      </c>
      <c r="U39" s="159"/>
      <c r="V39" s="160">
        <v>45.483333333333306</v>
      </c>
      <c r="W39" s="158"/>
      <c r="X39" s="169"/>
      <c r="Y39" s="12"/>
      <c r="Z39" s="198"/>
      <c r="AA39" s="292"/>
      <c r="AB39" s="293"/>
      <c r="AC39" s="12">
        <v>1</v>
      </c>
      <c r="AD39" s="198"/>
      <c r="AE39" s="115">
        <f>M39-J39</f>
        <v>-213.85122755588031</v>
      </c>
      <c r="AF39" s="156">
        <f>M39/J39</f>
        <v>0.89307438622205981</v>
      </c>
      <c r="AG39" s="281">
        <f>AF55</f>
        <v>0.89216808909135548</v>
      </c>
    </row>
    <row r="40" spans="1:33" ht="15.75" customHeight="1">
      <c r="A40" s="285"/>
      <c r="B40" s="163" t="s">
        <v>183</v>
      </c>
      <c r="C40" s="274" t="s">
        <v>185</v>
      </c>
      <c r="D40" s="275"/>
      <c r="E40" s="101">
        <v>58.67</v>
      </c>
      <c r="F40" s="102">
        <v>2819</v>
      </c>
      <c r="G40" s="103">
        <f t="shared" si="9"/>
        <v>165390.73000000001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24</v>
      </c>
      <c r="M40" s="105">
        <f>F40/V40*60</f>
        <v>1782.2971548998953</v>
      </c>
      <c r="N40" s="106">
        <f>M40/L40</f>
        <v>74.262381454162309</v>
      </c>
      <c r="O40" s="108">
        <f>L40-I40</f>
        <v>1</v>
      </c>
      <c r="P40" s="109">
        <f>N40-K40</f>
        <v>-12.694140284968128</v>
      </c>
      <c r="Q40" s="110">
        <f>N40/K40</f>
        <v>0.85401738672286653</v>
      </c>
      <c r="R40" s="290"/>
      <c r="S40" s="47">
        <v>0.32715277777777779</v>
      </c>
      <c r="T40" s="48">
        <v>0.39305555555555555</v>
      </c>
      <c r="U40" s="111">
        <v>5.616666666666692</v>
      </c>
      <c r="V40" s="112">
        <v>94.899999999999963</v>
      </c>
      <c r="W40" s="113"/>
      <c r="X40" s="116"/>
      <c r="Y40" s="12"/>
      <c r="Z40" s="198"/>
      <c r="AA40" s="276"/>
      <c r="AB40" s="277"/>
      <c r="AC40" s="12">
        <v>3</v>
      </c>
      <c r="AD40" s="198"/>
      <c r="AE40" s="117">
        <f>M40-J40</f>
        <v>-217.7028451001047</v>
      </c>
      <c r="AF40" s="110">
        <f>M40/J40</f>
        <v>0.89114857744994769</v>
      </c>
      <c r="AG40" s="282"/>
    </row>
    <row r="41" spans="1:33" ht="15.75" customHeight="1">
      <c r="A41" s="285"/>
      <c r="B41" s="163" t="s">
        <v>183</v>
      </c>
      <c r="C41" s="274" t="s">
        <v>191</v>
      </c>
      <c r="D41" s="275"/>
      <c r="E41" s="101">
        <v>59.54</v>
      </c>
      <c r="F41" s="102">
        <v>2312</v>
      </c>
      <c r="G41" s="103">
        <f t="shared" si="9"/>
        <v>137656.48000000001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24</v>
      </c>
      <c r="M41" s="105">
        <f>F41/V41*60</f>
        <v>1784.5626072041173</v>
      </c>
      <c r="N41" s="106">
        <f>M41/L41</f>
        <v>74.356775300171549</v>
      </c>
      <c r="O41" s="108">
        <f>L41-I41</f>
        <v>1</v>
      </c>
      <c r="P41" s="109">
        <f>N41-K41</f>
        <v>-12.599746438958888</v>
      </c>
      <c r="Q41" s="110">
        <f>N41/K41</f>
        <v>0.85510291595197274</v>
      </c>
      <c r="R41" s="290"/>
      <c r="S41" s="47">
        <v>0.39740740740740743</v>
      </c>
      <c r="T41" s="48">
        <v>0.4513888888888889</v>
      </c>
      <c r="U41" s="111">
        <v>6.2666666666667137</v>
      </c>
      <c r="V41" s="112">
        <v>77.733333333333306</v>
      </c>
      <c r="W41" s="113"/>
      <c r="X41" s="116"/>
      <c r="Y41" s="12"/>
      <c r="Z41" s="198"/>
      <c r="AA41" s="276"/>
      <c r="AB41" s="277"/>
      <c r="AC41" s="12">
        <v>2</v>
      </c>
      <c r="AD41" s="198"/>
      <c r="AE41" s="117">
        <f>M41-J41</f>
        <v>-215.43739279588272</v>
      </c>
      <c r="AF41" s="110">
        <f>M41/J41</f>
        <v>0.8922813036020586</v>
      </c>
      <c r="AG41" s="282"/>
    </row>
    <row r="42" spans="1:33" ht="15.75" customHeight="1">
      <c r="A42" s="285"/>
      <c r="B42" s="163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12"/>
      <c r="Z42" s="198"/>
      <c r="AA42" s="276"/>
      <c r="AB42" s="277"/>
      <c r="AC42" s="12"/>
      <c r="AD42" s="198"/>
      <c r="AE42" s="117"/>
      <c r="AF42" s="110"/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23.333333333333332</v>
      </c>
      <c r="J55" s="137">
        <f t="shared" si="10"/>
        <v>2000</v>
      </c>
      <c r="K55" s="138">
        <f t="shared" ref="K55" si="11">J55/I55</f>
        <v>85.714285714285722</v>
      </c>
      <c r="L55" s="136">
        <f t="shared" ref="L55:M55" si="12">AVERAGE(L39:L54)</f>
        <v>24</v>
      </c>
      <c r="M55" s="137">
        <f t="shared" si="12"/>
        <v>1784.3361781827109</v>
      </c>
      <c r="N55" s="138">
        <f>M55/L55</f>
        <v>74.347340757612955</v>
      </c>
      <c r="O55" s="139">
        <f>L55-I55</f>
        <v>0.66666666666666785</v>
      </c>
      <c r="P55" s="140">
        <f>N55-K55</f>
        <v>-11.366944956672768</v>
      </c>
      <c r="Q55" s="141">
        <f>N55/K55</f>
        <v>0.86738564217215108</v>
      </c>
      <c r="R55" s="291"/>
      <c r="S55" s="142">
        <f>S39</f>
        <v>0.29166666666666669</v>
      </c>
      <c r="T55" s="143">
        <f>INDEX(T39:T54,COUNTA(T39:T54))</f>
        <v>0.4513888888888889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6</v>
      </c>
      <c r="AD55" s="191">
        <f>SUM(AD39:AD54)</f>
        <v>0</v>
      </c>
      <c r="AE55" s="168">
        <f>M55-J55</f>
        <v>-215.66382181728909</v>
      </c>
      <c r="AF55" s="141">
        <f>M55/J55</f>
        <v>0.89216808909135548</v>
      </c>
      <c r="AG55" s="283"/>
    </row>
    <row r="56" spans="1:33" ht="15.75" customHeight="1">
      <c r="A56" s="294" t="s">
        <v>210</v>
      </c>
      <c r="B56" s="114" t="s">
        <v>176</v>
      </c>
      <c r="C56" s="362" t="s">
        <v>177</v>
      </c>
      <c r="D56" s="362"/>
      <c r="E56" s="147">
        <v>19.7</v>
      </c>
      <c r="F56" s="97">
        <v>3408</v>
      </c>
      <c r="G56" s="148">
        <f t="shared" ref="G56:G59" si="13">E56*F56</f>
        <v>67137.599999999991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1079.524857017158</v>
      </c>
      <c r="N56" s="152">
        <f>M56/L56</f>
        <v>83.040373616704457</v>
      </c>
      <c r="O56" s="154">
        <f>L56-I56</f>
        <v>0</v>
      </c>
      <c r="P56" s="155">
        <f>N56-K56</f>
        <v>-9.2673186909878495</v>
      </c>
      <c r="Q56" s="156">
        <f>N56/K56</f>
        <v>0.89960404751429834</v>
      </c>
      <c r="R56" s="289">
        <f>Q72</f>
        <v>0.90534933820940966</v>
      </c>
      <c r="S56" s="157">
        <v>0.29166666666666669</v>
      </c>
      <c r="T56" s="158">
        <v>0.42320601851851852</v>
      </c>
      <c r="U56" s="159"/>
      <c r="V56" s="160">
        <v>189.41666666666666</v>
      </c>
      <c r="W56" s="158"/>
      <c r="X56" s="169"/>
      <c r="Y56" s="12"/>
      <c r="Z56" s="198"/>
      <c r="AA56" s="292"/>
      <c r="AB56" s="293"/>
      <c r="AC56" s="12">
        <v>5</v>
      </c>
      <c r="AD56" s="198"/>
      <c r="AE56" s="115">
        <f>M56-J56</f>
        <v>-120.47514298284204</v>
      </c>
      <c r="AF56" s="156">
        <f>M56/J56</f>
        <v>0.89960404751429834</v>
      </c>
      <c r="AG56" s="281">
        <f>AF72</f>
        <v>0.90534933820940977</v>
      </c>
    </row>
    <row r="57" spans="1:33" ht="15.75" customHeight="1">
      <c r="A57" s="295"/>
      <c r="B57" s="100" t="s">
        <v>211</v>
      </c>
      <c r="C57" s="361" t="s">
        <v>212</v>
      </c>
      <c r="D57" s="361"/>
      <c r="E57" s="101">
        <v>27.05</v>
      </c>
      <c r="F57" s="102">
        <v>584</v>
      </c>
      <c r="G57" s="103">
        <f t="shared" si="13"/>
        <v>15797.2</v>
      </c>
      <c r="H57" s="26"/>
      <c r="I57" s="104">
        <v>6</v>
      </c>
      <c r="J57" s="105">
        <v>3273</v>
      </c>
      <c r="K57" s="106">
        <f t="shared" ref="K57:K59" si="14">J57/I57</f>
        <v>545.5</v>
      </c>
      <c r="L57" s="107">
        <v>6</v>
      </c>
      <c r="M57" s="105">
        <f>F57/V57*60</f>
        <v>2965.3032440056327</v>
      </c>
      <c r="N57" s="106">
        <f>M57/L57</f>
        <v>494.21720733427213</v>
      </c>
      <c r="O57" s="108">
        <f>L57-I57</f>
        <v>0</v>
      </c>
      <c r="P57" s="109">
        <f>N57-K57</f>
        <v>-51.282792665727868</v>
      </c>
      <c r="Q57" s="110">
        <f>N57/K57</f>
        <v>0.90598938099774906</v>
      </c>
      <c r="R57" s="290"/>
      <c r="S57" s="47">
        <v>0.42651620370370369</v>
      </c>
      <c r="T57" s="48">
        <v>0.43472222222222223</v>
      </c>
      <c r="U57" s="111">
        <v>4.7666666666666391</v>
      </c>
      <c r="V57" s="112">
        <v>11.816666666666702</v>
      </c>
      <c r="W57" s="113"/>
      <c r="X57" s="116"/>
      <c r="Y57" s="12"/>
      <c r="Z57" s="198"/>
      <c r="AA57" s="276"/>
      <c r="AB57" s="277"/>
      <c r="AC57" s="12">
        <v>1</v>
      </c>
      <c r="AD57" s="198"/>
      <c r="AE57" s="117">
        <f>M57-J57</f>
        <v>-307.69675599436732</v>
      </c>
      <c r="AF57" s="110">
        <f>M57/J57</f>
        <v>0.90598938099774906</v>
      </c>
      <c r="AG57" s="282"/>
    </row>
    <row r="58" spans="1:33" ht="15.75" customHeight="1">
      <c r="A58" s="295"/>
      <c r="B58" s="100" t="s">
        <v>211</v>
      </c>
      <c r="C58" s="361" t="s">
        <v>215</v>
      </c>
      <c r="D58" s="361"/>
      <c r="E58" s="101">
        <v>26.21</v>
      </c>
      <c r="F58" s="102">
        <v>1352</v>
      </c>
      <c r="G58" s="103">
        <f t="shared" si="13"/>
        <v>35435.919999999998</v>
      </c>
      <c r="H58" s="26"/>
      <c r="I58" s="104">
        <v>6</v>
      </c>
      <c r="J58" s="105">
        <v>3273</v>
      </c>
      <c r="K58" s="106">
        <f t="shared" si="14"/>
        <v>545.5</v>
      </c>
      <c r="L58" s="107">
        <v>6</v>
      </c>
      <c r="M58" s="105">
        <f>F58/V58*60</f>
        <v>2965.996343692866</v>
      </c>
      <c r="N58" s="106">
        <f>M58/L58</f>
        <v>494.33272394881101</v>
      </c>
      <c r="O58" s="108">
        <f>L58-I58</f>
        <v>0</v>
      </c>
      <c r="P58" s="109">
        <f>N58-K58</f>
        <v>-51.167276051188992</v>
      </c>
      <c r="Q58" s="110">
        <f>N58/K58</f>
        <v>0.90620114381083594</v>
      </c>
      <c r="R58" s="290"/>
      <c r="S58" s="47">
        <v>0.43888888888888888</v>
      </c>
      <c r="T58" s="48">
        <v>0.45788194444444447</v>
      </c>
      <c r="U58" s="111">
        <v>5.9999999999999787</v>
      </c>
      <c r="V58" s="112">
        <v>27.350000000000037</v>
      </c>
      <c r="W58" s="113"/>
      <c r="X58" s="116"/>
      <c r="Y58" s="12"/>
      <c r="Z58" s="198"/>
      <c r="AA58" s="276"/>
      <c r="AB58" s="277"/>
      <c r="AC58" s="12">
        <v>1</v>
      </c>
      <c r="AD58" s="198"/>
      <c r="AE58" s="117">
        <f>M58-J58</f>
        <v>-307.00365630713395</v>
      </c>
      <c r="AF58" s="110">
        <f>M58/J58</f>
        <v>0.90620114381083594</v>
      </c>
      <c r="AG58" s="282"/>
    </row>
    <row r="59" spans="1:33" ht="15.75" customHeight="1">
      <c r="A59" s="295"/>
      <c r="B59" s="100" t="s">
        <v>178</v>
      </c>
      <c r="C59" s="361" t="s">
        <v>216</v>
      </c>
      <c r="D59" s="361"/>
      <c r="E59" s="101">
        <v>21.92</v>
      </c>
      <c r="F59" s="102">
        <v>1242</v>
      </c>
      <c r="G59" s="103">
        <f t="shared" si="13"/>
        <v>27224.640000000003</v>
      </c>
      <c r="H59" s="26"/>
      <c r="I59" s="104">
        <v>6</v>
      </c>
      <c r="J59" s="105">
        <v>3600</v>
      </c>
      <c r="K59" s="106">
        <f t="shared" si="14"/>
        <v>600</v>
      </c>
      <c r="L59" s="107">
        <v>6</v>
      </c>
      <c r="M59" s="105">
        <f>F59/V59*60</f>
        <v>3261.269146608307</v>
      </c>
      <c r="N59" s="106">
        <f>M59/L59</f>
        <v>543.5448577680512</v>
      </c>
      <c r="O59" s="108">
        <f>L59-I59</f>
        <v>0</v>
      </c>
      <c r="P59" s="109">
        <f>N59-K59</f>
        <v>-56.455142231948798</v>
      </c>
      <c r="Q59" s="110">
        <f>N59/K59</f>
        <v>0.90590809628008528</v>
      </c>
      <c r="R59" s="290"/>
      <c r="S59" s="47">
        <v>0.46121527777777777</v>
      </c>
      <c r="T59" s="48">
        <v>0.47708333333333336</v>
      </c>
      <c r="U59" s="111">
        <v>4.799999999999951</v>
      </c>
      <c r="V59" s="112">
        <v>22.850000000000055</v>
      </c>
      <c r="W59" s="113"/>
      <c r="X59" s="116"/>
      <c r="Y59" s="12"/>
      <c r="Z59" s="198"/>
      <c r="AA59" s="276"/>
      <c r="AB59" s="277"/>
      <c r="AC59" s="12">
        <v>1</v>
      </c>
      <c r="AD59" s="198"/>
      <c r="AE59" s="199">
        <f>M59-J59</f>
        <v>-338.73085339169302</v>
      </c>
      <c r="AF59" s="200">
        <f>M59/J59</f>
        <v>0.90590809628008528</v>
      </c>
      <c r="AG59" s="282"/>
    </row>
    <row r="60" spans="1:33" ht="15.75" customHeight="1">
      <c r="A60" s="296"/>
      <c r="B60" s="100"/>
      <c r="C60" s="361"/>
      <c r="D60" s="361"/>
      <c r="E60" s="101"/>
      <c r="F60" s="105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99"/>
      <c r="AF60" s="200"/>
      <c r="AG60" s="282"/>
    </row>
    <row r="61" spans="1:33" ht="15.75" customHeight="1">
      <c r="A61" s="296"/>
      <c r="B61" s="100"/>
      <c r="C61" s="361"/>
      <c r="D61" s="361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99"/>
      <c r="AF61" s="200"/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15">AVERAGE(I56:I71)</f>
        <v>7.75</v>
      </c>
      <c r="J72" s="137">
        <f t="shared" si="15"/>
        <v>2836.5</v>
      </c>
      <c r="K72" s="138">
        <f t="shared" ref="K72" si="16">J72/I72</f>
        <v>366</v>
      </c>
      <c r="L72" s="136">
        <f t="shared" ref="L72:M72" si="17">AVERAGE(L56:L71)</f>
        <v>7.75</v>
      </c>
      <c r="M72" s="137">
        <f t="shared" si="17"/>
        <v>2568.0233978309907</v>
      </c>
      <c r="N72" s="138">
        <f>M72/L72</f>
        <v>331.35785778464395</v>
      </c>
      <c r="O72" s="139">
        <f>L72-I72</f>
        <v>0</v>
      </c>
      <c r="P72" s="140">
        <f>N72-K72</f>
        <v>-34.642142215356046</v>
      </c>
      <c r="Q72" s="141">
        <f>N72/K72</f>
        <v>0.90534933820940966</v>
      </c>
      <c r="R72" s="291"/>
      <c r="S72" s="142">
        <f>S56</f>
        <v>0.29166666666666669</v>
      </c>
      <c r="T72" s="143">
        <f>INDEX(T56:T71,COUNTA(T56:T71))</f>
        <v>0.47708333333333336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8</v>
      </c>
      <c r="AD72" s="191">
        <f>SUM(AD56:AD71)</f>
        <v>0</v>
      </c>
      <c r="AE72" s="168">
        <f>M72-J72</f>
        <v>-268.47660216900931</v>
      </c>
      <c r="AF72" s="141">
        <f>M72/J72</f>
        <v>0.90534933820940977</v>
      </c>
      <c r="AG72" s="283"/>
    </row>
    <row r="73" spans="1:33" ht="15.75" customHeight="1">
      <c r="A73" s="284" t="s">
        <v>220</v>
      </c>
      <c r="B73" s="146" t="s">
        <v>181</v>
      </c>
      <c r="C73" s="287" t="s">
        <v>203</v>
      </c>
      <c r="D73" s="288"/>
      <c r="E73" s="147">
        <v>58.17</v>
      </c>
      <c r="F73" s="97">
        <v>1323</v>
      </c>
      <c r="G73" s="148">
        <f t="shared" ref="G73:G74" si="18">E73*F73</f>
        <v>76958.91</v>
      </c>
      <c r="H73" s="149"/>
      <c r="I73" s="150">
        <v>19</v>
      </c>
      <c r="J73" s="151">
        <v>1800</v>
      </c>
      <c r="K73" s="152">
        <f>J73/I73</f>
        <v>94.736842105263165</v>
      </c>
      <c r="L73" s="153">
        <v>19</v>
      </c>
      <c r="M73" s="151">
        <f>F73/V73*60</f>
        <v>1605.7990559676348</v>
      </c>
      <c r="N73" s="152">
        <f>M73/L73</f>
        <v>84.515739787770258</v>
      </c>
      <c r="O73" s="154">
        <f>L73-I73</f>
        <v>0</v>
      </c>
      <c r="P73" s="155">
        <f>N73-K73</f>
        <v>-10.221102317492907</v>
      </c>
      <c r="Q73" s="156">
        <f>N73/K73</f>
        <v>0.89211058664868603</v>
      </c>
      <c r="R73" s="289">
        <f>Q89</f>
        <v>0.89216489066009863</v>
      </c>
      <c r="S73" s="157">
        <v>0.70833333333333337</v>
      </c>
      <c r="T73" s="158">
        <v>0.74266203703703704</v>
      </c>
      <c r="U73" s="159"/>
      <c r="V73" s="160">
        <v>49.43333333333328</v>
      </c>
      <c r="W73" s="158"/>
      <c r="X73" s="169"/>
      <c r="Y73" s="196"/>
      <c r="Z73" s="197"/>
      <c r="AA73" s="292"/>
      <c r="AB73" s="293"/>
      <c r="AC73" s="196">
        <v>1</v>
      </c>
      <c r="AD73" s="197"/>
      <c r="AE73" s="115">
        <f>M73-J73</f>
        <v>-194.20094403236521</v>
      </c>
      <c r="AF73" s="156">
        <f>M73/J73</f>
        <v>0.89211058664868603</v>
      </c>
      <c r="AG73" s="281">
        <f>AF89</f>
        <v>0.89216489066009863</v>
      </c>
    </row>
    <row r="74" spans="1:33" ht="15.75" customHeight="1">
      <c r="A74" s="285"/>
      <c r="B74" s="163" t="s">
        <v>181</v>
      </c>
      <c r="C74" s="274" t="s">
        <v>221</v>
      </c>
      <c r="D74" s="275"/>
      <c r="E74" s="101">
        <v>44.98</v>
      </c>
      <c r="F74" s="102">
        <v>2947</v>
      </c>
      <c r="G74" s="103">
        <f t="shared" si="18"/>
        <v>132556.06</v>
      </c>
      <c r="H74" s="26"/>
      <c r="I74" s="104">
        <v>21</v>
      </c>
      <c r="J74" s="105">
        <v>1800</v>
      </c>
      <c r="K74" s="106">
        <f t="shared" ref="K74" si="19">J74/I74</f>
        <v>85.714285714285708</v>
      </c>
      <c r="L74" s="107">
        <v>21</v>
      </c>
      <c r="M74" s="105">
        <f>F74/V74*60</f>
        <v>1605.9945504087202</v>
      </c>
      <c r="N74" s="106">
        <f>M74/L74</f>
        <v>76.475930971843823</v>
      </c>
      <c r="O74" s="108">
        <f>L74-I74</f>
        <v>0</v>
      </c>
      <c r="P74" s="109">
        <f>N74-K74</f>
        <v>-9.238354742441885</v>
      </c>
      <c r="Q74" s="110">
        <f>N74/K74</f>
        <v>0.89221919467151134</v>
      </c>
      <c r="R74" s="290"/>
      <c r="S74" s="47">
        <v>0.74583333333333335</v>
      </c>
      <c r="T74" s="48">
        <v>0.82229166666666664</v>
      </c>
      <c r="U74" s="111">
        <v>4.5666666666666877</v>
      </c>
      <c r="V74" s="112">
        <v>110.09999999999994</v>
      </c>
      <c r="W74" s="113"/>
      <c r="X74" s="116"/>
      <c r="Y74" s="12"/>
      <c r="Z74" s="198"/>
      <c r="AA74" s="276"/>
      <c r="AB74" s="277"/>
      <c r="AC74" s="12">
        <v>3</v>
      </c>
      <c r="AD74" s="198"/>
      <c r="AE74" s="117">
        <f>M74-J74</f>
        <v>-194.00544959127978</v>
      </c>
      <c r="AF74" s="110">
        <f>M74/J74</f>
        <v>0.89221919467151123</v>
      </c>
      <c r="AG74" s="282"/>
    </row>
    <row r="75" spans="1:33" ht="15.75" customHeight="1">
      <c r="A75" s="285"/>
      <c r="B75" s="163"/>
      <c r="C75" s="274"/>
      <c r="D75" s="275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76"/>
      <c r="AB75" s="277"/>
      <c r="AC75" s="12"/>
      <c r="AD75" s="198"/>
      <c r="AE75" s="117"/>
      <c r="AF75" s="110"/>
      <c r="AG75" s="282"/>
    </row>
    <row r="76" spans="1:33" ht="15.75" customHeight="1">
      <c r="A76" s="285"/>
      <c r="B76" s="163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63"/>
      <c r="C77" s="274"/>
      <c r="D77" s="275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63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63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119"/>
      <c r="T79" s="120"/>
      <c r="U79" s="111"/>
      <c r="V79" s="112"/>
      <c r="W79" s="120"/>
      <c r="X79" s="189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63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119"/>
      <c r="T80" s="120"/>
      <c r="U80" s="111"/>
      <c r="V80" s="112"/>
      <c r="W80" s="120"/>
      <c r="X80" s="189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63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119"/>
      <c r="T81" s="120"/>
      <c r="U81" s="111"/>
      <c r="V81" s="112"/>
      <c r="W81" s="120"/>
      <c r="X81" s="189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63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119"/>
      <c r="T82" s="120"/>
      <c r="U82" s="111"/>
      <c r="V82" s="112"/>
      <c r="W82" s="120"/>
      <c r="X82" s="189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63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119"/>
      <c r="T83" s="120"/>
      <c r="U83" s="111"/>
      <c r="V83" s="112"/>
      <c r="W83" s="120"/>
      <c r="X83" s="189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63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119"/>
      <c r="T84" s="120"/>
      <c r="U84" s="111"/>
      <c r="V84" s="112"/>
      <c r="W84" s="120"/>
      <c r="X84" s="189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63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119"/>
      <c r="T85" s="120"/>
      <c r="U85" s="111"/>
      <c r="V85" s="112"/>
      <c r="W85" s="120"/>
      <c r="X85" s="189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63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119"/>
      <c r="T86" s="120"/>
      <c r="U86" s="111"/>
      <c r="V86" s="112"/>
      <c r="W86" s="120"/>
      <c r="X86" s="189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63"/>
      <c r="C87" s="274"/>
      <c r="D87" s="275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119"/>
      <c r="T87" s="120"/>
      <c r="U87" s="111"/>
      <c r="V87" s="112"/>
      <c r="W87" s="120"/>
      <c r="X87" s="189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0">AVERAGE(I73:I88)</f>
        <v>20</v>
      </c>
      <c r="J89" s="137">
        <f t="shared" si="20"/>
        <v>1800</v>
      </c>
      <c r="K89" s="138">
        <f t="shared" ref="K89" si="21">J89/I89</f>
        <v>90</v>
      </c>
      <c r="L89" s="136">
        <f t="shared" ref="L89:M89" si="22">AVERAGE(L73:L88)</f>
        <v>20</v>
      </c>
      <c r="M89" s="137">
        <f t="shared" si="22"/>
        <v>1605.8968031881775</v>
      </c>
      <c r="N89" s="138">
        <f>M89/L89</f>
        <v>80.294840159408878</v>
      </c>
      <c r="O89" s="139">
        <f>L89-I89</f>
        <v>0</v>
      </c>
      <c r="P89" s="140">
        <f>N89-K89</f>
        <v>-9.7051598405911221</v>
      </c>
      <c r="Q89" s="141">
        <f>N89/K89</f>
        <v>0.89216489066009863</v>
      </c>
      <c r="R89" s="291"/>
      <c r="S89" s="142">
        <f>S73</f>
        <v>0.70833333333333337</v>
      </c>
      <c r="T89" s="143">
        <f>INDEX(T73:T88,COUNTA(T73:T88))</f>
        <v>0.82229166666666664</v>
      </c>
      <c r="U89" s="144"/>
      <c r="V89" s="166"/>
      <c r="W89" s="167"/>
      <c r="X89" s="138"/>
      <c r="Y89" s="179">
        <f t="shared" ref="Y89:Z89" si="23">SUM(Y73:Y88)</f>
        <v>0</v>
      </c>
      <c r="Z89" s="180">
        <f t="shared" si="23"/>
        <v>0</v>
      </c>
      <c r="AA89" s="279"/>
      <c r="AB89" s="280"/>
      <c r="AC89" s="179">
        <f t="shared" ref="AC89" si="24">SUM(AC73:AC88)</f>
        <v>4</v>
      </c>
      <c r="AD89" s="180">
        <f t="shared" ref="AD89" si="25">SUM(AD73:AD88)</f>
        <v>0</v>
      </c>
      <c r="AE89" s="168">
        <f>M89-J89</f>
        <v>-194.1031968118225</v>
      </c>
      <c r="AF89" s="141">
        <f>M89/J89</f>
        <v>0.89216489066009863</v>
      </c>
      <c r="AG89" s="283"/>
    </row>
    <row r="90" spans="1:33" ht="15.75" customHeight="1">
      <c r="A90" s="294" t="s">
        <v>196</v>
      </c>
      <c r="B90" s="146" t="s">
        <v>181</v>
      </c>
      <c r="C90" s="287" t="s">
        <v>201</v>
      </c>
      <c r="D90" s="288"/>
      <c r="E90" s="147">
        <v>54.09</v>
      </c>
      <c r="F90" s="159">
        <v>1172</v>
      </c>
      <c r="G90" s="148">
        <f t="shared" ref="G90:G92" si="26">E90*F90</f>
        <v>63393.48</v>
      </c>
      <c r="H90" s="149"/>
      <c r="I90" s="150">
        <v>19</v>
      </c>
      <c r="J90" s="151">
        <v>2000</v>
      </c>
      <c r="K90" s="152">
        <f>J90/I90</f>
        <v>105.26315789473684</v>
      </c>
      <c r="L90" s="153">
        <v>20</v>
      </c>
      <c r="M90" s="151">
        <f>F90/V90*60</f>
        <v>1786.2828111769677</v>
      </c>
      <c r="N90" s="152">
        <f>M90/L90</f>
        <v>89.314140558848379</v>
      </c>
      <c r="O90" s="154">
        <f>L90-I90</f>
        <v>1</v>
      </c>
      <c r="P90" s="155">
        <f>N90-K90</f>
        <v>-15.949017335888456</v>
      </c>
      <c r="Q90" s="156">
        <f>N90/K90</f>
        <v>0.84848433530905965</v>
      </c>
      <c r="R90" s="289">
        <f>Q106</f>
        <v>0.86407962740723798</v>
      </c>
      <c r="S90" s="157">
        <v>0.70833333333333337</v>
      </c>
      <c r="T90" s="158">
        <v>0.73567129629629635</v>
      </c>
      <c r="U90" s="159"/>
      <c r="V90" s="160">
        <v>39.366666666666688</v>
      </c>
      <c r="W90" s="97"/>
      <c r="X90" s="98"/>
      <c r="Y90" s="196"/>
      <c r="Z90" s="197"/>
      <c r="AA90" s="292"/>
      <c r="AB90" s="293"/>
      <c r="AC90" s="196">
        <v>1</v>
      </c>
      <c r="AD90" s="197"/>
      <c r="AE90" s="115">
        <f>M90-J90</f>
        <v>-213.7171888230323</v>
      </c>
      <c r="AF90" s="156">
        <f>M90/J90</f>
        <v>0.89314140558848387</v>
      </c>
      <c r="AG90" s="358">
        <f>AF106</f>
        <v>0.89288228165414607</v>
      </c>
    </row>
    <row r="91" spans="1:33" ht="15.75" customHeight="1">
      <c r="A91" s="295"/>
      <c r="B91" s="163" t="s">
        <v>181</v>
      </c>
      <c r="C91" s="274" t="s">
        <v>222</v>
      </c>
      <c r="D91" s="275"/>
      <c r="E91" s="101">
        <v>50.67</v>
      </c>
      <c r="F91" s="111">
        <v>2149</v>
      </c>
      <c r="G91" s="103">
        <f t="shared" si="26"/>
        <v>108889.83</v>
      </c>
      <c r="H91" s="26"/>
      <c r="I91" s="104">
        <v>20</v>
      </c>
      <c r="J91" s="105">
        <v>2000</v>
      </c>
      <c r="K91" s="106">
        <f t="shared" ref="K91:K92" si="27">J91/I91</f>
        <v>100</v>
      </c>
      <c r="L91" s="107">
        <v>20</v>
      </c>
      <c r="M91" s="105">
        <f>F91/V91*60</f>
        <v>1785.4604200323129</v>
      </c>
      <c r="N91" s="106">
        <f>M91/L91</f>
        <v>89.273021001615646</v>
      </c>
      <c r="O91" s="108">
        <f>L91-I91</f>
        <v>0</v>
      </c>
      <c r="P91" s="109">
        <f>N91-K91</f>
        <v>-10.726978998384354</v>
      </c>
      <c r="Q91" s="110">
        <f>N91/K91</f>
        <v>0.89273021001615649</v>
      </c>
      <c r="R91" s="290"/>
      <c r="S91" s="47">
        <v>0.73958333333333337</v>
      </c>
      <c r="T91" s="48">
        <v>0.78973379629629625</v>
      </c>
      <c r="U91" s="111">
        <v>5.633333333333308</v>
      </c>
      <c r="V91" s="112">
        <v>72.216666666666555</v>
      </c>
      <c r="W91" s="113"/>
      <c r="X91" s="116"/>
      <c r="Y91" s="12"/>
      <c r="Z91" s="198"/>
      <c r="AA91" s="276"/>
      <c r="AB91" s="277"/>
      <c r="AC91" s="12">
        <v>2</v>
      </c>
      <c r="AD91" s="198"/>
      <c r="AE91" s="117">
        <f>M91-J91</f>
        <v>-214.53957996768713</v>
      </c>
      <c r="AF91" s="110">
        <f>M91/J91</f>
        <v>0.89273021001615649</v>
      </c>
      <c r="AG91" s="359"/>
    </row>
    <row r="92" spans="1:33" ht="15.75" customHeight="1">
      <c r="A92" s="295"/>
      <c r="B92" s="163" t="s">
        <v>181</v>
      </c>
      <c r="C92" s="274" t="s">
        <v>197</v>
      </c>
      <c r="D92" s="275"/>
      <c r="E92" s="101">
        <v>57.3</v>
      </c>
      <c r="F92" s="111">
        <v>865</v>
      </c>
      <c r="G92" s="103">
        <f t="shared" si="26"/>
        <v>49564.5</v>
      </c>
      <c r="H92" s="26"/>
      <c r="I92" s="104">
        <v>21</v>
      </c>
      <c r="J92" s="105">
        <v>2000</v>
      </c>
      <c r="K92" s="106">
        <f t="shared" si="27"/>
        <v>95.238095238095241</v>
      </c>
      <c r="L92" s="107">
        <v>22</v>
      </c>
      <c r="M92" s="105">
        <f>F92/V92*60</f>
        <v>1785.5504587155956</v>
      </c>
      <c r="N92" s="106">
        <f>M92/L92</f>
        <v>81.161384487072525</v>
      </c>
      <c r="O92" s="108">
        <f>L92-I92</f>
        <v>1</v>
      </c>
      <c r="P92" s="109">
        <f>N92-K92</f>
        <v>-14.076710751022716</v>
      </c>
      <c r="Q92" s="110">
        <f>N92/K92</f>
        <v>0.85219453711426152</v>
      </c>
      <c r="R92" s="290"/>
      <c r="S92" s="47">
        <v>0.79305555555555551</v>
      </c>
      <c r="T92" s="48">
        <v>0.81324074074074071</v>
      </c>
      <c r="U92" s="111">
        <v>4.783333333333335</v>
      </c>
      <c r="V92" s="112">
        <v>29.066666666666681</v>
      </c>
      <c r="W92" s="113"/>
      <c r="X92" s="116"/>
      <c r="Y92" s="12"/>
      <c r="Z92" s="198"/>
      <c r="AA92" s="276"/>
      <c r="AB92" s="277"/>
      <c r="AC92" s="12">
        <v>1</v>
      </c>
      <c r="AD92" s="198"/>
      <c r="AE92" s="117">
        <f>M92-J92</f>
        <v>-214.4495412844044</v>
      </c>
      <c r="AF92" s="110">
        <f>M92/J92</f>
        <v>0.89277522935779785</v>
      </c>
      <c r="AG92" s="359"/>
    </row>
    <row r="93" spans="1:33" ht="15.75" customHeight="1">
      <c r="A93" s="295"/>
      <c r="B93" s="163"/>
      <c r="C93" s="274"/>
      <c r="D93" s="275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359"/>
    </row>
    <row r="94" spans="1:33" ht="15.75" customHeight="1">
      <c r="A94" s="296"/>
      <c r="B94" s="163"/>
      <c r="C94" s="274"/>
      <c r="D94" s="275"/>
      <c r="E94" s="101"/>
      <c r="F94" s="111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359"/>
    </row>
    <row r="95" spans="1:33" ht="15.75" customHeight="1">
      <c r="A95" s="296"/>
      <c r="B95" s="163"/>
      <c r="C95" s="274"/>
      <c r="D95" s="275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359"/>
    </row>
    <row r="96" spans="1:33" ht="15.75" customHeight="1">
      <c r="A96" s="296"/>
      <c r="B96" s="163"/>
      <c r="C96" s="274"/>
      <c r="D96" s="275"/>
      <c r="E96" s="101"/>
      <c r="F96" s="111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12"/>
      <c r="Z96" s="198"/>
      <c r="AA96" s="276"/>
      <c r="AB96" s="277"/>
      <c r="AC96" s="12"/>
      <c r="AD96" s="198"/>
      <c r="AE96" s="117"/>
      <c r="AF96" s="110"/>
      <c r="AG96" s="359"/>
    </row>
    <row r="97" spans="1:33" ht="15.75" customHeight="1">
      <c r="A97" s="296"/>
      <c r="B97" s="163"/>
      <c r="C97" s="274"/>
      <c r="D97" s="275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12"/>
      <c r="Z97" s="198"/>
      <c r="AA97" s="276"/>
      <c r="AB97" s="277"/>
      <c r="AC97" s="12"/>
      <c r="AD97" s="198"/>
      <c r="AE97" s="117"/>
      <c r="AF97" s="110"/>
      <c r="AG97" s="359"/>
    </row>
    <row r="98" spans="1:33" ht="15.75" customHeight="1">
      <c r="A98" s="296"/>
      <c r="B98" s="163"/>
      <c r="C98" s="274"/>
      <c r="D98" s="275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13"/>
      <c r="X98" s="116"/>
      <c r="Y98" s="12"/>
      <c r="Z98" s="198"/>
      <c r="AA98" s="276"/>
      <c r="AB98" s="277"/>
      <c r="AC98" s="12"/>
      <c r="AD98" s="198"/>
      <c r="AE98" s="117"/>
      <c r="AF98" s="110"/>
      <c r="AG98" s="359"/>
    </row>
    <row r="99" spans="1:33" ht="15.75" customHeight="1">
      <c r="A99" s="296"/>
      <c r="B99" s="163"/>
      <c r="C99" s="274"/>
      <c r="D99" s="275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13"/>
      <c r="X99" s="116"/>
      <c r="Y99" s="12"/>
      <c r="Z99" s="198"/>
      <c r="AA99" s="276"/>
      <c r="AB99" s="277"/>
      <c r="AC99" s="12"/>
      <c r="AD99" s="198"/>
      <c r="AE99" s="117"/>
      <c r="AF99" s="110"/>
      <c r="AG99" s="359"/>
    </row>
    <row r="100" spans="1:33" ht="15.75" customHeight="1">
      <c r="A100" s="296"/>
      <c r="B100" s="163"/>
      <c r="C100" s="274"/>
      <c r="D100" s="275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13"/>
      <c r="X100" s="116"/>
      <c r="Y100" s="12"/>
      <c r="Z100" s="198"/>
      <c r="AA100" s="276"/>
      <c r="AB100" s="277"/>
      <c r="AC100" s="12"/>
      <c r="AD100" s="198"/>
      <c r="AE100" s="117"/>
      <c r="AF100" s="110"/>
      <c r="AG100" s="359"/>
    </row>
    <row r="101" spans="1:33" ht="15.75" customHeight="1">
      <c r="A101" s="296"/>
      <c r="B101" s="163"/>
      <c r="C101" s="274"/>
      <c r="D101" s="275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13"/>
      <c r="X101" s="116"/>
      <c r="Y101" s="12"/>
      <c r="Z101" s="198"/>
      <c r="AA101" s="276"/>
      <c r="AB101" s="277"/>
      <c r="AC101" s="12"/>
      <c r="AD101" s="198"/>
      <c r="AE101" s="117"/>
      <c r="AF101" s="110"/>
      <c r="AG101" s="359"/>
    </row>
    <row r="102" spans="1:33" ht="15.75" customHeight="1">
      <c r="A102" s="296"/>
      <c r="B102" s="163"/>
      <c r="C102" s="274"/>
      <c r="D102" s="275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13"/>
      <c r="X102" s="116"/>
      <c r="Y102" s="12"/>
      <c r="Z102" s="198"/>
      <c r="AA102" s="276"/>
      <c r="AB102" s="277"/>
      <c r="AC102" s="12"/>
      <c r="AD102" s="198"/>
      <c r="AE102" s="117"/>
      <c r="AF102" s="110"/>
      <c r="AG102" s="359"/>
    </row>
    <row r="103" spans="1:33" ht="15.75" customHeight="1">
      <c r="A103" s="296"/>
      <c r="B103" s="163"/>
      <c r="C103" s="274"/>
      <c r="D103" s="275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83"/>
      <c r="X103" s="184"/>
      <c r="Y103" s="12"/>
      <c r="Z103" s="198"/>
      <c r="AA103" s="276"/>
      <c r="AB103" s="277"/>
      <c r="AC103" s="12"/>
      <c r="AD103" s="198"/>
      <c r="AE103" s="117"/>
      <c r="AF103" s="110"/>
      <c r="AG103" s="359"/>
    </row>
    <row r="104" spans="1:33" ht="15.75" customHeight="1">
      <c r="A104" s="296"/>
      <c r="B104" s="163"/>
      <c r="C104" s="274"/>
      <c r="D104" s="275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85"/>
      <c r="X104" s="186"/>
      <c r="Y104" s="12"/>
      <c r="Z104" s="198"/>
      <c r="AA104" s="276"/>
      <c r="AB104" s="277"/>
      <c r="AC104" s="12"/>
      <c r="AD104" s="198"/>
      <c r="AE104" s="117"/>
      <c r="AF104" s="110"/>
      <c r="AG104" s="359"/>
    </row>
    <row r="105" spans="1:33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47"/>
      <c r="T105" s="48"/>
      <c r="U105" s="130"/>
      <c r="V105" s="112"/>
      <c r="W105" s="185"/>
      <c r="X105" s="186"/>
      <c r="Y105" s="12"/>
      <c r="Z105" s="198"/>
      <c r="AA105" s="276"/>
      <c r="AB105" s="277"/>
      <c r="AC105" s="12"/>
      <c r="AD105" s="198"/>
      <c r="AE105" s="117"/>
      <c r="AF105" s="110"/>
      <c r="AG105" s="359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8">AVERAGE(I90:I105)</f>
        <v>20</v>
      </c>
      <c r="J106" s="137">
        <f t="shared" si="28"/>
        <v>2000</v>
      </c>
      <c r="K106" s="138">
        <f t="shared" ref="K106" si="29">J106/I106</f>
        <v>100</v>
      </c>
      <c r="L106" s="136">
        <f t="shared" ref="L106:M106" si="30">AVERAGE(L90:L105)</f>
        <v>20.666666666666668</v>
      </c>
      <c r="M106" s="137">
        <f t="shared" si="30"/>
        <v>1785.7645633082921</v>
      </c>
      <c r="N106" s="138">
        <f>M106/L106</f>
        <v>86.407962740723804</v>
      </c>
      <c r="O106" s="139">
        <f>L106-I106</f>
        <v>0.66666666666666785</v>
      </c>
      <c r="P106" s="140">
        <f>N106-K106</f>
        <v>-13.592037259276196</v>
      </c>
      <c r="Q106" s="141">
        <f>N106/K106</f>
        <v>0.86407962740723798</v>
      </c>
      <c r="R106" s="291"/>
      <c r="S106" s="142">
        <f>S90</f>
        <v>0.70833333333333337</v>
      </c>
      <c r="T106" s="143">
        <f>INDEX(T90:T105,COUNTA(T90:T105))</f>
        <v>0.81324074074074071</v>
      </c>
      <c r="U106" s="144"/>
      <c r="V106" s="166"/>
      <c r="W106" s="187"/>
      <c r="X106" s="188"/>
      <c r="Y106" s="179">
        <f t="shared" ref="Y106:Z106" si="31">SUM(Y90:Y105)</f>
        <v>0</v>
      </c>
      <c r="Z106" s="180">
        <f t="shared" si="31"/>
        <v>0</v>
      </c>
      <c r="AA106" s="279"/>
      <c r="AB106" s="280"/>
      <c r="AC106" s="179">
        <f t="shared" ref="AC106" si="32">SUM(AC90:AC105)</f>
        <v>4</v>
      </c>
      <c r="AD106" s="180">
        <f t="shared" ref="AD106" si="33">SUM(AD90:AD105)</f>
        <v>0</v>
      </c>
      <c r="AE106" s="168">
        <f>M106-J106</f>
        <v>-214.23543669170795</v>
      </c>
      <c r="AF106" s="141">
        <f>M106/J106</f>
        <v>0.89288228165414607</v>
      </c>
      <c r="AG106" s="360"/>
    </row>
    <row r="107" spans="1:33" ht="15.75" customHeight="1">
      <c r="A107" s="284" t="s">
        <v>209</v>
      </c>
      <c r="B107" s="146" t="s">
        <v>181</v>
      </c>
      <c r="C107" s="287" t="s">
        <v>200</v>
      </c>
      <c r="D107" s="288"/>
      <c r="E107" s="147">
        <v>47.6</v>
      </c>
      <c r="F107" s="97">
        <v>1750</v>
      </c>
      <c r="G107" s="148">
        <f t="shared" ref="G107:G109" si="34">E107*F107</f>
        <v>83300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23</v>
      </c>
      <c r="M107" s="151">
        <f>F107/V107*60</f>
        <v>1787.7412031782078</v>
      </c>
      <c r="N107" s="152">
        <f>M107/L107</f>
        <v>77.727878399052514</v>
      </c>
      <c r="O107" s="154">
        <f>L107-I107</f>
        <v>0</v>
      </c>
      <c r="P107" s="155">
        <f>N107-K107</f>
        <v>-9.2286433400779231</v>
      </c>
      <c r="Q107" s="156">
        <f>N107/K107</f>
        <v>0.89387060158910392</v>
      </c>
      <c r="R107" s="289">
        <f>Q123</f>
        <v>0.8804421649549975</v>
      </c>
      <c r="S107" s="157">
        <v>0.70851851851851855</v>
      </c>
      <c r="T107" s="158">
        <v>0.74930555555555556</v>
      </c>
      <c r="U107" s="159"/>
      <c r="V107" s="160">
        <v>58.733333333333292</v>
      </c>
      <c r="W107" s="158"/>
      <c r="X107" s="169"/>
      <c r="Y107" s="196"/>
      <c r="Z107" s="197"/>
      <c r="AA107" s="292"/>
      <c r="AB107" s="293"/>
      <c r="AC107" s="196">
        <v>1</v>
      </c>
      <c r="AD107" s="197"/>
      <c r="AE107" s="115">
        <f>M107-J107</f>
        <v>-212.2587968217922</v>
      </c>
      <c r="AF107" s="156">
        <f>M107/J107</f>
        <v>0.89387060158910392</v>
      </c>
      <c r="AG107" s="281">
        <f>AF123</f>
        <v>0.89320219633115683</v>
      </c>
    </row>
    <row r="108" spans="1:33" ht="15.75" customHeight="1">
      <c r="A108" s="285"/>
      <c r="B108" s="163" t="s">
        <v>181</v>
      </c>
      <c r="C108" s="274" t="s">
        <v>199</v>
      </c>
      <c r="D108" s="275"/>
      <c r="E108" s="101">
        <v>56.87</v>
      </c>
      <c r="F108" s="102">
        <v>1453</v>
      </c>
      <c r="G108" s="103">
        <f t="shared" si="34"/>
        <v>82632.11</v>
      </c>
      <c r="H108" s="26"/>
      <c r="I108" s="104">
        <v>23</v>
      </c>
      <c r="J108" s="105">
        <v>2000</v>
      </c>
      <c r="K108" s="106">
        <f t="shared" ref="K108:K109" si="35">J108/I108</f>
        <v>86.956521739130437</v>
      </c>
      <c r="L108" s="107">
        <v>24</v>
      </c>
      <c r="M108" s="105">
        <f>F108/V108*60</f>
        <v>1785.2559726962454</v>
      </c>
      <c r="N108" s="106">
        <f>M108/L108</f>
        <v>74.385665529010225</v>
      </c>
      <c r="O108" s="108">
        <f>L108-I108</f>
        <v>1</v>
      </c>
      <c r="P108" s="109">
        <f>N108-K108</f>
        <v>-12.570856210120212</v>
      </c>
      <c r="Q108" s="110">
        <f>N108/K108</f>
        <v>0.85543515358361755</v>
      </c>
      <c r="R108" s="290"/>
      <c r="S108" s="47">
        <v>0.75289351851851849</v>
      </c>
      <c r="T108" s="48">
        <v>0.78680555555555554</v>
      </c>
      <c r="U108" s="111">
        <v>5.1666666666666217</v>
      </c>
      <c r="V108" s="112">
        <v>48.833333333333343</v>
      </c>
      <c r="W108" s="113"/>
      <c r="X108" s="116"/>
      <c r="Y108" s="12"/>
      <c r="Z108" s="198"/>
      <c r="AA108" s="276"/>
      <c r="AB108" s="277"/>
      <c r="AC108" s="12">
        <v>1</v>
      </c>
      <c r="AD108" s="198"/>
      <c r="AE108" s="117">
        <f>M108-J108</f>
        <v>-214.74402730375459</v>
      </c>
      <c r="AF108" s="110">
        <f>M108/J108</f>
        <v>0.89262798634812268</v>
      </c>
      <c r="AG108" s="282"/>
    </row>
    <row r="109" spans="1:33" ht="15.75" customHeight="1">
      <c r="A109" s="285"/>
      <c r="B109" s="163" t="s">
        <v>181</v>
      </c>
      <c r="C109" s="274" t="s">
        <v>198</v>
      </c>
      <c r="D109" s="275"/>
      <c r="E109" s="101">
        <v>56.79</v>
      </c>
      <c r="F109" s="102">
        <v>1879</v>
      </c>
      <c r="G109" s="103">
        <f t="shared" si="34"/>
        <v>106708.41</v>
      </c>
      <c r="H109" s="26"/>
      <c r="I109" s="104">
        <v>23</v>
      </c>
      <c r="J109" s="105">
        <v>2000</v>
      </c>
      <c r="K109" s="106">
        <f t="shared" si="35"/>
        <v>86.956521739130437</v>
      </c>
      <c r="L109" s="107">
        <v>23</v>
      </c>
      <c r="M109" s="105">
        <f>F109/V109*60</f>
        <v>1786.2160021124882</v>
      </c>
      <c r="N109" s="106">
        <f>M109/L109</f>
        <v>77.661565309238625</v>
      </c>
      <c r="O109" s="108">
        <f>L109-I109</f>
        <v>0</v>
      </c>
      <c r="P109" s="109">
        <f>N109-K109</f>
        <v>-9.2949564298918119</v>
      </c>
      <c r="Q109" s="110">
        <f>N109/K109</f>
        <v>0.89310800105624422</v>
      </c>
      <c r="R109" s="290"/>
      <c r="S109" s="47">
        <v>0.79027777777777775</v>
      </c>
      <c r="T109" s="48">
        <v>0.83410879629629631</v>
      </c>
      <c r="U109" s="111">
        <v>4.9999999999999822</v>
      </c>
      <c r="V109" s="112">
        <v>63.116666666666731</v>
      </c>
      <c r="W109" s="113"/>
      <c r="X109" s="116"/>
      <c r="Y109" s="12"/>
      <c r="Z109" s="198"/>
      <c r="AA109" s="276"/>
      <c r="AB109" s="277"/>
      <c r="AC109" s="12">
        <v>1</v>
      </c>
      <c r="AD109" s="198"/>
      <c r="AE109" s="117">
        <f>M109-J109</f>
        <v>-213.78399788751176</v>
      </c>
      <c r="AF109" s="110">
        <f>M109/J109</f>
        <v>0.89310800105624411</v>
      </c>
      <c r="AG109" s="282"/>
    </row>
    <row r="110" spans="1:33" ht="15.75" customHeight="1">
      <c r="A110" s="285"/>
      <c r="B110" s="163"/>
      <c r="C110" s="274"/>
      <c r="D110" s="275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76"/>
      <c r="AB110" s="277"/>
      <c r="AC110" s="12"/>
      <c r="AD110" s="198"/>
      <c r="AE110" s="117"/>
      <c r="AF110" s="110"/>
      <c r="AG110" s="282"/>
    </row>
    <row r="111" spans="1:33" ht="15.75" customHeight="1">
      <c r="A111" s="285"/>
      <c r="B111" s="163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282"/>
    </row>
    <row r="112" spans="1:33" ht="15.75" customHeight="1">
      <c r="A112" s="285"/>
      <c r="B112" s="163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282"/>
    </row>
    <row r="113" spans="1:33" ht="15.75" customHeight="1">
      <c r="A113" s="285"/>
      <c r="B113" s="163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76"/>
      <c r="AB113" s="277"/>
      <c r="AC113" s="12"/>
      <c r="AD113" s="198"/>
      <c r="AE113" s="117"/>
      <c r="AF113" s="110"/>
      <c r="AG113" s="282"/>
    </row>
    <row r="114" spans="1:33" ht="15.75" customHeight="1">
      <c r="A114" s="285"/>
      <c r="B114" s="163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76"/>
      <c r="AB114" s="277"/>
      <c r="AC114" s="12"/>
      <c r="AD114" s="198"/>
      <c r="AE114" s="117"/>
      <c r="AF114" s="110"/>
      <c r="AG114" s="282"/>
    </row>
    <row r="115" spans="1:33" ht="15.75" customHeight="1">
      <c r="A115" s="285"/>
      <c r="B115" s="163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76"/>
      <c r="AB115" s="277"/>
      <c r="AC115" s="12"/>
      <c r="AD115" s="198"/>
      <c r="AE115" s="117"/>
      <c r="AF115" s="110"/>
      <c r="AG115" s="282"/>
    </row>
    <row r="116" spans="1:33" ht="15.75" customHeight="1">
      <c r="A116" s="285"/>
      <c r="B116" s="163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76"/>
      <c r="AB116" s="277"/>
      <c r="AC116" s="12"/>
      <c r="AD116" s="198"/>
      <c r="AE116" s="117"/>
      <c r="AF116" s="110"/>
      <c r="AG116" s="282"/>
    </row>
    <row r="117" spans="1:33" ht="15.75" customHeight="1">
      <c r="A117" s="285"/>
      <c r="B117" s="163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76"/>
      <c r="AB117" s="277"/>
      <c r="AC117" s="12"/>
      <c r="AD117" s="198"/>
      <c r="AE117" s="117"/>
      <c r="AF117" s="110"/>
      <c r="AG117" s="282"/>
    </row>
    <row r="118" spans="1:33" ht="15.75" customHeight="1">
      <c r="A118" s="285"/>
      <c r="B118" s="163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76"/>
      <c r="AB118" s="277"/>
      <c r="AC118" s="12"/>
      <c r="AD118" s="198"/>
      <c r="AE118" s="117"/>
      <c r="AF118" s="110"/>
      <c r="AG118" s="282"/>
    </row>
    <row r="119" spans="1:33" ht="15.75" customHeight="1">
      <c r="A119" s="285"/>
      <c r="B119" s="163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76"/>
      <c r="AB119" s="277"/>
      <c r="AC119" s="12"/>
      <c r="AD119" s="198"/>
      <c r="AE119" s="117"/>
      <c r="AF119" s="110"/>
      <c r="AG119" s="282"/>
    </row>
    <row r="120" spans="1:33" ht="15.75" customHeight="1">
      <c r="A120" s="285"/>
      <c r="B120" s="163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76"/>
      <c r="AB120" s="277"/>
      <c r="AC120" s="12"/>
      <c r="AD120" s="198"/>
      <c r="AE120" s="117"/>
      <c r="AF120" s="110"/>
      <c r="AG120" s="282"/>
    </row>
    <row r="121" spans="1:33" ht="15.75" customHeight="1">
      <c r="A121" s="285"/>
      <c r="B121" s="163"/>
      <c r="C121" s="274"/>
      <c r="D121" s="275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76"/>
      <c r="AB121" s="277"/>
      <c r="AC121" s="12"/>
      <c r="AD121" s="198"/>
      <c r="AE121" s="117"/>
      <c r="AF121" s="110"/>
      <c r="AG121" s="282"/>
    </row>
    <row r="122" spans="1:33" ht="15.75" customHeight="1">
      <c r="A122" s="285"/>
      <c r="B122" s="163"/>
      <c r="C122" s="274"/>
      <c r="D122" s="275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76"/>
      <c r="AB122" s="277"/>
      <c r="AC122" s="12"/>
      <c r="AD122" s="198"/>
      <c r="AE122" s="165"/>
      <c r="AF122" s="125"/>
      <c r="AG122" s="282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6">AVERAGE(I107:I122)</f>
        <v>23</v>
      </c>
      <c r="J123" s="137">
        <f t="shared" si="36"/>
        <v>2000</v>
      </c>
      <c r="K123" s="138">
        <f t="shared" ref="K123" si="37">J123/I123</f>
        <v>86.956521739130437</v>
      </c>
      <c r="L123" s="136">
        <f t="shared" ref="L123:M123" si="38">AVERAGE(L107:L122)</f>
        <v>23.333333333333332</v>
      </c>
      <c r="M123" s="137">
        <f t="shared" si="38"/>
        <v>1786.4043926623137</v>
      </c>
      <c r="N123" s="138">
        <f>M123/L123</f>
        <v>76.560188256956309</v>
      </c>
      <c r="O123" s="139">
        <f>L123-I123</f>
        <v>0.33333333333333215</v>
      </c>
      <c r="P123" s="140">
        <f>N123-K123</f>
        <v>-10.396333482174128</v>
      </c>
      <c r="Q123" s="141">
        <f>N123/K123</f>
        <v>0.8804421649549975</v>
      </c>
      <c r="R123" s="291"/>
      <c r="S123" s="142">
        <f>S107</f>
        <v>0.70851851851851855</v>
      </c>
      <c r="T123" s="143">
        <f>INDEX(T107:T122,COUNTA(T107:T122))</f>
        <v>0.83410879629629631</v>
      </c>
      <c r="U123" s="144"/>
      <c r="V123" s="166"/>
      <c r="W123" s="167"/>
      <c r="X123" s="138"/>
      <c r="Y123" s="179">
        <f t="shared" ref="Y123:Z123" si="39">SUM(Y107:Y122)</f>
        <v>0</v>
      </c>
      <c r="Z123" s="180">
        <f t="shared" si="39"/>
        <v>0</v>
      </c>
      <c r="AA123" s="279"/>
      <c r="AB123" s="280"/>
      <c r="AC123" s="179">
        <f t="shared" ref="AC123" si="40">SUM(AC107:AC122)</f>
        <v>3</v>
      </c>
      <c r="AD123" s="180">
        <f t="shared" ref="AD123" si="41">SUM(AD107:AD122)</f>
        <v>0</v>
      </c>
      <c r="AE123" s="168">
        <f>M123-J123</f>
        <v>-213.59560733768626</v>
      </c>
      <c r="AF123" s="141">
        <f>M123/J123</f>
        <v>0.89320219633115683</v>
      </c>
      <c r="AG123" s="283"/>
    </row>
    <row r="125" spans="1:33">
      <c r="AA125" s="273" t="s">
        <v>159</v>
      </c>
      <c r="AB125" s="273"/>
    </row>
    <row r="126" spans="1:33">
      <c r="AA126" s="273" t="s">
        <v>160</v>
      </c>
      <c r="AB126" s="273"/>
    </row>
    <row r="127" spans="1:33">
      <c r="AA127" s="273" t="s">
        <v>161</v>
      </c>
      <c r="AB127" s="273"/>
    </row>
    <row r="128" spans="1:33">
      <c r="AA128" s="273" t="s">
        <v>162</v>
      </c>
      <c r="AB128" s="273"/>
    </row>
    <row r="129" spans="27:28">
      <c r="AA129" s="273" t="s">
        <v>163</v>
      </c>
      <c r="AB129" s="273"/>
    </row>
    <row r="130" spans="27:28">
      <c r="AA130" s="273" t="s">
        <v>164</v>
      </c>
      <c r="AB130" s="273"/>
    </row>
    <row r="131" spans="27:28">
      <c r="AA131" s="273" t="s">
        <v>165</v>
      </c>
      <c r="AB131" s="273"/>
    </row>
    <row r="132" spans="27:28">
      <c r="AA132" s="273" t="s">
        <v>166</v>
      </c>
      <c r="AB132" s="273"/>
    </row>
    <row r="133" spans="27:28">
      <c r="AA133" s="273" t="s">
        <v>167</v>
      </c>
      <c r="AB133" s="273"/>
    </row>
    <row r="134" spans="27:28">
      <c r="AA134" s="273" t="s">
        <v>168</v>
      </c>
      <c r="AB134" s="273"/>
    </row>
    <row r="135" spans="27:28">
      <c r="AA135" s="273" t="s">
        <v>169</v>
      </c>
      <c r="AB135" s="273"/>
    </row>
    <row r="136" spans="27:28">
      <c r="AA136" s="273" t="s">
        <v>170</v>
      </c>
      <c r="AB136" s="273"/>
    </row>
    <row r="137" spans="27:28">
      <c r="AA137" s="273" t="s">
        <v>171</v>
      </c>
      <c r="AB137" s="273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480" priority="3" operator="greaterThan">
      <formula>0</formula>
    </cfRule>
  </conditionalFormatting>
  <conditionalFormatting sqref="P5:P123 AE5:AE123">
    <cfRule type="cellIs" dxfId="479" priority="6" operator="lessThan">
      <formula>0</formula>
    </cfRule>
  </conditionalFormatting>
  <conditionalFormatting sqref="Q5:Q123 AF5:AF123">
    <cfRule type="cellIs" dxfId="478" priority="4" operator="greaterThan">
      <formula>1</formula>
    </cfRule>
    <cfRule type="cellIs" dxfId="477" priority="5" operator="lessThan">
      <formula>0.8</formula>
    </cfRule>
  </conditionalFormatting>
  <conditionalFormatting sqref="AG5 R5:R123 AG39:AG90">
    <cfRule type="cellIs" dxfId="476" priority="7" operator="lessThan">
      <formula>0.8</formula>
    </cfRule>
  </conditionalFormatting>
  <conditionalFormatting sqref="AG22">
    <cfRule type="cellIs" dxfId="475" priority="10" operator="lessThan">
      <formula>0.8</formula>
    </cfRule>
  </conditionalFormatting>
  <conditionalFormatting sqref="AG37">
    <cfRule type="cellIs" dxfId="474" priority="9" operator="lessThan">
      <formula>0.8</formula>
    </cfRule>
  </conditionalFormatting>
  <conditionalFormatting sqref="AG105">
    <cfRule type="cellIs" dxfId="473" priority="2" operator="lessThan">
      <formula>0.8</formula>
    </cfRule>
  </conditionalFormatting>
  <conditionalFormatting sqref="AG107:AG123">
    <cfRule type="cellIs" dxfId="472" priority="1" operator="lessThan">
      <formula>0.8</formula>
    </cfRule>
  </conditionalFormatting>
  <dataValidations count="1">
    <dataValidation type="list" allowBlank="1" showInputMessage="1" showErrorMessage="1" sqref="AA5:AB123" xr:uid="{A974B77E-73A4-4DB7-94ED-7DFF5056C560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91A28-7E1A-4468-B85A-F0E9032FC0CA}">
  <sheetPr>
    <tabColor theme="8" tint="0.59999389629810485"/>
  </sheetPr>
  <dimension ref="B1:AR42"/>
  <sheetViews>
    <sheetView zoomScale="70" zoomScaleNormal="70" workbookViewId="0">
      <selection activeCell="V21" sqref="V2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243</v>
      </c>
      <c r="D3" s="263"/>
      <c r="E3" s="3" t="s">
        <v>2</v>
      </c>
      <c r="F3" s="264">
        <f>'0320(18度C)'!D1+'0320(4度C)'!D1</f>
        <v>133801</v>
      </c>
      <c r="G3" s="265"/>
      <c r="H3" s="3" t="s">
        <v>3</v>
      </c>
      <c r="I3" s="266">
        <f>'0320(18度C)'!F1+'0320(4度C)'!F1</f>
        <v>3808013.83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451.14028736116467</v>
      </c>
      <c r="F6" s="239" t="e">
        <f>AVERAGE(#REF!,D14:K14)</f>
        <v>#REF!</v>
      </c>
      <c r="G6" s="240">
        <f>AVERAGE(D14:K14)</f>
        <v>160.21604627766601</v>
      </c>
      <c r="H6" s="241"/>
      <c r="I6" s="240">
        <f>AVERAGE(L14:O14)</f>
        <v>92.318840579710141</v>
      </c>
      <c r="J6" s="241"/>
      <c r="K6" s="240">
        <f>AVERAGE(D32:O32)</f>
        <v>686.60584911930869</v>
      </c>
      <c r="L6" s="241"/>
      <c r="M6" s="240">
        <f>AVERAGE(P32:X32)</f>
        <v>716.84866133307401</v>
      </c>
      <c r="N6" s="241"/>
      <c r="O6" s="229">
        <f>'0320(4度C)'!Y2</f>
        <v>0</v>
      </c>
      <c r="P6" s="229">
        <f>'0320(4度C)'!Z2</f>
        <v>0</v>
      </c>
      <c r="Q6" s="229">
        <f>'0320(4度C)'!AC2</f>
        <v>36</v>
      </c>
      <c r="R6" s="229">
        <f>'0320(4度C)'!AD2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401.40399530460746</v>
      </c>
      <c r="F7" s="235" t="e">
        <f>AVERAGE(#REF!,D15:K15)</f>
        <v>#REF!</v>
      </c>
      <c r="G7" s="236">
        <f>AVERAGE(D15:K15)</f>
        <v>143.45369926162161</v>
      </c>
      <c r="H7" s="237"/>
      <c r="I7" s="236">
        <f>AVERAGE(L15:O15)</f>
        <v>81.088415898844488</v>
      </c>
      <c r="J7" s="237"/>
      <c r="K7" s="236">
        <f>AVERAGE(D33:O33)</f>
        <v>611.80275312331219</v>
      </c>
      <c r="L7" s="237"/>
      <c r="M7" s="236">
        <f>AVERAGE(P33:X33)</f>
        <v>636.59252862853464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0.88669212675791564</v>
      </c>
      <c r="F8" s="243" t="e">
        <f>AVERAGE(D16:K16,#REF!)</f>
        <v>#REF!</v>
      </c>
      <c r="G8" s="222">
        <f>AVERAGE(D16:K16)</f>
        <v>0.88777898076238815</v>
      </c>
      <c r="H8" s="223"/>
      <c r="I8" s="222">
        <f>AVERAGE(L16:O16)</f>
        <v>0.87890131400026483</v>
      </c>
      <c r="J8" s="223"/>
      <c r="K8" s="222">
        <f>AVERAGE(D34:O34)</f>
        <v>0.8906643334186608</v>
      </c>
      <c r="L8" s="223"/>
      <c r="M8" s="222">
        <f>AVERAGE(P34:X34)</f>
        <v>0.88648312399574936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84.507042253521121</v>
      </c>
      <c r="F14" s="28">
        <v>104.64285714285714</v>
      </c>
      <c r="G14" s="28">
        <v>85.714285714285722</v>
      </c>
      <c r="H14" s="28">
        <v>366</v>
      </c>
      <c r="I14" s="28" t="s">
        <v>42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100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75.459394944909562</v>
      </c>
      <c r="F15" s="35">
        <v>92.849687065739644</v>
      </c>
      <c r="G15" s="35">
        <v>74.200609710932397</v>
      </c>
      <c r="H15" s="35">
        <v>331.30510532490484</v>
      </c>
      <c r="I15" s="35" t="s">
        <v>42</v>
      </c>
      <c r="J15" s="35" t="s">
        <v>42</v>
      </c>
      <c r="K15" s="36" t="s">
        <v>42</v>
      </c>
      <c r="L15" s="34" t="s">
        <v>42</v>
      </c>
      <c r="M15" s="37">
        <v>80.298970819338635</v>
      </c>
      <c r="N15" s="35">
        <v>86.412685978991064</v>
      </c>
      <c r="O15" s="38">
        <v>76.553590898203765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H16" si="0">E15/E14</f>
        <v>0.89293617351476318</v>
      </c>
      <c r="F16" s="43">
        <f t="shared" si="0"/>
        <v>0.88730076376816047</v>
      </c>
      <c r="G16" s="43">
        <f t="shared" si="0"/>
        <v>0.86567377996087791</v>
      </c>
      <c r="H16" s="43">
        <f t="shared" si="0"/>
        <v>0.90520520580575092</v>
      </c>
      <c r="I16" s="43" t="s">
        <v>42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0.89221078688154043</v>
      </c>
      <c r="N16" s="43">
        <f t="shared" si="1"/>
        <v>0.86412685978991066</v>
      </c>
      <c r="O16" s="46">
        <f t="shared" si="1"/>
        <v>0.8803662953293433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0.29166666666666669</v>
      </c>
      <c r="F17" s="48">
        <v>0.29166666666666669</v>
      </c>
      <c r="G17" s="48">
        <v>0.29200231481481481</v>
      </c>
      <c r="H17" s="48">
        <v>0.29172453703703705</v>
      </c>
      <c r="I17" s="48" t="s">
        <v>42</v>
      </c>
      <c r="J17" s="48" t="s">
        <v>42</v>
      </c>
      <c r="K17" s="48" t="s">
        <v>42</v>
      </c>
      <c r="L17" s="47" t="s">
        <v>42</v>
      </c>
      <c r="M17" s="49">
        <v>0.70861111111111108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0.52500000000000002</v>
      </c>
      <c r="F18" s="48">
        <v>0.45298611111111109</v>
      </c>
      <c r="G18" s="48">
        <v>0.43694444444444447</v>
      </c>
      <c r="H18" s="48">
        <v>0.47312500000000002</v>
      </c>
      <c r="I18" s="48" t="s">
        <v>42</v>
      </c>
      <c r="J18" s="48" t="s">
        <v>42</v>
      </c>
      <c r="K18" s="48" t="s">
        <v>42</v>
      </c>
      <c r="L18" s="47" t="s">
        <v>42</v>
      </c>
      <c r="M18" s="49">
        <v>0.81142361111111116</v>
      </c>
      <c r="N18" s="48">
        <v>0.79583333333333328</v>
      </c>
      <c r="O18" s="50">
        <v>0.82222222222222219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8</v>
      </c>
      <c r="F21" s="52">
        <v>4</v>
      </c>
      <c r="G21" s="52">
        <v>6</v>
      </c>
      <c r="H21" s="52">
        <v>8</v>
      </c>
      <c r="I21" s="52"/>
      <c r="J21" s="52"/>
      <c r="K21" s="53"/>
      <c r="L21" s="54"/>
      <c r="M21" s="55">
        <v>4</v>
      </c>
      <c r="N21" s="52">
        <v>3</v>
      </c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23.666666666666668</v>
      </c>
      <c r="F23" s="58">
        <v>21.5</v>
      </c>
      <c r="G23" s="58">
        <v>24</v>
      </c>
      <c r="H23" s="58">
        <v>7.75</v>
      </c>
      <c r="I23" s="58" t="s">
        <v>42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20.666666666666668</v>
      </c>
      <c r="O23" s="61">
        <v>23.333333333333332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328.81355932203388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1005.8823529411765</v>
      </c>
      <c r="O32" s="28">
        <v>840</v>
      </c>
      <c r="P32" s="27">
        <v>305.08474576271186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723.52941176470586</v>
      </c>
      <c r="W32" s="28">
        <v>990</v>
      </c>
      <c r="X32" s="31">
        <v>848.78048780487813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288.93544395560264</v>
      </c>
      <c r="H33" s="35">
        <v>390.12160053304433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742.607636752904</v>
      </c>
      <c r="N33" s="35">
        <v>891.56489366092103</v>
      </c>
      <c r="O33" s="35">
        <v>745.7841907140886</v>
      </c>
      <c r="P33" s="34">
        <v>267.53020038439831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647.88743069205066</v>
      </c>
      <c r="W33" s="35">
        <v>880.34499322103238</v>
      </c>
      <c r="X33" s="38">
        <v>750.60749021665731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0.87872119553508021</v>
      </c>
      <c r="H34" s="43">
        <f>H33/H32</f>
        <v>0.9002806166147177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0.9001304687913988</v>
      </c>
      <c r="N34" s="43">
        <f>N33/N32</f>
        <v>0.88635106387343032</v>
      </c>
      <c r="O34" s="43">
        <f>O33/O32</f>
        <v>0.88783832227867687</v>
      </c>
      <c r="P34" s="42">
        <f>P33/P32</f>
        <v>0.87690454570441667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0.89545417250120829</v>
      </c>
      <c r="W34" s="43">
        <f>W33/W32</f>
        <v>0.88923736688993171</v>
      </c>
      <c r="X34" s="46">
        <f>X33/X32</f>
        <v>0.88433641088744097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0.29168981481481482</v>
      </c>
      <c r="H35" s="48">
        <v>0.29182870370370373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0.20833333333333334</v>
      </c>
      <c r="O35" s="48">
        <v>0.20866898148148147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0.48146990740740742</v>
      </c>
      <c r="H36" s="48">
        <v>0.32250000000000001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0.4284722222222222</v>
      </c>
      <c r="N36" s="48">
        <v>0.42291666666666666</v>
      </c>
      <c r="O36" s="48">
        <v>0.41253472222222221</v>
      </c>
      <c r="P36" s="47">
        <v>0.83263888888888893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0.79943287037037036</v>
      </c>
      <c r="W36" s="48">
        <v>1.1175231481481482</v>
      </c>
      <c r="X36" s="50">
        <v>1.1098379629629629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9.8333333333333339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3.4</v>
      </c>
      <c r="O37" s="58">
        <v>4</v>
      </c>
      <c r="P37" s="57">
        <v>11.8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4.25</v>
      </c>
      <c r="W37" s="58">
        <v>3.3333333333333335</v>
      </c>
      <c r="X37" s="61">
        <v>4.0999999999999996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9E685-1CF9-45CD-A57C-AC91339FF243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M45" sqref="M45"/>
      <selection pane="bottomLeft" activeCell="M45" sqref="M45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94428</v>
      </c>
      <c r="E1" s="88" t="s">
        <v>3</v>
      </c>
      <c r="F1" s="89">
        <f>SUM(G5:G157)</f>
        <v>1843300.71</v>
      </c>
      <c r="G1" s="90" t="s">
        <v>84</v>
      </c>
      <c r="H1" s="91">
        <f>L21+L38+L55+L72+L89+L106+L123+L140+L157</f>
        <v>50.716666666666669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46101</v>
      </c>
      <c r="B2" s="332"/>
      <c r="C2" s="92" t="s">
        <v>40</v>
      </c>
      <c r="D2" s="93">
        <f>AVERAGE(N21,N38,N55,N72,N89,N106,N123,N140,N157)</f>
        <v>622.82043112563326</v>
      </c>
      <c r="E2" s="93" t="s">
        <v>91</v>
      </c>
      <c r="F2" s="94">
        <f>F1/D1</f>
        <v>19.520700533739991</v>
      </c>
      <c r="G2" s="95" t="s">
        <v>92</v>
      </c>
      <c r="H2" s="96">
        <f>COUNT(H5:H157)</f>
        <v>8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224</v>
      </c>
      <c r="D5" s="288"/>
      <c r="E5" s="147">
        <v>17.87</v>
      </c>
      <c r="F5" s="97">
        <v>1466</v>
      </c>
      <c r="G5" s="148">
        <f t="shared" ref="G5:G10" si="0">E5*F5</f>
        <v>26197.420000000002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2257.313943541491</v>
      </c>
      <c r="N5" s="152">
        <f t="shared" ref="N5:N10" si="2">M5/L5</f>
        <v>376.2189905902485</v>
      </c>
      <c r="O5" s="154">
        <f t="shared" ref="O5:O10" si="3">L5-I5</f>
        <v>0</v>
      </c>
      <c r="P5" s="155">
        <f t="shared" ref="P5:P10" si="4">N5-K5</f>
        <v>-40.44767607641819</v>
      </c>
      <c r="Q5" s="156">
        <f t="shared" ref="Q5:Q10" si="5">N5/K5</f>
        <v>0.90292557741659629</v>
      </c>
      <c r="R5" s="289">
        <f>Q21</f>
        <v>0.87872119553508021</v>
      </c>
      <c r="S5" s="157">
        <v>0.29168981481481482</v>
      </c>
      <c r="T5" s="158">
        <v>0.31874999999999998</v>
      </c>
      <c r="U5" s="159"/>
      <c r="V5" s="160">
        <v>38.966666666666626</v>
      </c>
      <c r="W5" s="161"/>
      <c r="X5" s="162"/>
      <c r="Y5" s="292"/>
      <c r="Z5" s="293"/>
      <c r="AA5" s="115">
        <f t="shared" ref="AA5:AA10" si="6">M5-J5</f>
        <v>-242.68605645850903</v>
      </c>
      <c r="AB5" s="156">
        <f t="shared" ref="AB5:AB10" si="7">M5/J5</f>
        <v>0.9029255774165964</v>
      </c>
      <c r="AC5" s="281">
        <f>AB21</f>
        <v>0.87872119553508021</v>
      </c>
    </row>
    <row r="6" spans="1:29" ht="15.75" customHeight="1">
      <c r="A6" s="285"/>
      <c r="B6" s="100" t="s">
        <v>114</v>
      </c>
      <c r="C6" s="274" t="s">
        <v>240</v>
      </c>
      <c r="D6" s="275"/>
      <c r="E6" s="101">
        <v>19.7</v>
      </c>
      <c r="F6" s="102">
        <v>3669</v>
      </c>
      <c r="G6" s="103">
        <f t="shared" si="0"/>
        <v>72279.3</v>
      </c>
      <c r="H6" s="26"/>
      <c r="I6" s="104">
        <v>6</v>
      </c>
      <c r="J6" s="105">
        <v>2500</v>
      </c>
      <c r="K6" s="106">
        <f t="shared" ref="K6:K23" si="8">J6/I6</f>
        <v>416.66666666666669</v>
      </c>
      <c r="L6" s="107">
        <v>6</v>
      </c>
      <c r="M6" s="105">
        <f t="shared" si="1"/>
        <v>2190.0845630906988</v>
      </c>
      <c r="N6" s="106">
        <f t="shared" si="2"/>
        <v>365.01409384844982</v>
      </c>
      <c r="O6" s="108">
        <f t="shared" si="3"/>
        <v>0</v>
      </c>
      <c r="P6" s="109">
        <f t="shared" si="4"/>
        <v>-51.652572818216868</v>
      </c>
      <c r="Q6" s="110">
        <f t="shared" si="5"/>
        <v>0.87603382523627948</v>
      </c>
      <c r="R6" s="290"/>
      <c r="S6" s="47">
        <v>0.32255787037037037</v>
      </c>
      <c r="T6" s="48">
        <v>0.3923611111111111</v>
      </c>
      <c r="U6" s="111">
        <v>5.4833333333333645</v>
      </c>
      <c r="V6" s="112">
        <v>100.51666666666665</v>
      </c>
      <c r="W6" s="113"/>
      <c r="X6" s="116"/>
      <c r="Y6" s="276"/>
      <c r="Z6" s="277"/>
      <c r="AA6" s="117">
        <f t="shared" si="6"/>
        <v>-309.91543690930121</v>
      </c>
      <c r="AB6" s="110">
        <f t="shared" si="7"/>
        <v>0.87603382523627948</v>
      </c>
      <c r="AC6" s="282"/>
    </row>
    <row r="7" spans="1:29" ht="15.75" customHeight="1">
      <c r="A7" s="285"/>
      <c r="B7" s="100" t="s">
        <v>120</v>
      </c>
      <c r="C7" s="274" t="s">
        <v>121</v>
      </c>
      <c r="D7" s="275"/>
      <c r="E7" s="101">
        <v>28.57</v>
      </c>
      <c r="F7" s="102">
        <v>1549</v>
      </c>
      <c r="G7" s="103">
        <f t="shared" si="0"/>
        <v>44254.93</v>
      </c>
      <c r="H7" s="26"/>
      <c r="I7" s="104">
        <v>12</v>
      </c>
      <c r="J7" s="105">
        <v>3600</v>
      </c>
      <c r="K7" s="106">
        <f t="shared" si="8"/>
        <v>300</v>
      </c>
      <c r="L7" s="107">
        <v>12</v>
      </c>
      <c r="M7" s="105">
        <f t="shared" si="1"/>
        <v>3125.7847533632221</v>
      </c>
      <c r="N7" s="106">
        <f t="shared" si="2"/>
        <v>260.48206278026851</v>
      </c>
      <c r="O7" s="108">
        <f t="shared" si="3"/>
        <v>0</v>
      </c>
      <c r="P7" s="109">
        <f t="shared" si="4"/>
        <v>-39.517937219731493</v>
      </c>
      <c r="Q7" s="110">
        <f t="shared" si="5"/>
        <v>0.86827354260089507</v>
      </c>
      <c r="R7" s="290"/>
      <c r="S7" s="47">
        <v>0.39601851851851849</v>
      </c>
      <c r="T7" s="48">
        <v>0.41666666666666669</v>
      </c>
      <c r="U7" s="111">
        <v>5.2666666666666373</v>
      </c>
      <c r="V7" s="112">
        <v>29.733333333333398</v>
      </c>
      <c r="W7" s="113"/>
      <c r="X7" s="116"/>
      <c r="Y7" s="276"/>
      <c r="Z7" s="277"/>
      <c r="AA7" s="117">
        <f t="shared" si="6"/>
        <v>-474.21524663677792</v>
      </c>
      <c r="AB7" s="110">
        <f t="shared" si="7"/>
        <v>0.86827354260089507</v>
      </c>
      <c r="AC7" s="282"/>
    </row>
    <row r="8" spans="1:29" ht="15.75" customHeight="1">
      <c r="A8" s="285"/>
      <c r="B8" s="100" t="s">
        <v>114</v>
      </c>
      <c r="C8" s="274" t="s">
        <v>115</v>
      </c>
      <c r="D8" s="275"/>
      <c r="E8" s="101">
        <v>29.85</v>
      </c>
      <c r="F8" s="102">
        <v>1559</v>
      </c>
      <c r="G8" s="103">
        <f t="shared" si="0"/>
        <v>46536.15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3145.9641255605393</v>
      </c>
      <c r="N8" s="106">
        <f t="shared" si="2"/>
        <v>262.16367713004496</v>
      </c>
      <c r="O8" s="108">
        <f t="shared" si="3"/>
        <v>0</v>
      </c>
      <c r="P8" s="109">
        <f t="shared" si="4"/>
        <v>-37.83632286995504</v>
      </c>
      <c r="Q8" s="110">
        <f t="shared" si="5"/>
        <v>0.87387892376681653</v>
      </c>
      <c r="R8" s="290"/>
      <c r="S8" s="47">
        <v>0.42032407407407407</v>
      </c>
      <c r="T8" s="48">
        <v>0.44097222222222221</v>
      </c>
      <c r="U8" s="111">
        <v>5.2666666666666373</v>
      </c>
      <c r="V8" s="112">
        <v>29.73333333333332</v>
      </c>
      <c r="W8" s="113"/>
      <c r="X8" s="116"/>
      <c r="Y8" s="276"/>
      <c r="Z8" s="277"/>
      <c r="AA8" s="117">
        <f t="shared" si="6"/>
        <v>-454.03587443946071</v>
      </c>
      <c r="AB8" s="110">
        <f t="shared" si="7"/>
        <v>0.87387892376681642</v>
      </c>
      <c r="AC8" s="282"/>
    </row>
    <row r="9" spans="1:29" ht="15.75" customHeight="1">
      <c r="A9" s="285"/>
      <c r="B9" s="100" t="s">
        <v>114</v>
      </c>
      <c r="C9" s="274" t="s">
        <v>116</v>
      </c>
      <c r="D9" s="275"/>
      <c r="E9" s="101">
        <v>29.52</v>
      </c>
      <c r="F9" s="102">
        <v>1388</v>
      </c>
      <c r="G9" s="103">
        <f t="shared" si="0"/>
        <v>40973.760000000002</v>
      </c>
      <c r="H9" s="13"/>
      <c r="I9" s="104">
        <v>12</v>
      </c>
      <c r="J9" s="105">
        <v>3600</v>
      </c>
      <c r="K9" s="106">
        <f t="shared" si="8"/>
        <v>300</v>
      </c>
      <c r="L9" s="107">
        <v>12</v>
      </c>
      <c r="M9" s="105">
        <f t="shared" si="1"/>
        <v>3144.6192573945837</v>
      </c>
      <c r="N9" s="106">
        <f t="shared" si="2"/>
        <v>262.05160478288195</v>
      </c>
      <c r="O9" s="108">
        <f t="shared" si="3"/>
        <v>0</v>
      </c>
      <c r="P9" s="109">
        <f t="shared" si="4"/>
        <v>-37.948395217118048</v>
      </c>
      <c r="Q9" s="110">
        <f t="shared" si="5"/>
        <v>0.87350534927627321</v>
      </c>
      <c r="R9" s="290"/>
      <c r="S9" s="47">
        <v>0.44444444444444442</v>
      </c>
      <c r="T9" s="48">
        <v>0.46283564814814815</v>
      </c>
      <c r="U9" s="111">
        <v>4.9999999999999822</v>
      </c>
      <c r="V9" s="112">
        <v>26.48333333333337</v>
      </c>
      <c r="W9" s="113"/>
      <c r="X9" s="116"/>
      <c r="Y9" s="276"/>
      <c r="Z9" s="277"/>
      <c r="AA9" s="117">
        <f t="shared" si="6"/>
        <v>-455.38074260541634</v>
      </c>
      <c r="AB9" s="110">
        <f t="shared" si="7"/>
        <v>0.87350534927627321</v>
      </c>
      <c r="AC9" s="282"/>
    </row>
    <row r="10" spans="1:29" ht="15.75" customHeight="1">
      <c r="A10" s="285"/>
      <c r="B10" s="100" t="s">
        <v>114</v>
      </c>
      <c r="C10" s="274" t="s">
        <v>119</v>
      </c>
      <c r="D10" s="275"/>
      <c r="E10" s="101">
        <v>25.64</v>
      </c>
      <c r="F10" s="102">
        <v>1131</v>
      </c>
      <c r="G10" s="121">
        <f t="shared" si="0"/>
        <v>28998.84</v>
      </c>
      <c r="H10" s="122"/>
      <c r="I10" s="104">
        <v>11</v>
      </c>
      <c r="J10" s="105">
        <v>3600</v>
      </c>
      <c r="K10" s="106">
        <f t="shared" si="8"/>
        <v>327.27272727272725</v>
      </c>
      <c r="L10" s="107">
        <v>11</v>
      </c>
      <c r="M10" s="105">
        <f t="shared" si="1"/>
        <v>3183.4245504300229</v>
      </c>
      <c r="N10" s="106">
        <f t="shared" si="2"/>
        <v>289.40223185727478</v>
      </c>
      <c r="O10" s="108">
        <f t="shared" si="3"/>
        <v>0</v>
      </c>
      <c r="P10" s="109">
        <f t="shared" si="4"/>
        <v>-37.870495415452467</v>
      </c>
      <c r="Q10" s="110">
        <f t="shared" si="5"/>
        <v>0.88428459734167297</v>
      </c>
      <c r="R10" s="290"/>
      <c r="S10" s="47">
        <v>0.46666666666666667</v>
      </c>
      <c r="T10" s="48">
        <v>0.48146990740740742</v>
      </c>
      <c r="U10" s="111">
        <v>5.5166666666666764</v>
      </c>
      <c r="V10" s="112">
        <v>21.31666666666667</v>
      </c>
      <c r="W10" s="113"/>
      <c r="X10" s="116"/>
      <c r="Y10" s="276"/>
      <c r="Z10" s="277"/>
      <c r="AA10" s="117">
        <f t="shared" si="6"/>
        <v>-416.57544956997708</v>
      </c>
      <c r="AB10" s="110">
        <f t="shared" si="7"/>
        <v>0.88428459734167308</v>
      </c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9">AVERAGE(I5:I20)</f>
        <v>9.8333333333333339</v>
      </c>
      <c r="J21" s="137">
        <f t="shared" si="9"/>
        <v>3233.3333333333335</v>
      </c>
      <c r="K21" s="138">
        <f t="shared" ref="K21" si="10">J21/I21</f>
        <v>328.81355932203388</v>
      </c>
      <c r="L21" s="136">
        <f t="shared" ref="L21:M21" si="11">AVERAGE(L5:L20)</f>
        <v>9.8333333333333339</v>
      </c>
      <c r="M21" s="137">
        <f t="shared" si="11"/>
        <v>2841.198532230093</v>
      </c>
      <c r="N21" s="138">
        <f>M21/L21</f>
        <v>288.93544395560264</v>
      </c>
      <c r="O21" s="139">
        <f>L21-I21</f>
        <v>0</v>
      </c>
      <c r="P21" s="140">
        <f>N21-K21</f>
        <v>-39.878115366431246</v>
      </c>
      <c r="Q21" s="141">
        <f>N21/K21</f>
        <v>0.87872119553508021</v>
      </c>
      <c r="R21" s="291"/>
      <c r="S21" s="142">
        <f>S5</f>
        <v>0.29168981481481482</v>
      </c>
      <c r="T21" s="143">
        <f>INDEX(T5:T20,COUNTA(T5:T20))</f>
        <v>0.48146990740740742</v>
      </c>
      <c r="U21" s="144"/>
      <c r="V21" s="166"/>
      <c r="W21" s="167"/>
      <c r="X21" s="138"/>
      <c r="Y21" s="279"/>
      <c r="Z21" s="280"/>
      <c r="AA21" s="168">
        <f>M21-J21</f>
        <v>-392.13480110324053</v>
      </c>
      <c r="AB21" s="141">
        <f>M21/J21</f>
        <v>0.87872119553508021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693</v>
      </c>
      <c r="G22" s="148">
        <f t="shared" ref="G22:G23" si="12">E22*F22</f>
        <v>9722.7899999999991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2340.3377110694282</v>
      </c>
      <c r="N22" s="152">
        <f>M22/L22</f>
        <v>390.05628517823806</v>
      </c>
      <c r="O22" s="154">
        <f>L22-I22</f>
        <v>0</v>
      </c>
      <c r="P22" s="155">
        <f>N22-K22</f>
        <v>-43.277048155095258</v>
      </c>
      <c r="Q22" s="156">
        <f>N22/K22</f>
        <v>0.90012988887285705</v>
      </c>
      <c r="R22" s="289">
        <f>Q38</f>
        <v>0.9002806166147177</v>
      </c>
      <c r="S22" s="157">
        <v>0.29182870370370373</v>
      </c>
      <c r="T22" s="158">
        <v>0.30416666666666664</v>
      </c>
      <c r="U22" s="159"/>
      <c r="V22" s="160">
        <v>17.766666666666595</v>
      </c>
      <c r="W22" s="158"/>
      <c r="X22" s="169"/>
      <c r="Y22" s="292"/>
      <c r="Z22" s="293"/>
      <c r="AA22" s="115">
        <f>M22-J22</f>
        <v>-259.66228893057178</v>
      </c>
      <c r="AB22" s="156">
        <f>M22/J22</f>
        <v>0.90012988887285705</v>
      </c>
      <c r="AC22" s="281">
        <f>AB38</f>
        <v>0.9002806166147177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835</v>
      </c>
      <c r="G23" s="103">
        <f t="shared" si="12"/>
        <v>12099.15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2341.1214953271042</v>
      </c>
      <c r="N23" s="106">
        <f>M23/L23</f>
        <v>390.18691588785072</v>
      </c>
      <c r="O23" s="108">
        <f>L23-I23</f>
        <v>0</v>
      </c>
      <c r="P23" s="109">
        <f>N23-K23</f>
        <v>-43.146417445482598</v>
      </c>
      <c r="Q23" s="110">
        <f>N23/K23</f>
        <v>0.90043134435657857</v>
      </c>
      <c r="R23" s="290"/>
      <c r="S23" s="47">
        <v>0.30763888888888891</v>
      </c>
      <c r="T23" s="48">
        <v>0.32250000000000001</v>
      </c>
      <c r="U23" s="111">
        <v>5.0000000000000622</v>
      </c>
      <c r="V23" s="112">
        <v>21.399999999999988</v>
      </c>
      <c r="W23" s="113"/>
      <c r="X23" s="13"/>
      <c r="Y23" s="276"/>
      <c r="Z23" s="277"/>
      <c r="AA23" s="117">
        <f>M23-J23</f>
        <v>-258.87850467289582</v>
      </c>
      <c r="AB23" s="110">
        <f>M23/J23</f>
        <v>0.90043134435657857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2340.729603198266</v>
      </c>
      <c r="N38" s="138">
        <f>M38/L38</f>
        <v>390.12160053304433</v>
      </c>
      <c r="O38" s="139">
        <f>L38-I38</f>
        <v>0</v>
      </c>
      <c r="P38" s="140">
        <f>N38-K38</f>
        <v>-43.211732800288985</v>
      </c>
      <c r="Q38" s="141">
        <f>N38/K38</f>
        <v>0.9002806166147177</v>
      </c>
      <c r="R38" s="291"/>
      <c r="S38" s="142">
        <f>S22</f>
        <v>0.29182870370370373</v>
      </c>
      <c r="T38" s="143">
        <f>INDEX(T22:T37,COUNTA(T22:T37))</f>
        <v>0.32250000000000001</v>
      </c>
      <c r="U38" s="144"/>
      <c r="V38" s="166"/>
      <c r="W38" s="167"/>
      <c r="X38" s="138"/>
      <c r="Y38" s="279"/>
      <c r="Z38" s="280"/>
      <c r="AA38" s="168">
        <f>M38-J38</f>
        <v>-259.27039680173402</v>
      </c>
      <c r="AB38" s="141">
        <f>M38/J38</f>
        <v>0.9002806166147177</v>
      </c>
      <c r="AC38" s="283"/>
    </row>
    <row r="39" spans="1:29" ht="15.75" customHeight="1">
      <c r="A39" s="284" t="s">
        <v>125</v>
      </c>
      <c r="B39" s="114" t="s">
        <v>120</v>
      </c>
      <c r="C39" s="287" t="s">
        <v>126</v>
      </c>
      <c r="D39" s="288"/>
      <c r="E39" s="147">
        <v>21.45</v>
      </c>
      <c r="F39" s="97">
        <v>1113</v>
      </c>
      <c r="G39" s="148">
        <f t="shared" ref="G39:G41" si="16">E39*F39</f>
        <v>23873.85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2970.2001482579722</v>
      </c>
      <c r="N39" s="152">
        <f>M39/L39</f>
        <v>742.55003706449304</v>
      </c>
      <c r="O39" s="154">
        <f>L39-I39</f>
        <v>0</v>
      </c>
      <c r="P39" s="155">
        <f>N39-K39</f>
        <v>-82.44996293550696</v>
      </c>
      <c r="Q39" s="156">
        <f>N39/K39</f>
        <v>0.90006065098726429</v>
      </c>
      <c r="R39" s="289">
        <f>Q55</f>
        <v>0.9001304687913988</v>
      </c>
      <c r="S39" s="157">
        <v>0.35416666666666669</v>
      </c>
      <c r="T39" s="158">
        <v>0.36978009259259259</v>
      </c>
      <c r="U39" s="159"/>
      <c r="V39" s="160">
        <v>22.483333333333306</v>
      </c>
      <c r="W39" s="161"/>
      <c r="X39" s="162"/>
      <c r="Y39" s="292"/>
      <c r="Z39" s="293"/>
      <c r="AA39" s="115">
        <f>M39-J39</f>
        <v>-329.79985174202784</v>
      </c>
      <c r="AB39" s="156">
        <f>M39/J39</f>
        <v>0.90006065098726429</v>
      </c>
      <c r="AC39" s="281">
        <f>AB55</f>
        <v>0.9001304687913988</v>
      </c>
    </row>
    <row r="40" spans="1:29" ht="15.75" customHeight="1">
      <c r="A40" s="285"/>
      <c r="B40" s="100" t="s">
        <v>120</v>
      </c>
      <c r="C40" s="274" t="s">
        <v>214</v>
      </c>
      <c r="D40" s="275"/>
      <c r="E40" s="101">
        <v>27.27</v>
      </c>
      <c r="F40" s="102">
        <v>881</v>
      </c>
      <c r="G40" s="103">
        <f t="shared" si="16"/>
        <v>24024.87</v>
      </c>
      <c r="H40" s="26"/>
      <c r="I40" s="104">
        <v>5</v>
      </c>
      <c r="J40" s="105">
        <v>3300</v>
      </c>
      <c r="K40" s="106">
        <f t="shared" ref="K40:K41" si="17">J40/I40</f>
        <v>660</v>
      </c>
      <c r="L40" s="107">
        <v>5</v>
      </c>
      <c r="M40" s="105">
        <f>F40/V40*60</f>
        <v>2969.6629213483038</v>
      </c>
      <c r="N40" s="106">
        <f>M40/L40</f>
        <v>593.93258426966077</v>
      </c>
      <c r="O40" s="108">
        <f>L40-I40</f>
        <v>0</v>
      </c>
      <c r="P40" s="109">
        <f>N40-K40</f>
        <v>-66.067415730339235</v>
      </c>
      <c r="Q40" s="110">
        <f>N40/K40</f>
        <v>0.89989785495403152</v>
      </c>
      <c r="R40" s="290"/>
      <c r="S40" s="47">
        <v>0.37305555555555553</v>
      </c>
      <c r="T40" s="48">
        <v>0.38541666666666669</v>
      </c>
      <c r="U40" s="111">
        <v>4.7166666666666313</v>
      </c>
      <c r="V40" s="112">
        <v>17.800000000000065</v>
      </c>
      <c r="W40" s="113"/>
      <c r="X40" s="116"/>
      <c r="Y40" s="276"/>
      <c r="Z40" s="277"/>
      <c r="AA40" s="117">
        <f>M40-J40</f>
        <v>-330.33707865169617</v>
      </c>
      <c r="AB40" s="110">
        <f>M40/J40</f>
        <v>0.89989785495403152</v>
      </c>
      <c r="AC40" s="282"/>
    </row>
    <row r="41" spans="1:29" ht="15.75" customHeight="1">
      <c r="A41" s="285"/>
      <c r="B41" s="100" t="s">
        <v>120</v>
      </c>
      <c r="C41" s="274" t="s">
        <v>204</v>
      </c>
      <c r="D41" s="275"/>
      <c r="E41" s="101">
        <v>18.53</v>
      </c>
      <c r="F41" s="102">
        <v>2756</v>
      </c>
      <c r="G41" s="103">
        <f t="shared" si="16"/>
        <v>51068.68</v>
      </c>
      <c r="H41" s="26"/>
      <c r="I41" s="104">
        <v>3</v>
      </c>
      <c r="J41" s="105">
        <v>3300</v>
      </c>
      <c r="K41" s="106">
        <f t="shared" si="17"/>
        <v>1100</v>
      </c>
      <c r="L41" s="107">
        <v>3</v>
      </c>
      <c r="M41" s="105">
        <f>F41/V41*60</f>
        <v>2971.4285714285725</v>
      </c>
      <c r="N41" s="106">
        <f>M41/L41</f>
        <v>990.47619047619082</v>
      </c>
      <c r="O41" s="108">
        <f>L41-I41</f>
        <v>0</v>
      </c>
      <c r="P41" s="109">
        <f>N41-K41</f>
        <v>-109.52380952380918</v>
      </c>
      <c r="Q41" s="110">
        <f>N41/K41</f>
        <v>0.9004329004329007</v>
      </c>
      <c r="R41" s="290"/>
      <c r="S41" s="47">
        <v>0.38982638888888888</v>
      </c>
      <c r="T41" s="48">
        <v>0.4284722222222222</v>
      </c>
      <c r="U41" s="111">
        <v>6.3499999999999535</v>
      </c>
      <c r="V41" s="112">
        <v>55.649999999999984</v>
      </c>
      <c r="W41" s="113"/>
      <c r="X41" s="116"/>
      <c r="Y41" s="276"/>
      <c r="Z41" s="277"/>
      <c r="AA41" s="117">
        <f>M41-J41</f>
        <v>-328.57142857142753</v>
      </c>
      <c r="AB41" s="110">
        <f>M41/J41</f>
        <v>0.9004329004329007</v>
      </c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99"/>
      <c r="G55" s="135"/>
      <c r="H55" s="69"/>
      <c r="I55" s="136">
        <f t="shared" ref="I55:J55" si="18">AVERAGE(I39:I54)</f>
        <v>4</v>
      </c>
      <c r="J55" s="137">
        <f t="shared" si="18"/>
        <v>3300</v>
      </c>
      <c r="K55" s="138">
        <f t="shared" ref="K55" si="19">J55/I55</f>
        <v>825</v>
      </c>
      <c r="L55" s="136">
        <f t="shared" ref="L55:M55" si="20">AVERAGE(L39:L54)</f>
        <v>4</v>
      </c>
      <c r="M55" s="137">
        <f t="shared" si="20"/>
        <v>2970.430547011616</v>
      </c>
      <c r="N55" s="138">
        <f t="shared" ref="N55:N60" si="21">M55/L55</f>
        <v>742.607636752904</v>
      </c>
      <c r="O55" s="139">
        <f t="shared" ref="O55:O60" si="22">L55-I55</f>
        <v>0</v>
      </c>
      <c r="P55" s="140">
        <f t="shared" ref="P55:P60" si="23">N55-K55</f>
        <v>-82.392363247096</v>
      </c>
      <c r="Q55" s="141">
        <f t="shared" ref="Q55:Q60" si="24">N55/K55</f>
        <v>0.9001304687913988</v>
      </c>
      <c r="R55" s="291"/>
      <c r="S55" s="142">
        <f>S39</f>
        <v>0.35416666666666669</v>
      </c>
      <c r="T55" s="143">
        <f>INDEX(T39:T54,COUNTA(T39:T54))</f>
        <v>0.4284722222222222</v>
      </c>
      <c r="U55" s="144"/>
      <c r="V55" s="166"/>
      <c r="W55" s="99"/>
      <c r="X55" s="69"/>
      <c r="Y55" s="279"/>
      <c r="Z55" s="280"/>
      <c r="AA55" s="168">
        <f t="shared" ref="AA55:AA60" si="25">M55-J55</f>
        <v>-329.569452988384</v>
      </c>
      <c r="AB55" s="141">
        <f t="shared" ref="AB55:AB60" si="26">M55/J55</f>
        <v>0.9001304687913988</v>
      </c>
      <c r="AC55" s="283"/>
    </row>
    <row r="56" spans="1:29" ht="15.75" customHeight="1">
      <c r="A56" s="294" t="s">
        <v>71</v>
      </c>
      <c r="B56" s="114" t="s">
        <v>120</v>
      </c>
      <c r="C56" s="287" t="s">
        <v>130</v>
      </c>
      <c r="D56" s="288"/>
      <c r="E56" s="147">
        <v>18.18</v>
      </c>
      <c r="F56" s="97">
        <v>953</v>
      </c>
      <c r="G56" s="148">
        <f t="shared" ref="G56:G60" si="27">E56*F56</f>
        <v>17325.54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3173.7280296022191</v>
      </c>
      <c r="N56" s="152">
        <f t="shared" si="21"/>
        <v>1057.9093432007396</v>
      </c>
      <c r="O56" s="154">
        <f t="shared" si="22"/>
        <v>0</v>
      </c>
      <c r="P56" s="155">
        <f t="shared" si="23"/>
        <v>-142.09065679926039</v>
      </c>
      <c r="Q56" s="156">
        <f t="shared" si="24"/>
        <v>0.88159111933394962</v>
      </c>
      <c r="R56" s="289">
        <f>Q72</f>
        <v>0.88635106387343032</v>
      </c>
      <c r="S56" s="157">
        <v>0.20833333333333334</v>
      </c>
      <c r="T56" s="158">
        <v>0.22084490740740742</v>
      </c>
      <c r="U56" s="159"/>
      <c r="V56" s="160">
        <v>18.016666666666673</v>
      </c>
      <c r="W56" s="161"/>
      <c r="X56" s="162"/>
      <c r="Y56" s="292"/>
      <c r="Z56" s="293"/>
      <c r="AA56" s="115">
        <f t="shared" si="25"/>
        <v>-426.27197039778093</v>
      </c>
      <c r="AB56" s="156">
        <f t="shared" si="26"/>
        <v>0.88159111933394974</v>
      </c>
      <c r="AC56" s="281">
        <f>AB72</f>
        <v>0.88635106387343021</v>
      </c>
    </row>
    <row r="57" spans="1:29" ht="15.75" customHeight="1">
      <c r="A57" s="295"/>
      <c r="B57" s="100" t="s">
        <v>120</v>
      </c>
      <c r="C57" s="274" t="s">
        <v>132</v>
      </c>
      <c r="D57" s="275"/>
      <c r="E57" s="101">
        <v>18.18</v>
      </c>
      <c r="F57" s="102">
        <v>1850</v>
      </c>
      <c r="G57" s="103">
        <f t="shared" si="27"/>
        <v>33633</v>
      </c>
      <c r="H57" s="26"/>
      <c r="I57" s="104">
        <v>3</v>
      </c>
      <c r="J57" s="105">
        <v>3600</v>
      </c>
      <c r="K57" s="106">
        <f t="shared" ref="K57:K94" si="28">J57/I57</f>
        <v>1200</v>
      </c>
      <c r="L57" s="107">
        <v>3</v>
      </c>
      <c r="M57" s="105">
        <f>F57/V57*60</f>
        <v>3172.9394949976213</v>
      </c>
      <c r="N57" s="106">
        <f t="shared" si="21"/>
        <v>1057.6464983325404</v>
      </c>
      <c r="O57" s="108">
        <f t="shared" si="22"/>
        <v>0</v>
      </c>
      <c r="P57" s="109">
        <f t="shared" si="23"/>
        <v>-142.35350166745957</v>
      </c>
      <c r="Q57" s="110">
        <f t="shared" si="24"/>
        <v>0.88137208194378369</v>
      </c>
      <c r="R57" s="290"/>
      <c r="S57" s="47">
        <v>0.23126157407407408</v>
      </c>
      <c r="T57" s="48">
        <v>0.25555555555555554</v>
      </c>
      <c r="U57" s="111">
        <v>14.999999999999986</v>
      </c>
      <c r="V57" s="112">
        <v>34.983333333333299</v>
      </c>
      <c r="W57" s="113"/>
      <c r="X57" s="116"/>
      <c r="Y57" s="276"/>
      <c r="Z57" s="277"/>
      <c r="AA57" s="117">
        <f t="shared" si="25"/>
        <v>-427.0605050023787</v>
      </c>
      <c r="AB57" s="110">
        <f t="shared" si="26"/>
        <v>0.88137208194378369</v>
      </c>
      <c r="AC57" s="282"/>
    </row>
    <row r="58" spans="1:29" ht="15.75" customHeight="1">
      <c r="A58" s="295"/>
      <c r="B58" s="100" t="s">
        <v>120</v>
      </c>
      <c r="C58" s="274" t="s">
        <v>127</v>
      </c>
      <c r="D58" s="275"/>
      <c r="E58" s="101">
        <v>22.28</v>
      </c>
      <c r="F58" s="102">
        <v>959</v>
      </c>
      <c r="G58" s="103">
        <f t="shared" si="27"/>
        <v>21366.52</v>
      </c>
      <c r="H58" s="26"/>
      <c r="I58" s="104">
        <v>5</v>
      </c>
      <c r="J58" s="105">
        <v>3300</v>
      </c>
      <c r="K58" s="106">
        <f t="shared" si="28"/>
        <v>660</v>
      </c>
      <c r="L58" s="107">
        <v>5</v>
      </c>
      <c r="M58" s="105">
        <f>F58/V58*60</f>
        <v>2943.2225063938595</v>
      </c>
      <c r="N58" s="106">
        <f t="shared" si="21"/>
        <v>588.64450127877194</v>
      </c>
      <c r="O58" s="108">
        <f t="shared" si="22"/>
        <v>0</v>
      </c>
      <c r="P58" s="109">
        <f t="shared" si="23"/>
        <v>-71.355498721228059</v>
      </c>
      <c r="Q58" s="110">
        <f t="shared" si="24"/>
        <v>0.89188560799813932</v>
      </c>
      <c r="R58" s="290"/>
      <c r="S58" s="47">
        <v>0.26697916666666666</v>
      </c>
      <c r="T58" s="48">
        <v>0.28055555555555556</v>
      </c>
      <c r="U58" s="111">
        <v>16.450000000000014</v>
      </c>
      <c r="V58" s="112">
        <v>19.550000000000018</v>
      </c>
      <c r="W58" s="113"/>
      <c r="X58" s="116"/>
      <c r="Y58" s="276"/>
      <c r="Z58" s="277"/>
      <c r="AA58" s="117">
        <f t="shared" si="25"/>
        <v>-356.77749360614052</v>
      </c>
      <c r="AB58" s="110">
        <f t="shared" si="26"/>
        <v>0.89188560799813921</v>
      </c>
      <c r="AC58" s="282"/>
    </row>
    <row r="59" spans="1:29" ht="15.75" customHeight="1">
      <c r="A59" s="295"/>
      <c r="B59" s="100" t="s">
        <v>120</v>
      </c>
      <c r="C59" s="274" t="s">
        <v>131</v>
      </c>
      <c r="D59" s="275"/>
      <c r="E59" s="101">
        <v>14.03</v>
      </c>
      <c r="F59" s="102">
        <v>3638</v>
      </c>
      <c r="G59" s="103">
        <f t="shared" si="27"/>
        <v>51041.14</v>
      </c>
      <c r="H59" s="26"/>
      <c r="I59" s="104">
        <v>3</v>
      </c>
      <c r="J59" s="105">
        <v>3000</v>
      </c>
      <c r="K59" s="106">
        <f t="shared" si="28"/>
        <v>1000</v>
      </c>
      <c r="L59" s="107">
        <v>3</v>
      </c>
      <c r="M59" s="105">
        <f>F59/V59*60</f>
        <v>2695.9242486620019</v>
      </c>
      <c r="N59" s="106">
        <f t="shared" si="21"/>
        <v>898.64141622066734</v>
      </c>
      <c r="O59" s="108">
        <f t="shared" si="22"/>
        <v>0</v>
      </c>
      <c r="P59" s="109">
        <f t="shared" si="23"/>
        <v>-101.35858377933266</v>
      </c>
      <c r="Q59" s="110">
        <f t="shared" si="24"/>
        <v>0.89864141622066729</v>
      </c>
      <c r="R59" s="290"/>
      <c r="S59" s="47">
        <v>0.29099537037037038</v>
      </c>
      <c r="T59" s="48">
        <v>0.34722222222222221</v>
      </c>
      <c r="U59" s="111">
        <v>15.033333333333339</v>
      </c>
      <c r="V59" s="112">
        <v>80.96666666666664</v>
      </c>
      <c r="W59" s="113"/>
      <c r="X59" s="116"/>
      <c r="Y59" s="276"/>
      <c r="Z59" s="277"/>
      <c r="AA59" s="117">
        <f t="shared" si="25"/>
        <v>-304.0757513379981</v>
      </c>
      <c r="AB59" s="110">
        <f t="shared" si="26"/>
        <v>0.89864141622066729</v>
      </c>
      <c r="AC59" s="282"/>
    </row>
    <row r="60" spans="1:29" ht="15.75" customHeight="1">
      <c r="A60" s="296"/>
      <c r="B60" s="100" t="s">
        <v>120</v>
      </c>
      <c r="C60" s="274" t="s">
        <v>133</v>
      </c>
      <c r="D60" s="275"/>
      <c r="E60" s="101">
        <v>14.28</v>
      </c>
      <c r="F60" s="102">
        <v>4957</v>
      </c>
      <c r="G60" s="103">
        <f t="shared" si="27"/>
        <v>70785.959999999992</v>
      </c>
      <c r="H60" s="13"/>
      <c r="I60" s="104">
        <v>3</v>
      </c>
      <c r="J60" s="105">
        <v>3600</v>
      </c>
      <c r="K60" s="106">
        <f t="shared" si="28"/>
        <v>1200</v>
      </c>
      <c r="L60" s="107">
        <v>3</v>
      </c>
      <c r="M60" s="105">
        <f>F60/V60*60</f>
        <v>3170.7889125799561</v>
      </c>
      <c r="N60" s="106">
        <f t="shared" si="21"/>
        <v>1056.929637526652</v>
      </c>
      <c r="O60" s="108">
        <f t="shared" si="22"/>
        <v>0</v>
      </c>
      <c r="P60" s="109">
        <f t="shared" si="23"/>
        <v>-143.07036247334804</v>
      </c>
      <c r="Q60" s="110">
        <f t="shared" si="24"/>
        <v>0.88077469793887664</v>
      </c>
      <c r="R60" s="290"/>
      <c r="S60" s="47">
        <v>0.35777777777777775</v>
      </c>
      <c r="T60" s="48">
        <v>0.42291666666666666</v>
      </c>
      <c r="U60" s="111">
        <v>15.199999999999978</v>
      </c>
      <c r="V60" s="112">
        <v>93.80000000000004</v>
      </c>
      <c r="W60" s="113"/>
      <c r="X60" s="116"/>
      <c r="Y60" s="276"/>
      <c r="Z60" s="277"/>
      <c r="AA60" s="117">
        <f t="shared" si="25"/>
        <v>-429.2110874200439</v>
      </c>
      <c r="AB60" s="110">
        <f t="shared" si="26"/>
        <v>0.88077469793887675</v>
      </c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26"/>
      <c r="X66" s="127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26"/>
      <c r="X67" s="127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26"/>
      <c r="X68" s="127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26"/>
      <c r="X69" s="127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26"/>
      <c r="X70" s="127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29">AVERAGE(I56:I71)</f>
        <v>3.4</v>
      </c>
      <c r="J72" s="137">
        <f t="shared" si="29"/>
        <v>3420</v>
      </c>
      <c r="K72" s="138">
        <f t="shared" ref="K72" si="30">J72/I72</f>
        <v>1005.8823529411765</v>
      </c>
      <c r="L72" s="136">
        <f t="shared" ref="L72:M72" si="31">AVERAGE(L56:L71)</f>
        <v>3.4</v>
      </c>
      <c r="M72" s="137">
        <f t="shared" si="31"/>
        <v>3031.3206384471314</v>
      </c>
      <c r="N72" s="138">
        <f t="shared" ref="N72:N77" si="32">M72/L72</f>
        <v>891.56489366092103</v>
      </c>
      <c r="O72" s="139">
        <f t="shared" ref="O72:O77" si="33">L72-I72</f>
        <v>0</v>
      </c>
      <c r="P72" s="140">
        <f t="shared" ref="P72:P77" si="34">N72-K72</f>
        <v>-114.31745928025543</v>
      </c>
      <c r="Q72" s="141">
        <f t="shared" ref="Q72:Q77" si="35">N72/K72</f>
        <v>0.88635106387343032</v>
      </c>
      <c r="R72" s="291"/>
      <c r="S72" s="142">
        <f>S56</f>
        <v>0.20833333333333334</v>
      </c>
      <c r="T72" s="143">
        <f>INDEX(T56:T71,COUNTA(T56:T71))</f>
        <v>0.42291666666666666</v>
      </c>
      <c r="U72" s="144"/>
      <c r="V72" s="166"/>
      <c r="W72" s="99"/>
      <c r="X72" s="69"/>
      <c r="Y72" s="279"/>
      <c r="Z72" s="280"/>
      <c r="AA72" s="168">
        <f t="shared" ref="AA72:AA77" si="36">M72-J72</f>
        <v>-388.67936155286861</v>
      </c>
      <c r="AB72" s="141">
        <f t="shared" ref="AB72:AB77" si="37">M72/J72</f>
        <v>0.88635106387343021</v>
      </c>
      <c r="AC72" s="283"/>
    </row>
    <row r="73" spans="1:29" ht="15.75" customHeight="1">
      <c r="A73" s="284" t="s">
        <v>78</v>
      </c>
      <c r="B73" s="114" t="s">
        <v>120</v>
      </c>
      <c r="C73" s="287" t="s">
        <v>134</v>
      </c>
      <c r="D73" s="288"/>
      <c r="E73" s="147">
        <v>25.03</v>
      </c>
      <c r="F73" s="97">
        <v>1152</v>
      </c>
      <c r="G73" s="148">
        <f t="shared" ref="G73:G77" si="38">E73*F73</f>
        <v>28834.560000000001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2939.1920623671122</v>
      </c>
      <c r="N73" s="152">
        <f t="shared" si="32"/>
        <v>734.79801559177804</v>
      </c>
      <c r="O73" s="154">
        <f t="shared" si="33"/>
        <v>0</v>
      </c>
      <c r="P73" s="155">
        <f t="shared" si="34"/>
        <v>-90.201984408221961</v>
      </c>
      <c r="Q73" s="156">
        <f t="shared" si="35"/>
        <v>0.89066426132336729</v>
      </c>
      <c r="R73" s="289">
        <f>Q89</f>
        <v>0.88783832227867687</v>
      </c>
      <c r="S73" s="157">
        <v>0.20866898148148147</v>
      </c>
      <c r="T73" s="158">
        <v>0.22500000000000001</v>
      </c>
      <c r="U73" s="159"/>
      <c r="V73" s="160">
        <v>23.516666666666694</v>
      </c>
      <c r="W73" s="158"/>
      <c r="X73" s="169"/>
      <c r="Y73" s="292"/>
      <c r="Z73" s="293"/>
      <c r="AA73" s="115">
        <f t="shared" si="36"/>
        <v>-360.80793763288784</v>
      </c>
      <c r="AB73" s="156">
        <f t="shared" si="37"/>
        <v>0.89066426132336729</v>
      </c>
      <c r="AC73" s="281">
        <f>AB89</f>
        <v>0.88783832227867687</v>
      </c>
    </row>
    <row r="74" spans="1:29" ht="15.75" customHeight="1">
      <c r="A74" s="285"/>
      <c r="B74" s="100" t="s">
        <v>120</v>
      </c>
      <c r="C74" s="274" t="s">
        <v>135</v>
      </c>
      <c r="D74" s="275"/>
      <c r="E74" s="101">
        <v>24.82</v>
      </c>
      <c r="F74" s="102">
        <v>1501</v>
      </c>
      <c r="G74" s="103">
        <f t="shared" si="38"/>
        <v>37254.82</v>
      </c>
      <c r="H74" s="26"/>
      <c r="I74" s="104">
        <v>4</v>
      </c>
      <c r="J74" s="105">
        <v>3300</v>
      </c>
      <c r="K74" s="106">
        <f t="shared" si="28"/>
        <v>825</v>
      </c>
      <c r="L74" s="107">
        <v>4</v>
      </c>
      <c r="M74" s="105">
        <f>F74/V74*60</f>
        <v>2938.3360522022881</v>
      </c>
      <c r="N74" s="106">
        <f t="shared" si="32"/>
        <v>734.58401305057203</v>
      </c>
      <c r="O74" s="108">
        <f t="shared" si="33"/>
        <v>0</v>
      </c>
      <c r="P74" s="109">
        <f t="shared" si="34"/>
        <v>-90.415986949427975</v>
      </c>
      <c r="Q74" s="110">
        <f t="shared" si="35"/>
        <v>0.89040486430372368</v>
      </c>
      <c r="R74" s="290"/>
      <c r="S74" s="47">
        <v>0.23565972222222223</v>
      </c>
      <c r="T74" s="48">
        <v>0.25694444444444442</v>
      </c>
      <c r="U74" s="111">
        <v>15.350000000000001</v>
      </c>
      <c r="V74" s="112">
        <v>30.649999999999956</v>
      </c>
      <c r="W74" s="113"/>
      <c r="X74" s="13"/>
      <c r="Y74" s="276"/>
      <c r="Z74" s="277"/>
      <c r="AA74" s="117">
        <f t="shared" si="36"/>
        <v>-361.6639477977119</v>
      </c>
      <c r="AB74" s="110">
        <f t="shared" si="37"/>
        <v>0.89040486430372368</v>
      </c>
      <c r="AC74" s="282"/>
    </row>
    <row r="75" spans="1:29" ht="15.75" customHeight="1">
      <c r="A75" s="285"/>
      <c r="B75" s="100" t="s">
        <v>120</v>
      </c>
      <c r="C75" s="274" t="s">
        <v>128</v>
      </c>
      <c r="D75" s="275"/>
      <c r="E75" s="101">
        <v>17.89</v>
      </c>
      <c r="F75" s="102">
        <v>2437</v>
      </c>
      <c r="G75" s="103">
        <f t="shared" si="38"/>
        <v>43597.93</v>
      </c>
      <c r="H75" s="26"/>
      <c r="I75" s="104">
        <v>4</v>
      </c>
      <c r="J75" s="105">
        <v>3600</v>
      </c>
      <c r="K75" s="106">
        <f t="shared" si="28"/>
        <v>900</v>
      </c>
      <c r="L75" s="107">
        <v>4</v>
      </c>
      <c r="M75" s="105">
        <f>F75/V75*60</f>
        <v>3171.800433839479</v>
      </c>
      <c r="N75" s="106">
        <f t="shared" si="32"/>
        <v>792.95010845986974</v>
      </c>
      <c r="O75" s="108">
        <f t="shared" si="33"/>
        <v>0</v>
      </c>
      <c r="P75" s="109">
        <f t="shared" si="34"/>
        <v>-107.04989154013026</v>
      </c>
      <c r="Q75" s="110">
        <f t="shared" si="35"/>
        <v>0.88105567606652191</v>
      </c>
      <c r="R75" s="290"/>
      <c r="S75" s="47">
        <v>0.26805555555555555</v>
      </c>
      <c r="T75" s="48">
        <v>0.30006944444444444</v>
      </c>
      <c r="U75" s="111">
        <v>16.000000000000021</v>
      </c>
      <c r="V75" s="112">
        <v>46.100000000000009</v>
      </c>
      <c r="W75" s="113"/>
      <c r="X75" s="13"/>
      <c r="Y75" s="276"/>
      <c r="Z75" s="277"/>
      <c r="AA75" s="117">
        <f t="shared" si="36"/>
        <v>-428.19956616052104</v>
      </c>
      <c r="AB75" s="110">
        <f t="shared" si="37"/>
        <v>0.88105567606652191</v>
      </c>
      <c r="AC75" s="282"/>
    </row>
    <row r="76" spans="1:29" ht="15.75" customHeight="1">
      <c r="A76" s="285"/>
      <c r="B76" s="100" t="s">
        <v>120</v>
      </c>
      <c r="C76" s="274" t="s">
        <v>136</v>
      </c>
      <c r="D76" s="275"/>
      <c r="E76" s="101">
        <v>30</v>
      </c>
      <c r="F76" s="102">
        <v>2443</v>
      </c>
      <c r="G76" s="103">
        <f t="shared" si="38"/>
        <v>73290</v>
      </c>
      <c r="H76" s="26"/>
      <c r="I76" s="104">
        <v>3</v>
      </c>
      <c r="J76" s="105">
        <v>3000</v>
      </c>
      <c r="K76" s="106">
        <f t="shared" si="28"/>
        <v>1000</v>
      </c>
      <c r="L76" s="107">
        <v>3</v>
      </c>
      <c r="M76" s="105">
        <f>F76/V76*60</f>
        <v>2695.3110634385534</v>
      </c>
      <c r="N76" s="106">
        <f t="shared" si="32"/>
        <v>898.43702114618452</v>
      </c>
      <c r="O76" s="108">
        <f t="shared" si="33"/>
        <v>0</v>
      </c>
      <c r="P76" s="109">
        <f t="shared" si="34"/>
        <v>-101.56297885381548</v>
      </c>
      <c r="Q76" s="110">
        <f t="shared" si="35"/>
        <v>0.89843702114618451</v>
      </c>
      <c r="R76" s="290"/>
      <c r="S76" s="47">
        <v>0.31041666666666667</v>
      </c>
      <c r="T76" s="48">
        <v>0.34818287037037038</v>
      </c>
      <c r="U76" s="111">
        <v>14.900000000000011</v>
      </c>
      <c r="V76" s="112">
        <v>54.383333333333333</v>
      </c>
      <c r="W76" s="113"/>
      <c r="X76" s="116"/>
      <c r="Y76" s="276"/>
      <c r="Z76" s="277"/>
      <c r="AA76" s="117">
        <f t="shared" si="36"/>
        <v>-304.68893656144655</v>
      </c>
      <c r="AB76" s="110">
        <f t="shared" si="37"/>
        <v>0.89843702114618451</v>
      </c>
      <c r="AC76" s="282"/>
    </row>
    <row r="77" spans="1:29" ht="15.75" customHeight="1">
      <c r="A77" s="285"/>
      <c r="B77" s="100" t="s">
        <v>120</v>
      </c>
      <c r="C77" s="274" t="s">
        <v>129</v>
      </c>
      <c r="D77" s="275"/>
      <c r="E77" s="101">
        <v>16.66</v>
      </c>
      <c r="F77" s="102">
        <v>4125</v>
      </c>
      <c r="G77" s="103">
        <f t="shared" si="38"/>
        <v>68722.5</v>
      </c>
      <c r="H77" s="13"/>
      <c r="I77" s="104">
        <v>5</v>
      </c>
      <c r="J77" s="105">
        <v>3600</v>
      </c>
      <c r="K77" s="106">
        <f t="shared" si="28"/>
        <v>720</v>
      </c>
      <c r="L77" s="107">
        <v>5</v>
      </c>
      <c r="M77" s="105">
        <f>F77/V77*60</f>
        <v>3171.0442024343383</v>
      </c>
      <c r="N77" s="106">
        <f t="shared" si="32"/>
        <v>634.20884048686764</v>
      </c>
      <c r="O77" s="108">
        <f t="shared" si="33"/>
        <v>0</v>
      </c>
      <c r="P77" s="109">
        <f t="shared" si="34"/>
        <v>-85.791159513132357</v>
      </c>
      <c r="Q77" s="110">
        <f t="shared" si="35"/>
        <v>0.88084561178731613</v>
      </c>
      <c r="R77" s="290"/>
      <c r="S77" s="47">
        <v>0.35833333333333334</v>
      </c>
      <c r="T77" s="48">
        <v>0.41253472222222221</v>
      </c>
      <c r="U77" s="111">
        <v>14.61666666666666</v>
      </c>
      <c r="V77" s="112">
        <v>78.049999999999969</v>
      </c>
      <c r="W77" s="113"/>
      <c r="X77" s="116"/>
      <c r="Y77" s="276"/>
      <c r="Z77" s="277"/>
      <c r="AA77" s="117">
        <f t="shared" si="36"/>
        <v>-428.95579756566167</v>
      </c>
      <c r="AB77" s="110">
        <f t="shared" si="37"/>
        <v>0.88084561178731624</v>
      </c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50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26"/>
      <c r="X81" s="127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26"/>
      <c r="X82" s="127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39">AVERAGE(I73:I88)</f>
        <v>4</v>
      </c>
      <c r="J89" s="137">
        <f t="shared" si="39"/>
        <v>3360</v>
      </c>
      <c r="K89" s="138">
        <f t="shared" ref="K89" si="40">J89/I89</f>
        <v>840</v>
      </c>
      <c r="L89" s="136">
        <f t="shared" ref="L89:M89" si="41">AVERAGE(L73:L88)</f>
        <v>4</v>
      </c>
      <c r="M89" s="137">
        <f t="shared" si="41"/>
        <v>2983.1367628563544</v>
      </c>
      <c r="N89" s="138">
        <f t="shared" ref="N89:N94" si="42">M89/L89</f>
        <v>745.7841907140886</v>
      </c>
      <c r="O89" s="139">
        <f t="shared" ref="O89:O94" si="43">L89-I89</f>
        <v>0</v>
      </c>
      <c r="P89" s="140">
        <f t="shared" ref="P89:P94" si="44">N89-K89</f>
        <v>-94.215809285911405</v>
      </c>
      <c r="Q89" s="141">
        <f t="shared" ref="Q89:Q94" si="45">N89/K89</f>
        <v>0.88783832227867687</v>
      </c>
      <c r="R89" s="291"/>
      <c r="S89" s="142">
        <f>S73</f>
        <v>0.20866898148148147</v>
      </c>
      <c r="T89" s="143">
        <f>INDEX(T73:T88,COUNTA(T73:T88))</f>
        <v>0.41253472222222221</v>
      </c>
      <c r="U89" s="144"/>
      <c r="V89" s="166"/>
      <c r="W89" s="167"/>
      <c r="X89" s="138"/>
      <c r="Y89" s="279"/>
      <c r="Z89" s="280"/>
      <c r="AA89" s="168">
        <f t="shared" ref="AA89:AA94" si="46">M89-J89</f>
        <v>-376.86323714364562</v>
      </c>
      <c r="AB89" s="141">
        <f t="shared" ref="AB89:AB94" si="47">M89/J89</f>
        <v>0.88783832227867687</v>
      </c>
      <c r="AC89" s="283"/>
    </row>
    <row r="90" spans="1:29" ht="15.75" customHeight="1">
      <c r="A90" s="294" t="s">
        <v>137</v>
      </c>
      <c r="B90" s="114" t="s">
        <v>114</v>
      </c>
      <c r="C90" s="287" t="s">
        <v>138</v>
      </c>
      <c r="D90" s="288"/>
      <c r="E90" s="147">
        <v>25.64</v>
      </c>
      <c r="F90" s="97">
        <v>1184</v>
      </c>
      <c r="G90" s="148">
        <f t="shared" ref="G90:G94" si="48">E90*F90</f>
        <v>30357.760000000002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3180.8955223880785</v>
      </c>
      <c r="N90" s="152">
        <f t="shared" si="42"/>
        <v>289.17232021709805</v>
      </c>
      <c r="O90" s="154">
        <f t="shared" si="43"/>
        <v>0</v>
      </c>
      <c r="P90" s="155">
        <f t="shared" si="44"/>
        <v>-38.100407055629205</v>
      </c>
      <c r="Q90" s="156">
        <f t="shared" si="45"/>
        <v>0.88358208955224404</v>
      </c>
      <c r="R90" s="289">
        <f>Q106</f>
        <v>0.87690454570441667</v>
      </c>
      <c r="S90" s="157">
        <v>0.70833333333333337</v>
      </c>
      <c r="T90" s="158">
        <v>0.72384259259259254</v>
      </c>
      <c r="U90" s="159"/>
      <c r="V90" s="160">
        <v>22.333333333333201</v>
      </c>
      <c r="W90" s="158"/>
      <c r="X90" s="169"/>
      <c r="Y90" s="292"/>
      <c r="Z90" s="293"/>
      <c r="AA90" s="115">
        <f t="shared" si="46"/>
        <v>-419.10447761192154</v>
      </c>
      <c r="AB90" s="156">
        <f t="shared" si="47"/>
        <v>0.88358208955224404</v>
      </c>
      <c r="AC90" s="281">
        <f>AB106</f>
        <v>0.87690454570441667</v>
      </c>
    </row>
    <row r="91" spans="1:29" ht="15.75" customHeight="1">
      <c r="A91" s="295"/>
      <c r="B91" s="100" t="s">
        <v>114</v>
      </c>
      <c r="C91" s="274" t="s">
        <v>139</v>
      </c>
      <c r="D91" s="275"/>
      <c r="E91" s="101">
        <v>29.52</v>
      </c>
      <c r="F91" s="102">
        <v>1539</v>
      </c>
      <c r="G91" s="103">
        <f t="shared" si="48"/>
        <v>45431.28</v>
      </c>
      <c r="H91" s="26"/>
      <c r="I91" s="104">
        <v>12</v>
      </c>
      <c r="J91" s="105">
        <v>3600</v>
      </c>
      <c r="K91" s="106">
        <f t="shared" si="28"/>
        <v>300</v>
      </c>
      <c r="L91" s="107">
        <v>12</v>
      </c>
      <c r="M91" s="105">
        <f>F91/V91*60</f>
        <v>3146.16695059624</v>
      </c>
      <c r="N91" s="106">
        <f t="shared" si="42"/>
        <v>262.18057921635335</v>
      </c>
      <c r="O91" s="108">
        <f t="shared" si="43"/>
        <v>0</v>
      </c>
      <c r="P91" s="109">
        <f t="shared" si="44"/>
        <v>-37.819420783646649</v>
      </c>
      <c r="Q91" s="110">
        <f t="shared" si="45"/>
        <v>0.87393526405451116</v>
      </c>
      <c r="R91" s="290"/>
      <c r="S91" s="47">
        <v>0.7270833333333333</v>
      </c>
      <c r="T91" s="48">
        <v>0.74746527777777783</v>
      </c>
      <c r="U91" s="111">
        <v>4.6666666666667034</v>
      </c>
      <c r="V91" s="112">
        <v>29.350000000000112</v>
      </c>
      <c r="W91" s="113"/>
      <c r="X91" s="13"/>
      <c r="Y91" s="276"/>
      <c r="Z91" s="277"/>
      <c r="AA91" s="117">
        <f t="shared" si="46"/>
        <v>-453.83304940376001</v>
      </c>
      <c r="AB91" s="110">
        <f t="shared" si="47"/>
        <v>0.87393526405451105</v>
      </c>
      <c r="AC91" s="282"/>
    </row>
    <row r="92" spans="1:29" ht="15.75" customHeight="1">
      <c r="A92" s="295"/>
      <c r="B92" s="100" t="s">
        <v>114</v>
      </c>
      <c r="C92" s="274" t="s">
        <v>140</v>
      </c>
      <c r="D92" s="275"/>
      <c r="E92" s="101">
        <v>29.85</v>
      </c>
      <c r="F92" s="102">
        <v>1656</v>
      </c>
      <c r="G92" s="103">
        <f t="shared" si="48"/>
        <v>49431.600000000006</v>
      </c>
      <c r="H92" s="26"/>
      <c r="I92" s="104">
        <v>12</v>
      </c>
      <c r="J92" s="105">
        <v>3600</v>
      </c>
      <c r="K92" s="106">
        <f t="shared" si="28"/>
        <v>300</v>
      </c>
      <c r="L92" s="107">
        <v>12</v>
      </c>
      <c r="M92" s="105">
        <f>F92/V92*60</f>
        <v>3147.6240760295586</v>
      </c>
      <c r="N92" s="106">
        <f t="shared" si="42"/>
        <v>262.30200633579653</v>
      </c>
      <c r="O92" s="108">
        <f t="shared" si="43"/>
        <v>0</v>
      </c>
      <c r="P92" s="109">
        <f t="shared" si="44"/>
        <v>-37.697993664203466</v>
      </c>
      <c r="Q92" s="110">
        <f t="shared" si="45"/>
        <v>0.87434002111932174</v>
      </c>
      <c r="R92" s="290"/>
      <c r="S92" s="47">
        <v>0.75099537037037034</v>
      </c>
      <c r="T92" s="48">
        <v>0.7729166666666667</v>
      </c>
      <c r="U92" s="111">
        <v>5.083333333333222</v>
      </c>
      <c r="V92" s="112">
        <v>31.566666666666752</v>
      </c>
      <c r="W92" s="113"/>
      <c r="X92" s="13"/>
      <c r="Y92" s="276"/>
      <c r="Z92" s="277"/>
      <c r="AA92" s="117">
        <f t="shared" si="46"/>
        <v>-452.37592397044136</v>
      </c>
      <c r="AB92" s="110">
        <f t="shared" si="47"/>
        <v>0.87434002111932185</v>
      </c>
      <c r="AC92" s="282"/>
    </row>
    <row r="93" spans="1:29" ht="15.75" customHeight="1">
      <c r="A93" s="295"/>
      <c r="B93" s="100" t="s">
        <v>120</v>
      </c>
      <c r="C93" s="274" t="s">
        <v>141</v>
      </c>
      <c r="D93" s="275"/>
      <c r="E93" s="101">
        <v>28.57</v>
      </c>
      <c r="F93" s="102">
        <v>1285</v>
      </c>
      <c r="G93" s="103">
        <f t="shared" si="48"/>
        <v>36712.449999999997</v>
      </c>
      <c r="H93" s="26"/>
      <c r="I93" s="104">
        <v>12</v>
      </c>
      <c r="J93" s="105">
        <v>3600</v>
      </c>
      <c r="K93" s="106">
        <f t="shared" si="28"/>
        <v>300</v>
      </c>
      <c r="L93" s="107">
        <v>12</v>
      </c>
      <c r="M93" s="105">
        <f>F93/V93*60</f>
        <v>3125.6756756756799</v>
      </c>
      <c r="N93" s="106">
        <f t="shared" si="42"/>
        <v>260.47297297297331</v>
      </c>
      <c r="O93" s="108">
        <f t="shared" si="43"/>
        <v>0</v>
      </c>
      <c r="P93" s="109">
        <f t="shared" si="44"/>
        <v>-39.527027027026691</v>
      </c>
      <c r="Q93" s="110">
        <f t="shared" si="45"/>
        <v>0.86824324324324431</v>
      </c>
      <c r="R93" s="290"/>
      <c r="S93" s="47">
        <v>0.77731481481481479</v>
      </c>
      <c r="T93" s="48">
        <v>0.7944444444444444</v>
      </c>
      <c r="U93" s="111">
        <v>6.3333333333332575</v>
      </c>
      <c r="V93" s="112">
        <v>24.666666666666632</v>
      </c>
      <c r="W93" s="113"/>
      <c r="X93" s="116"/>
      <c r="Y93" s="276"/>
      <c r="Z93" s="277"/>
      <c r="AA93" s="117">
        <f t="shared" si="46"/>
        <v>-474.32432432432006</v>
      </c>
      <c r="AB93" s="110">
        <f t="shared" si="47"/>
        <v>0.86824324324324442</v>
      </c>
      <c r="AC93" s="282"/>
    </row>
    <row r="94" spans="1:29" ht="15.75" customHeight="1">
      <c r="A94" s="296"/>
      <c r="B94" s="100" t="s">
        <v>120</v>
      </c>
      <c r="C94" s="274" t="s">
        <v>238</v>
      </c>
      <c r="D94" s="275"/>
      <c r="E94" s="101">
        <v>20.170000000000002</v>
      </c>
      <c r="F94" s="102">
        <v>2640</v>
      </c>
      <c r="G94" s="103">
        <f t="shared" si="48"/>
        <v>53248.800000000003</v>
      </c>
      <c r="H94" s="13"/>
      <c r="I94" s="104">
        <v>12</v>
      </c>
      <c r="J94" s="105">
        <v>3600</v>
      </c>
      <c r="K94" s="106">
        <f t="shared" si="28"/>
        <v>300</v>
      </c>
      <c r="L94" s="107">
        <v>12</v>
      </c>
      <c r="M94" s="105">
        <f>F94/V94*60</f>
        <v>3183.9195979899437</v>
      </c>
      <c r="N94" s="106">
        <f t="shared" si="42"/>
        <v>265.32663316582864</v>
      </c>
      <c r="O94" s="108">
        <f t="shared" si="43"/>
        <v>0</v>
      </c>
      <c r="P94" s="109">
        <f t="shared" si="44"/>
        <v>-34.673366834171361</v>
      </c>
      <c r="Q94" s="110">
        <f t="shared" si="45"/>
        <v>0.8844221105527621</v>
      </c>
      <c r="R94" s="290"/>
      <c r="S94" s="47">
        <v>0.79809027777777775</v>
      </c>
      <c r="T94" s="48">
        <v>0.83263888888888893</v>
      </c>
      <c r="U94" s="111">
        <v>5.2500000000000213</v>
      </c>
      <c r="V94" s="112">
        <v>49.750000000000099</v>
      </c>
      <c r="W94" s="113"/>
      <c r="X94" s="116"/>
      <c r="Y94" s="276"/>
      <c r="Z94" s="277"/>
      <c r="AA94" s="117">
        <f t="shared" si="46"/>
        <v>-416.08040201005633</v>
      </c>
      <c r="AB94" s="110">
        <f t="shared" si="47"/>
        <v>0.8844221105527621</v>
      </c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49">AVERAGE(I90:I105)</f>
        <v>11.8</v>
      </c>
      <c r="J106" s="137">
        <f t="shared" si="49"/>
        <v>3600</v>
      </c>
      <c r="K106" s="138">
        <f t="shared" ref="K106" si="50">J106/I106</f>
        <v>305.08474576271186</v>
      </c>
      <c r="L106" s="136">
        <f t="shared" ref="L106:M106" si="51">AVERAGE(L90:L105)</f>
        <v>11.8</v>
      </c>
      <c r="M106" s="137">
        <f t="shared" si="51"/>
        <v>3156.8563645359</v>
      </c>
      <c r="N106" s="138">
        <f>M106/L106</f>
        <v>267.53020038439831</v>
      </c>
      <c r="O106" s="139">
        <f>L106-I106</f>
        <v>0</v>
      </c>
      <c r="P106" s="140">
        <f>N106-K106</f>
        <v>-37.554545378313549</v>
      </c>
      <c r="Q106" s="141">
        <f>N106/K106</f>
        <v>0.87690454570441667</v>
      </c>
      <c r="R106" s="291"/>
      <c r="S106" s="142">
        <f>S90</f>
        <v>0.70833333333333337</v>
      </c>
      <c r="T106" s="143">
        <f>INDEX(T90:T105,COUNTA(T90:T105))</f>
        <v>0.83263888888888893</v>
      </c>
      <c r="U106" s="144"/>
      <c r="V106" s="166"/>
      <c r="W106" s="167"/>
      <c r="X106" s="138"/>
      <c r="Y106" s="279"/>
      <c r="Z106" s="280"/>
      <c r="AA106" s="168">
        <f>M106-J106</f>
        <v>-443.14363546410004</v>
      </c>
      <c r="AB106" s="141">
        <f>M106/J106</f>
        <v>0.87690454570441667</v>
      </c>
      <c r="AC106" s="283"/>
    </row>
    <row r="107" spans="1:29" ht="15.75" customHeight="1">
      <c r="A107" s="284" t="s">
        <v>147</v>
      </c>
      <c r="B107" s="114" t="s">
        <v>120</v>
      </c>
      <c r="C107" s="287" t="s">
        <v>144</v>
      </c>
      <c r="D107" s="288"/>
      <c r="E107" s="147">
        <v>18.18</v>
      </c>
      <c r="F107" s="97">
        <v>617</v>
      </c>
      <c r="G107" s="148">
        <f t="shared" ref="G107:G110" si="52">E107*F107</f>
        <v>11217.06</v>
      </c>
      <c r="H107" s="149"/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>F107/V107*60</f>
        <v>2969.5187165775455</v>
      </c>
      <c r="N107" s="152">
        <f>M107/L107</f>
        <v>742.37967914438639</v>
      </c>
      <c r="O107" s="154">
        <f>L107-I107</f>
        <v>0</v>
      </c>
      <c r="P107" s="155">
        <f>N107-K107</f>
        <v>-82.620320855613613</v>
      </c>
      <c r="Q107" s="156">
        <f>N107/K107</f>
        <v>0.8998541565386502</v>
      </c>
      <c r="R107" s="289">
        <f>Q123</f>
        <v>0.89545417250120829</v>
      </c>
      <c r="S107" s="157">
        <v>0.70833333333333337</v>
      </c>
      <c r="T107" s="158">
        <v>0.71699074074074076</v>
      </c>
      <c r="U107" s="159"/>
      <c r="V107" s="160">
        <v>12.466666666666644</v>
      </c>
      <c r="W107" s="161"/>
      <c r="X107" s="162"/>
      <c r="Y107" s="292"/>
      <c r="Z107" s="293"/>
      <c r="AA107" s="115">
        <f>M107-J107</f>
        <v>-330.48128342245445</v>
      </c>
      <c r="AB107" s="156">
        <f>M107/J107</f>
        <v>0.8998541565386502</v>
      </c>
      <c r="AC107" s="281">
        <f>AB123</f>
        <v>0.89545417250120829</v>
      </c>
    </row>
    <row r="108" spans="1:29" ht="15.75" customHeight="1">
      <c r="A108" s="285"/>
      <c r="B108" s="100" t="s">
        <v>120</v>
      </c>
      <c r="C108" s="274" t="s">
        <v>219</v>
      </c>
      <c r="D108" s="275"/>
      <c r="E108" s="101">
        <v>22.21</v>
      </c>
      <c r="F108" s="102">
        <v>1975</v>
      </c>
      <c r="G108" s="103">
        <f t="shared" si="52"/>
        <v>43864.75</v>
      </c>
      <c r="H108" s="26"/>
      <c r="I108" s="104">
        <v>4</v>
      </c>
      <c r="J108" s="105">
        <v>3000</v>
      </c>
      <c r="K108" s="106">
        <f t="shared" ref="K108:K150" si="53">J108/I108</f>
        <v>750</v>
      </c>
      <c r="L108" s="107">
        <v>4</v>
      </c>
      <c r="M108" s="105">
        <f>F108/V108*60</f>
        <v>2680.9954751131199</v>
      </c>
      <c r="N108" s="106">
        <f>M108/L108</f>
        <v>670.24886877827998</v>
      </c>
      <c r="O108" s="108">
        <f>L108-I108</f>
        <v>0</v>
      </c>
      <c r="P108" s="109">
        <f>N108-K108</f>
        <v>-79.751131221720016</v>
      </c>
      <c r="Q108" s="110">
        <f>N108/K108</f>
        <v>0.89366515837103999</v>
      </c>
      <c r="R108" s="290"/>
      <c r="S108" s="47">
        <v>0.72013888888888888</v>
      </c>
      <c r="T108" s="48">
        <v>0.75083333333333335</v>
      </c>
      <c r="U108" s="111">
        <v>4.5333333333332959</v>
      </c>
      <c r="V108" s="112">
        <v>44.200000000000031</v>
      </c>
      <c r="W108" s="113"/>
      <c r="X108" s="116"/>
      <c r="Y108" s="276"/>
      <c r="Z108" s="277"/>
      <c r="AA108" s="117">
        <f>M108-J108</f>
        <v>-319.00452488688006</v>
      </c>
      <c r="AB108" s="110">
        <f>M108/J108</f>
        <v>0.89366515837103999</v>
      </c>
      <c r="AC108" s="282"/>
    </row>
    <row r="109" spans="1:29" ht="15.75" customHeight="1">
      <c r="A109" s="285"/>
      <c r="B109" s="100" t="s">
        <v>120</v>
      </c>
      <c r="C109" s="274" t="s">
        <v>202</v>
      </c>
      <c r="D109" s="275"/>
      <c r="E109" s="101">
        <v>22.48</v>
      </c>
      <c r="F109" s="102">
        <v>1001</v>
      </c>
      <c r="G109" s="103">
        <f t="shared" si="52"/>
        <v>22502.48</v>
      </c>
      <c r="H109" s="26"/>
      <c r="I109" s="104">
        <v>5</v>
      </c>
      <c r="J109" s="105">
        <v>3000</v>
      </c>
      <c r="K109" s="106">
        <f t="shared" si="53"/>
        <v>600</v>
      </c>
      <c r="L109" s="107">
        <v>5</v>
      </c>
      <c r="M109" s="105">
        <f>F109/V109*60</f>
        <v>2681.2500000000018</v>
      </c>
      <c r="N109" s="106">
        <f>M109/L109</f>
        <v>536.25000000000034</v>
      </c>
      <c r="O109" s="108">
        <f>L109-I109</f>
        <v>0</v>
      </c>
      <c r="P109" s="109">
        <f>N109-K109</f>
        <v>-63.749999999999659</v>
      </c>
      <c r="Q109" s="110">
        <f>N109/K109</f>
        <v>0.8937500000000006</v>
      </c>
      <c r="R109" s="290"/>
      <c r="S109" s="47">
        <v>0.75416666666666665</v>
      </c>
      <c r="T109" s="48">
        <v>0.7697222222222222</v>
      </c>
      <c r="U109" s="111">
        <v>4.799999999999951</v>
      </c>
      <c r="V109" s="112">
        <v>22.399999999999984</v>
      </c>
      <c r="W109" s="113"/>
      <c r="X109" s="116"/>
      <c r="Y109" s="276"/>
      <c r="Z109" s="277"/>
      <c r="AA109" s="117">
        <f>M109-J109</f>
        <v>-318.74999999999818</v>
      </c>
      <c r="AB109" s="110">
        <f>M109/J109</f>
        <v>0.8937500000000006</v>
      </c>
      <c r="AC109" s="282"/>
    </row>
    <row r="110" spans="1:29" ht="15.75" customHeight="1">
      <c r="A110" s="285"/>
      <c r="B110" s="100" t="s">
        <v>120</v>
      </c>
      <c r="C110" s="274" t="s">
        <v>146</v>
      </c>
      <c r="D110" s="275"/>
      <c r="E110" s="101">
        <v>24.54</v>
      </c>
      <c r="F110" s="102">
        <v>1707</v>
      </c>
      <c r="G110" s="103">
        <f t="shared" si="52"/>
        <v>41889.78</v>
      </c>
      <c r="H110" s="26"/>
      <c r="I110" s="104">
        <v>4</v>
      </c>
      <c r="J110" s="105">
        <v>3000</v>
      </c>
      <c r="K110" s="106">
        <f t="shared" si="53"/>
        <v>750</v>
      </c>
      <c r="L110" s="107">
        <v>4</v>
      </c>
      <c r="M110" s="105">
        <f>F110/V110*60</f>
        <v>2682.3221300741961</v>
      </c>
      <c r="N110" s="106">
        <f>M110/L110</f>
        <v>670.58053251854903</v>
      </c>
      <c r="O110" s="108">
        <f>L110-I110</f>
        <v>0</v>
      </c>
      <c r="P110" s="109">
        <f>N110-K110</f>
        <v>-79.419467481450965</v>
      </c>
      <c r="Q110" s="110">
        <f>N110/K110</f>
        <v>0.89410737669139873</v>
      </c>
      <c r="R110" s="290"/>
      <c r="S110" s="47">
        <v>0.77291666666666659</v>
      </c>
      <c r="T110" s="48">
        <v>0.79943287037037036</v>
      </c>
      <c r="U110" s="111">
        <v>4.5999999999999197</v>
      </c>
      <c r="V110" s="112">
        <v>38.183333333333437</v>
      </c>
      <c r="W110" s="113"/>
      <c r="X110" s="116"/>
      <c r="Y110" s="276"/>
      <c r="Z110" s="277"/>
      <c r="AA110" s="117">
        <f>M110-J110</f>
        <v>-317.67786992580386</v>
      </c>
      <c r="AB110" s="110">
        <f>M110/J110</f>
        <v>0.89410737669139873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99"/>
      <c r="G123" s="135"/>
      <c r="H123" s="69"/>
      <c r="I123" s="136">
        <f t="shared" ref="I123:J123" si="54">AVERAGE(I107:I122)</f>
        <v>4.25</v>
      </c>
      <c r="J123" s="137">
        <f t="shared" si="54"/>
        <v>3075</v>
      </c>
      <c r="K123" s="138">
        <f t="shared" ref="K123" si="55">J123/I123</f>
        <v>723.52941176470586</v>
      </c>
      <c r="L123" s="136">
        <f t="shared" ref="L123:M123" si="56">AVERAGE(L107:L122)</f>
        <v>4.25</v>
      </c>
      <c r="M123" s="137">
        <f t="shared" si="56"/>
        <v>2753.5215804412155</v>
      </c>
      <c r="N123" s="138">
        <f t="shared" ref="N123:N132" si="57">M123/L123</f>
        <v>647.88743069205066</v>
      </c>
      <c r="O123" s="139">
        <f t="shared" ref="O123:O132" si="58">L123-I123</f>
        <v>0</v>
      </c>
      <c r="P123" s="140">
        <f t="shared" ref="P123:P132" si="59">N123-K123</f>
        <v>-75.641981072655199</v>
      </c>
      <c r="Q123" s="141">
        <f t="shared" ref="Q123:Q132" si="60">N123/K123</f>
        <v>0.89545417250120829</v>
      </c>
      <c r="R123" s="291"/>
      <c r="S123" s="142">
        <f>S107</f>
        <v>0.70833333333333337</v>
      </c>
      <c r="T123" s="143">
        <f>INDEX(T107:T122,COUNTA(T107:T122))</f>
        <v>0.79943287037037036</v>
      </c>
      <c r="U123" s="144"/>
      <c r="V123" s="166"/>
      <c r="W123" s="99"/>
      <c r="X123" s="69"/>
      <c r="Y123" s="279"/>
      <c r="Z123" s="280"/>
      <c r="AA123" s="168">
        <f t="shared" ref="AA123:AA132" si="61">M123-J123</f>
        <v>-321.47841955878448</v>
      </c>
      <c r="AB123" s="141">
        <f t="shared" ref="AB123:AB132" si="62">M123/J123</f>
        <v>0.89545417250120829</v>
      </c>
      <c r="AC123" s="283"/>
    </row>
    <row r="124" spans="1:29" ht="15.75" customHeight="1">
      <c r="A124" s="294" t="s">
        <v>150</v>
      </c>
      <c r="B124" s="114" t="s">
        <v>120</v>
      </c>
      <c r="C124" s="287" t="s">
        <v>152</v>
      </c>
      <c r="D124" s="288"/>
      <c r="E124" s="147">
        <v>18.18</v>
      </c>
      <c r="F124" s="97">
        <v>546</v>
      </c>
      <c r="G124" s="148">
        <f t="shared" ref="G124:G132" si="63">E124*F124</f>
        <v>9926.2800000000007</v>
      </c>
      <c r="H124" s="149">
        <v>2</v>
      </c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2" si="64">F124/V124*60</f>
        <v>2696.2962962963006</v>
      </c>
      <c r="N124" s="152">
        <f t="shared" si="57"/>
        <v>674.07407407407516</v>
      </c>
      <c r="O124" s="154">
        <f t="shared" si="58"/>
        <v>0</v>
      </c>
      <c r="P124" s="155">
        <f t="shared" si="59"/>
        <v>-75.925925925924844</v>
      </c>
      <c r="Q124" s="156">
        <f t="shared" si="60"/>
        <v>0.89876543209876691</v>
      </c>
      <c r="R124" s="289">
        <f>Q140</f>
        <v>0.88923736688993171</v>
      </c>
      <c r="S124" s="157">
        <v>0.70833333333333337</v>
      </c>
      <c r="T124" s="158">
        <v>0.71677083333333336</v>
      </c>
      <c r="U124" s="159"/>
      <c r="V124" s="160">
        <v>12.149999999999981</v>
      </c>
      <c r="W124" s="161"/>
      <c r="X124" s="162"/>
      <c r="Y124" s="292"/>
      <c r="Z124" s="293"/>
      <c r="AA124" s="115">
        <f t="shared" si="61"/>
        <v>-303.70370370369938</v>
      </c>
      <c r="AB124" s="156">
        <f t="shared" si="62"/>
        <v>0.89876543209876691</v>
      </c>
      <c r="AC124" s="281">
        <f>AB140</f>
        <v>0.88923736688993182</v>
      </c>
    </row>
    <row r="125" spans="1:29" ht="15.75" customHeight="1">
      <c r="A125" s="295"/>
      <c r="B125" s="100" t="s">
        <v>120</v>
      </c>
      <c r="C125" s="274" t="s">
        <v>151</v>
      </c>
      <c r="D125" s="275"/>
      <c r="E125" s="101">
        <v>14.03</v>
      </c>
      <c r="F125" s="102">
        <v>1924</v>
      </c>
      <c r="G125" s="103">
        <f t="shared" si="63"/>
        <v>26993.719999999998</v>
      </c>
      <c r="H125" s="26">
        <v>2</v>
      </c>
      <c r="I125" s="104">
        <v>3</v>
      </c>
      <c r="J125" s="105">
        <v>3000</v>
      </c>
      <c r="K125" s="106">
        <f t="shared" si="53"/>
        <v>1000</v>
      </c>
      <c r="L125" s="107">
        <v>3</v>
      </c>
      <c r="M125" s="105">
        <f t="shared" si="64"/>
        <v>2695.0972762645893</v>
      </c>
      <c r="N125" s="106">
        <f t="shared" si="57"/>
        <v>898.36575875486312</v>
      </c>
      <c r="O125" s="108">
        <f t="shared" si="58"/>
        <v>0</v>
      </c>
      <c r="P125" s="109">
        <f t="shared" si="59"/>
        <v>-101.63424124513688</v>
      </c>
      <c r="Q125" s="110">
        <f t="shared" si="60"/>
        <v>0.89836575875486313</v>
      </c>
      <c r="R125" s="290"/>
      <c r="S125" s="47">
        <v>0.72719907407407403</v>
      </c>
      <c r="T125" s="48">
        <v>0.75694444444444442</v>
      </c>
      <c r="U125" s="111">
        <v>15.016666666666563</v>
      </c>
      <c r="V125" s="112">
        <v>42.833333333333371</v>
      </c>
      <c r="W125" s="113"/>
      <c r="X125" s="116"/>
      <c r="Y125" s="276"/>
      <c r="Z125" s="277"/>
      <c r="AA125" s="117">
        <f t="shared" si="61"/>
        <v>-304.90272373541075</v>
      </c>
      <c r="AB125" s="110">
        <f t="shared" si="62"/>
        <v>0.89836575875486313</v>
      </c>
      <c r="AC125" s="282"/>
    </row>
    <row r="126" spans="1:29" ht="15.75" customHeight="1">
      <c r="A126" s="295"/>
      <c r="B126" s="100" t="s">
        <v>120</v>
      </c>
      <c r="C126" s="274" t="s">
        <v>156</v>
      </c>
      <c r="D126" s="275"/>
      <c r="E126" s="101">
        <v>18.18</v>
      </c>
      <c r="F126" s="102">
        <v>1137</v>
      </c>
      <c r="G126" s="103">
        <f t="shared" si="63"/>
        <v>20670.66</v>
      </c>
      <c r="H126" s="26"/>
      <c r="I126" s="104">
        <v>3</v>
      </c>
      <c r="J126" s="105">
        <v>3600</v>
      </c>
      <c r="K126" s="106">
        <f t="shared" si="53"/>
        <v>1200</v>
      </c>
      <c r="L126" s="107">
        <v>3</v>
      </c>
      <c r="M126" s="105">
        <f t="shared" si="64"/>
        <v>3170.5654531371097</v>
      </c>
      <c r="N126" s="106">
        <f t="shared" si="57"/>
        <v>1056.8551510457032</v>
      </c>
      <c r="O126" s="108">
        <f t="shared" si="58"/>
        <v>0</v>
      </c>
      <c r="P126" s="109">
        <f t="shared" si="59"/>
        <v>-143.14484895429678</v>
      </c>
      <c r="Q126" s="110">
        <f t="shared" si="60"/>
        <v>0.88071262587141941</v>
      </c>
      <c r="R126" s="290"/>
      <c r="S126" s="47">
        <v>0.76839120370370373</v>
      </c>
      <c r="T126" s="48">
        <v>0.78333333333333333</v>
      </c>
      <c r="U126" s="111">
        <v>16.483333333333405</v>
      </c>
      <c r="V126" s="112">
        <v>21.51666666666662</v>
      </c>
      <c r="W126" s="113"/>
      <c r="X126" s="116"/>
      <c r="Y126" s="276"/>
      <c r="Z126" s="277"/>
      <c r="AA126" s="117">
        <f t="shared" si="61"/>
        <v>-429.43454686289033</v>
      </c>
      <c r="AB126" s="110">
        <f t="shared" si="62"/>
        <v>0.88071262587141941</v>
      </c>
      <c r="AC126" s="282"/>
    </row>
    <row r="127" spans="1:29" ht="15.75" customHeight="1">
      <c r="A127" s="295"/>
      <c r="B127" s="100" t="s">
        <v>120</v>
      </c>
      <c r="C127" s="274" t="s">
        <v>143</v>
      </c>
      <c r="D127" s="275"/>
      <c r="E127" s="101">
        <v>16.7</v>
      </c>
      <c r="F127" s="102">
        <v>1217</v>
      </c>
      <c r="G127" s="103">
        <f t="shared" si="63"/>
        <v>20323.899999999998</v>
      </c>
      <c r="H127" s="26"/>
      <c r="I127" s="104">
        <v>3</v>
      </c>
      <c r="J127" s="105">
        <v>3600</v>
      </c>
      <c r="K127" s="106">
        <f t="shared" si="53"/>
        <v>1200</v>
      </c>
      <c r="L127" s="107">
        <v>3</v>
      </c>
      <c r="M127" s="105">
        <f t="shared" si="64"/>
        <v>3177.0848440899244</v>
      </c>
      <c r="N127" s="106">
        <f t="shared" si="57"/>
        <v>1059.0282813633082</v>
      </c>
      <c r="O127" s="108">
        <f t="shared" si="58"/>
        <v>0</v>
      </c>
      <c r="P127" s="109">
        <f t="shared" si="59"/>
        <v>-140.97171863669178</v>
      </c>
      <c r="Q127" s="110">
        <f t="shared" si="60"/>
        <v>0.88252356780275687</v>
      </c>
      <c r="R127" s="290"/>
      <c r="S127" s="47">
        <v>0.79376157407407411</v>
      </c>
      <c r="T127" s="48">
        <v>0.80972222222222223</v>
      </c>
      <c r="U127" s="111">
        <v>15.016666666666723</v>
      </c>
      <c r="V127" s="112">
        <v>22.983333333333302</v>
      </c>
      <c r="W127" s="113"/>
      <c r="X127" s="116"/>
      <c r="Y127" s="276"/>
      <c r="Z127" s="277"/>
      <c r="AA127" s="117">
        <f t="shared" si="61"/>
        <v>-422.91515591007555</v>
      </c>
      <c r="AB127" s="110">
        <f t="shared" si="62"/>
        <v>0.88252356780275676</v>
      </c>
      <c r="AC127" s="282"/>
    </row>
    <row r="128" spans="1:29" ht="15.75" customHeight="1">
      <c r="A128" s="296"/>
      <c r="B128" s="100" t="s">
        <v>120</v>
      </c>
      <c r="C128" s="274" t="s">
        <v>153</v>
      </c>
      <c r="D128" s="275"/>
      <c r="E128" s="101">
        <v>14.28</v>
      </c>
      <c r="F128" s="102">
        <v>2372</v>
      </c>
      <c r="G128" s="103">
        <f t="shared" si="63"/>
        <v>33872.159999999996</v>
      </c>
      <c r="H128" s="13">
        <v>2</v>
      </c>
      <c r="I128" s="104">
        <v>3</v>
      </c>
      <c r="J128" s="105">
        <v>3600</v>
      </c>
      <c r="K128" s="106">
        <f t="shared" si="53"/>
        <v>1200</v>
      </c>
      <c r="L128" s="107">
        <v>3</v>
      </c>
      <c r="M128" s="105">
        <f t="shared" si="64"/>
        <v>3170.8874860750066</v>
      </c>
      <c r="N128" s="106">
        <f t="shared" si="57"/>
        <v>1056.9624953583354</v>
      </c>
      <c r="O128" s="108">
        <f t="shared" si="58"/>
        <v>0</v>
      </c>
      <c r="P128" s="109">
        <f t="shared" si="59"/>
        <v>-143.03750464166455</v>
      </c>
      <c r="Q128" s="110">
        <f t="shared" si="60"/>
        <v>0.88080207946527955</v>
      </c>
      <c r="R128" s="290"/>
      <c r="S128" s="47">
        <v>0.82021990740740736</v>
      </c>
      <c r="T128" s="48">
        <v>0.85138888888888886</v>
      </c>
      <c r="U128" s="111">
        <v>15.116666666666578</v>
      </c>
      <c r="V128" s="112">
        <v>44.883333333333368</v>
      </c>
      <c r="W128" s="113">
        <v>0.85138888888888886</v>
      </c>
      <c r="X128" s="116">
        <v>0.90347222222222223</v>
      </c>
      <c r="Y128" s="276"/>
      <c r="Z128" s="277"/>
      <c r="AA128" s="117">
        <f t="shared" si="61"/>
        <v>-429.11251392499344</v>
      </c>
      <c r="AB128" s="110">
        <f t="shared" si="62"/>
        <v>0.88080207946527955</v>
      </c>
      <c r="AC128" s="282"/>
    </row>
    <row r="129" spans="1:29" ht="15.75" customHeight="1">
      <c r="A129" s="296"/>
      <c r="B129" s="100" t="s">
        <v>120</v>
      </c>
      <c r="C129" s="274" t="s">
        <v>152</v>
      </c>
      <c r="D129" s="275"/>
      <c r="E129" s="101">
        <v>18.18</v>
      </c>
      <c r="F129" s="102">
        <v>1092</v>
      </c>
      <c r="G129" s="121">
        <f t="shared" si="63"/>
        <v>19852.560000000001</v>
      </c>
      <c r="H129" s="122"/>
      <c r="I129" s="104">
        <v>4</v>
      </c>
      <c r="J129" s="105">
        <v>3000</v>
      </c>
      <c r="K129" s="106">
        <f t="shared" si="53"/>
        <v>750</v>
      </c>
      <c r="L129" s="107">
        <v>4</v>
      </c>
      <c r="M129" s="105">
        <f t="shared" si="64"/>
        <v>2696.2962962963006</v>
      </c>
      <c r="N129" s="106">
        <f t="shared" si="57"/>
        <v>674.07407407407516</v>
      </c>
      <c r="O129" s="108">
        <f t="shared" si="58"/>
        <v>0</v>
      </c>
      <c r="P129" s="109">
        <f t="shared" si="59"/>
        <v>-75.925925925924844</v>
      </c>
      <c r="Q129" s="110">
        <f t="shared" si="60"/>
        <v>0.89876543209876691</v>
      </c>
      <c r="R129" s="290"/>
      <c r="S129" s="47">
        <v>0.90347222222222223</v>
      </c>
      <c r="T129" s="48">
        <v>0.92034722222222221</v>
      </c>
      <c r="U129" s="111">
        <v>75.000000000000057</v>
      </c>
      <c r="V129" s="112">
        <v>24.299999999999962</v>
      </c>
      <c r="W129" s="113"/>
      <c r="X129" s="116"/>
      <c r="Y129" s="276"/>
      <c r="Z129" s="277"/>
      <c r="AA129" s="117">
        <f t="shared" si="61"/>
        <v>-303.70370370369938</v>
      </c>
      <c r="AB129" s="110">
        <f t="shared" si="62"/>
        <v>0.89876543209876691</v>
      </c>
      <c r="AC129" s="282"/>
    </row>
    <row r="130" spans="1:29" ht="15.75" customHeight="1">
      <c r="A130" s="296"/>
      <c r="B130" s="100" t="s">
        <v>120</v>
      </c>
      <c r="C130" s="274" t="s">
        <v>158</v>
      </c>
      <c r="D130" s="275"/>
      <c r="E130" s="101">
        <v>25.03</v>
      </c>
      <c r="F130" s="102">
        <v>809</v>
      </c>
      <c r="G130" s="121">
        <f t="shared" si="63"/>
        <v>20249.27</v>
      </c>
      <c r="H130" s="62"/>
      <c r="I130" s="104">
        <v>4</v>
      </c>
      <c r="J130" s="105">
        <v>3300</v>
      </c>
      <c r="K130" s="106">
        <f t="shared" si="53"/>
        <v>825</v>
      </c>
      <c r="L130" s="107">
        <v>4</v>
      </c>
      <c r="M130" s="105">
        <f t="shared" si="64"/>
        <v>2938.8496468213975</v>
      </c>
      <c r="N130" s="106">
        <f t="shared" si="57"/>
        <v>734.71241170534938</v>
      </c>
      <c r="O130" s="123">
        <f t="shared" si="58"/>
        <v>0</v>
      </c>
      <c r="P130" s="124">
        <f t="shared" si="59"/>
        <v>-90.287588294650618</v>
      </c>
      <c r="Q130" s="125">
        <f t="shared" si="60"/>
        <v>0.89056049903678713</v>
      </c>
      <c r="R130" s="290"/>
      <c r="S130" s="47">
        <v>0.93089120370370371</v>
      </c>
      <c r="T130" s="48">
        <v>0.94236111111111109</v>
      </c>
      <c r="U130" s="111">
        <v>15.183333333333362</v>
      </c>
      <c r="V130" s="112">
        <v>16.516666666666637</v>
      </c>
      <c r="W130" s="113"/>
      <c r="X130" s="116"/>
      <c r="Y130" s="276"/>
      <c r="Z130" s="277"/>
      <c r="AA130" s="117">
        <f t="shared" si="61"/>
        <v>-361.15035317860247</v>
      </c>
      <c r="AB130" s="110">
        <f t="shared" si="62"/>
        <v>0.89056049903678713</v>
      </c>
      <c r="AC130" s="282"/>
    </row>
    <row r="131" spans="1:29" ht="15.75" customHeight="1">
      <c r="A131" s="296"/>
      <c r="B131" s="100" t="s">
        <v>120</v>
      </c>
      <c r="C131" s="274" t="s">
        <v>151</v>
      </c>
      <c r="D131" s="275"/>
      <c r="E131" s="101">
        <v>14.03</v>
      </c>
      <c r="F131" s="102">
        <v>4751</v>
      </c>
      <c r="G131" s="121">
        <f t="shared" si="63"/>
        <v>66656.53</v>
      </c>
      <c r="H131" s="62"/>
      <c r="I131" s="104">
        <v>3</v>
      </c>
      <c r="J131" s="105">
        <v>3000</v>
      </c>
      <c r="K131" s="106">
        <f t="shared" si="53"/>
        <v>1000</v>
      </c>
      <c r="L131" s="118">
        <v>3</v>
      </c>
      <c r="M131" s="105">
        <f t="shared" si="64"/>
        <v>2694.7534268158238</v>
      </c>
      <c r="N131" s="106">
        <f t="shared" si="57"/>
        <v>898.25114227194126</v>
      </c>
      <c r="O131" s="123">
        <f t="shared" si="58"/>
        <v>0</v>
      </c>
      <c r="P131" s="124">
        <f t="shared" si="59"/>
        <v>-101.74885772805874</v>
      </c>
      <c r="Q131" s="125">
        <f t="shared" si="60"/>
        <v>0.89825114227194125</v>
      </c>
      <c r="R131" s="290"/>
      <c r="S131" s="47">
        <v>0.95292824074074078</v>
      </c>
      <c r="T131" s="48">
        <v>1.0263888888888888</v>
      </c>
      <c r="U131" s="111">
        <v>15.216666666666754</v>
      </c>
      <c r="V131" s="112">
        <v>105.78333333333313</v>
      </c>
      <c r="W131" s="113"/>
      <c r="X131" s="116"/>
      <c r="Y131" s="276"/>
      <c r="Z131" s="277"/>
      <c r="AA131" s="117">
        <f t="shared" si="61"/>
        <v>-305.24657318417621</v>
      </c>
      <c r="AB131" s="110">
        <f t="shared" si="62"/>
        <v>0.89825114227194125</v>
      </c>
      <c r="AC131" s="282"/>
    </row>
    <row r="132" spans="1:29" ht="15.75" customHeight="1">
      <c r="A132" s="296"/>
      <c r="B132" s="100" t="s">
        <v>120</v>
      </c>
      <c r="C132" s="274" t="s">
        <v>153</v>
      </c>
      <c r="D132" s="275"/>
      <c r="E132" s="101">
        <v>14.28</v>
      </c>
      <c r="F132" s="102">
        <v>6142</v>
      </c>
      <c r="G132" s="121">
        <f t="shared" si="63"/>
        <v>87707.76</v>
      </c>
      <c r="H132" s="62"/>
      <c r="I132" s="104">
        <v>3</v>
      </c>
      <c r="J132" s="105">
        <v>3600</v>
      </c>
      <c r="K132" s="106">
        <f t="shared" si="53"/>
        <v>1200</v>
      </c>
      <c r="L132" s="118">
        <v>3</v>
      </c>
      <c r="M132" s="105">
        <f t="shared" si="64"/>
        <v>3170.519070834524</v>
      </c>
      <c r="N132" s="106">
        <f t="shared" si="57"/>
        <v>1056.8396902781747</v>
      </c>
      <c r="O132" s="123">
        <f t="shared" si="58"/>
        <v>0</v>
      </c>
      <c r="P132" s="124">
        <f t="shared" si="59"/>
        <v>-143.16030972182534</v>
      </c>
      <c r="Q132" s="125">
        <f t="shared" si="60"/>
        <v>0.88069974189847888</v>
      </c>
      <c r="R132" s="290"/>
      <c r="S132" s="47">
        <v>1.0368055555555555</v>
      </c>
      <c r="T132" s="48">
        <v>1.1175231481481482</v>
      </c>
      <c r="U132" s="111">
        <v>15.000000000000107</v>
      </c>
      <c r="V132" s="112">
        <v>116.23333333333349</v>
      </c>
      <c r="W132" s="113"/>
      <c r="X132" s="116"/>
      <c r="Y132" s="276"/>
      <c r="Z132" s="277"/>
      <c r="AA132" s="117">
        <f t="shared" si="61"/>
        <v>-429.48092916547603</v>
      </c>
      <c r="AB132" s="110">
        <f t="shared" si="62"/>
        <v>0.88069974189847888</v>
      </c>
      <c r="AC132" s="282"/>
    </row>
    <row r="133" spans="1:29" ht="15.75" customHeight="1">
      <c r="A133" s="296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26"/>
      <c r="X134" s="127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26"/>
      <c r="X135" s="127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26"/>
      <c r="X136" s="127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26"/>
      <c r="X137" s="127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26"/>
      <c r="X138" s="127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65">AVERAGE(I124:I139)</f>
        <v>3.3333333333333335</v>
      </c>
      <c r="J140" s="137">
        <f t="shared" si="65"/>
        <v>3300</v>
      </c>
      <c r="K140" s="138">
        <f t="shared" ref="K140" si="66">J140/I140</f>
        <v>990</v>
      </c>
      <c r="L140" s="136">
        <f t="shared" ref="L140:M140" si="67">AVERAGE(L124:L139)</f>
        <v>3.3333333333333335</v>
      </c>
      <c r="M140" s="137">
        <f t="shared" si="67"/>
        <v>2934.4833107367749</v>
      </c>
      <c r="N140" s="138">
        <f t="shared" ref="N140:N150" si="68">M140/L140</f>
        <v>880.34499322103238</v>
      </c>
      <c r="O140" s="139">
        <f t="shared" ref="O140:O150" si="69">L140-I140</f>
        <v>0</v>
      </c>
      <c r="P140" s="140">
        <f t="shared" ref="P140:P150" si="70">N140-K140</f>
        <v>-109.65500677896762</v>
      </c>
      <c r="Q140" s="141">
        <f t="shared" ref="Q140:Q150" si="71">N140/K140</f>
        <v>0.88923736688993171</v>
      </c>
      <c r="R140" s="291"/>
      <c r="S140" s="142">
        <f>S124</f>
        <v>0.70833333333333337</v>
      </c>
      <c r="T140" s="143">
        <f>INDEX(T124:T139,COUNTA(T124:T139))</f>
        <v>1.1175231481481482</v>
      </c>
      <c r="U140" s="144"/>
      <c r="V140" s="166"/>
      <c r="W140" s="99"/>
      <c r="X140" s="69"/>
      <c r="Y140" s="279"/>
      <c r="Z140" s="280"/>
      <c r="AA140" s="168">
        <f t="shared" ref="AA140:AA150" si="72">M140-J140</f>
        <v>-365.51668926322509</v>
      </c>
      <c r="AB140" s="141">
        <f t="shared" ref="AB140:AB150" si="73">M140/J140</f>
        <v>0.88923736688993182</v>
      </c>
      <c r="AC140" s="283"/>
    </row>
    <row r="141" spans="1:29" ht="15.75" customHeight="1">
      <c r="A141" s="284" t="s">
        <v>154</v>
      </c>
      <c r="B141" s="114" t="s">
        <v>120</v>
      </c>
      <c r="C141" s="287" t="s">
        <v>145</v>
      </c>
      <c r="D141" s="288"/>
      <c r="E141" s="147">
        <v>22.28</v>
      </c>
      <c r="F141" s="97">
        <v>1528</v>
      </c>
      <c r="G141" s="148">
        <f t="shared" ref="G141:G150" si="74">E141*F141</f>
        <v>34043.840000000004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0" si="75">F141/V141*60</f>
        <v>2935.3255069370348</v>
      </c>
      <c r="N141" s="152">
        <f t="shared" si="68"/>
        <v>587.06510138740691</v>
      </c>
      <c r="O141" s="154">
        <f t="shared" si="69"/>
        <v>0</v>
      </c>
      <c r="P141" s="155">
        <f t="shared" si="70"/>
        <v>-72.934898612593088</v>
      </c>
      <c r="Q141" s="156">
        <f t="shared" si="71"/>
        <v>0.88949257785970748</v>
      </c>
      <c r="R141" s="289">
        <f>Q157</f>
        <v>0.88433641088744097</v>
      </c>
      <c r="S141" s="157">
        <v>0.70833333333333337</v>
      </c>
      <c r="T141" s="158">
        <v>0.73002314814814817</v>
      </c>
      <c r="U141" s="159"/>
      <c r="V141" s="160">
        <v>31.233333333333313</v>
      </c>
      <c r="W141" s="158"/>
      <c r="X141" s="169"/>
      <c r="Y141" s="292"/>
      <c r="Z141" s="293"/>
      <c r="AA141" s="171">
        <f t="shared" si="72"/>
        <v>-364.67449306296521</v>
      </c>
      <c r="AB141" s="156">
        <f t="shared" si="73"/>
        <v>0.88949257785970748</v>
      </c>
      <c r="AC141" s="281">
        <f>AB157</f>
        <v>0.88433641088744097</v>
      </c>
    </row>
    <row r="142" spans="1:29" ht="15.75" customHeight="1">
      <c r="A142" s="285"/>
      <c r="B142" s="100" t="s">
        <v>120</v>
      </c>
      <c r="C142" s="274" t="s">
        <v>155</v>
      </c>
      <c r="D142" s="275"/>
      <c r="E142" s="101">
        <v>18.18</v>
      </c>
      <c r="F142" s="102">
        <v>911</v>
      </c>
      <c r="G142" s="103">
        <f t="shared" si="74"/>
        <v>16561.98</v>
      </c>
      <c r="H142" s="26">
        <v>2</v>
      </c>
      <c r="I142" s="104">
        <v>3</v>
      </c>
      <c r="J142" s="105">
        <v>3600</v>
      </c>
      <c r="K142" s="106">
        <f t="shared" si="53"/>
        <v>1200</v>
      </c>
      <c r="L142" s="107">
        <v>3</v>
      </c>
      <c r="M142" s="105">
        <f t="shared" si="75"/>
        <v>3174.8305905130833</v>
      </c>
      <c r="N142" s="106">
        <f t="shared" si="68"/>
        <v>1058.276863504361</v>
      </c>
      <c r="O142" s="108">
        <f t="shared" si="69"/>
        <v>0</v>
      </c>
      <c r="P142" s="109">
        <f t="shared" si="70"/>
        <v>-141.72313649563898</v>
      </c>
      <c r="Q142" s="110">
        <f t="shared" si="71"/>
        <v>0.88189738625363423</v>
      </c>
      <c r="R142" s="290"/>
      <c r="S142" s="47">
        <v>0.74027777777777781</v>
      </c>
      <c r="T142" s="48">
        <v>0.75223379629629628</v>
      </c>
      <c r="U142" s="111">
        <v>14.766666666666683</v>
      </c>
      <c r="V142" s="112">
        <v>17.216666666666587</v>
      </c>
      <c r="W142" s="113"/>
      <c r="X142" s="13"/>
      <c r="Y142" s="276"/>
      <c r="Z142" s="277"/>
      <c r="AA142" s="172">
        <f t="shared" si="72"/>
        <v>-425.16940948691672</v>
      </c>
      <c r="AB142" s="110">
        <f t="shared" si="73"/>
        <v>0.88189738625363423</v>
      </c>
      <c r="AC142" s="282"/>
    </row>
    <row r="143" spans="1:29" ht="15.75" customHeight="1">
      <c r="A143" s="285"/>
      <c r="B143" s="100" t="s">
        <v>120</v>
      </c>
      <c r="C143" s="274" t="s">
        <v>157</v>
      </c>
      <c r="D143" s="275"/>
      <c r="E143" s="101">
        <v>24.82</v>
      </c>
      <c r="F143" s="102">
        <v>712</v>
      </c>
      <c r="G143" s="103">
        <f t="shared" si="74"/>
        <v>17671.84</v>
      </c>
      <c r="H143" s="26">
        <v>2</v>
      </c>
      <c r="I143" s="104">
        <v>4</v>
      </c>
      <c r="J143" s="105">
        <v>3300</v>
      </c>
      <c r="K143" s="106">
        <f t="shared" si="53"/>
        <v>825</v>
      </c>
      <c r="L143" s="107">
        <v>4</v>
      </c>
      <c r="M143" s="105">
        <f t="shared" si="75"/>
        <v>2936.0824742267969</v>
      </c>
      <c r="N143" s="106">
        <f t="shared" si="68"/>
        <v>734.02061855669922</v>
      </c>
      <c r="O143" s="108">
        <f t="shared" si="69"/>
        <v>0</v>
      </c>
      <c r="P143" s="109">
        <f t="shared" si="70"/>
        <v>-90.979381443300781</v>
      </c>
      <c r="Q143" s="110">
        <f t="shared" si="71"/>
        <v>0.88972196188690811</v>
      </c>
      <c r="R143" s="290"/>
      <c r="S143" s="47">
        <v>0.7628125</v>
      </c>
      <c r="T143" s="48">
        <v>0.7729166666666667</v>
      </c>
      <c r="U143" s="111">
        <v>15.23333333333337</v>
      </c>
      <c r="V143" s="112">
        <v>14.550000000000036</v>
      </c>
      <c r="W143" s="113"/>
      <c r="X143" s="13"/>
      <c r="Y143" s="276"/>
      <c r="Z143" s="277"/>
      <c r="AA143" s="172">
        <f t="shared" si="72"/>
        <v>-363.91752577320312</v>
      </c>
      <c r="AB143" s="110">
        <f t="shared" si="73"/>
        <v>0.88972196188690811</v>
      </c>
      <c r="AC143" s="282"/>
    </row>
    <row r="144" spans="1:29" ht="15.75" customHeight="1">
      <c r="A144" s="285"/>
      <c r="B144" s="100" t="s">
        <v>120</v>
      </c>
      <c r="C144" s="274" t="s">
        <v>158</v>
      </c>
      <c r="D144" s="275"/>
      <c r="E144" s="101">
        <v>25.03</v>
      </c>
      <c r="F144" s="102">
        <v>1000</v>
      </c>
      <c r="G144" s="103">
        <f t="shared" si="74"/>
        <v>25030</v>
      </c>
      <c r="H144" s="26">
        <v>2</v>
      </c>
      <c r="I144" s="104">
        <v>4</v>
      </c>
      <c r="J144" s="105">
        <v>3300</v>
      </c>
      <c r="K144" s="106">
        <f t="shared" si="53"/>
        <v>825</v>
      </c>
      <c r="L144" s="107">
        <v>4</v>
      </c>
      <c r="M144" s="105">
        <f t="shared" si="75"/>
        <v>2941.1764705882365</v>
      </c>
      <c r="N144" s="106">
        <f t="shared" si="68"/>
        <v>735.29411764705912</v>
      </c>
      <c r="O144" s="108">
        <f t="shared" si="69"/>
        <v>0</v>
      </c>
      <c r="P144" s="109">
        <f t="shared" si="70"/>
        <v>-89.705882352940876</v>
      </c>
      <c r="Q144" s="110">
        <f t="shared" si="71"/>
        <v>0.89126559714795051</v>
      </c>
      <c r="R144" s="290"/>
      <c r="S144" s="47">
        <v>0.78402777777777777</v>
      </c>
      <c r="T144" s="48">
        <v>0.79819444444444443</v>
      </c>
      <c r="U144" s="111">
        <v>15.999999999999943</v>
      </c>
      <c r="V144" s="112">
        <v>20.399999999999991</v>
      </c>
      <c r="W144" s="113"/>
      <c r="X144" s="13"/>
      <c r="Y144" s="276"/>
      <c r="Z144" s="277"/>
      <c r="AA144" s="172">
        <f t="shared" si="72"/>
        <v>-358.8235294117635</v>
      </c>
      <c r="AB144" s="110">
        <f t="shared" si="73"/>
        <v>0.89126559714795051</v>
      </c>
      <c r="AC144" s="282"/>
    </row>
    <row r="145" spans="1:29" ht="15.75" customHeight="1">
      <c r="A145" s="285"/>
      <c r="B145" s="100" t="s">
        <v>120</v>
      </c>
      <c r="C145" s="274" t="s">
        <v>148</v>
      </c>
      <c r="D145" s="275"/>
      <c r="E145" s="101">
        <v>17.89</v>
      </c>
      <c r="F145" s="102">
        <v>1294</v>
      </c>
      <c r="G145" s="103">
        <f t="shared" si="74"/>
        <v>23149.66</v>
      </c>
      <c r="H145" s="13">
        <v>2</v>
      </c>
      <c r="I145" s="104">
        <v>4</v>
      </c>
      <c r="J145" s="105">
        <v>3600</v>
      </c>
      <c r="K145" s="106">
        <f t="shared" si="53"/>
        <v>900</v>
      </c>
      <c r="L145" s="107">
        <v>4</v>
      </c>
      <c r="M145" s="105">
        <f t="shared" si="75"/>
        <v>3166.8252889191099</v>
      </c>
      <c r="N145" s="106">
        <f t="shared" si="68"/>
        <v>791.70632222977747</v>
      </c>
      <c r="O145" s="108">
        <f t="shared" si="69"/>
        <v>0</v>
      </c>
      <c r="P145" s="109">
        <f t="shared" si="70"/>
        <v>-108.29367777022253</v>
      </c>
      <c r="Q145" s="110">
        <f t="shared" si="71"/>
        <v>0.87967369136641937</v>
      </c>
      <c r="R145" s="290"/>
      <c r="S145" s="47">
        <v>0.80866898148148147</v>
      </c>
      <c r="T145" s="48">
        <v>0.8256944444444444</v>
      </c>
      <c r="U145" s="111">
        <v>15.083333333333346</v>
      </c>
      <c r="V145" s="112">
        <v>24.516666666666609</v>
      </c>
      <c r="W145" s="113"/>
      <c r="X145" s="116"/>
      <c r="Y145" s="276"/>
      <c r="Z145" s="277"/>
      <c r="AA145" s="172">
        <f t="shared" si="72"/>
        <v>-433.17471108089012</v>
      </c>
      <c r="AB145" s="110">
        <f t="shared" si="73"/>
        <v>0.87967369136641937</v>
      </c>
      <c r="AC145" s="282"/>
    </row>
    <row r="146" spans="1:29" ht="15.75" customHeight="1">
      <c r="A146" s="285"/>
      <c r="B146" s="100" t="s">
        <v>120</v>
      </c>
      <c r="C146" s="274" t="s">
        <v>149</v>
      </c>
      <c r="D146" s="275"/>
      <c r="E146" s="101">
        <v>16.66</v>
      </c>
      <c r="F146" s="102">
        <v>2036</v>
      </c>
      <c r="G146" s="121">
        <f t="shared" si="74"/>
        <v>33919.760000000002</v>
      </c>
      <c r="H146" s="122">
        <v>2</v>
      </c>
      <c r="I146" s="104">
        <v>5</v>
      </c>
      <c r="J146" s="105">
        <v>3600</v>
      </c>
      <c r="K146" s="106">
        <f t="shared" si="53"/>
        <v>720</v>
      </c>
      <c r="L146" s="107">
        <v>5</v>
      </c>
      <c r="M146" s="105">
        <f t="shared" si="75"/>
        <v>3170.2422145328719</v>
      </c>
      <c r="N146" s="106">
        <f t="shared" si="68"/>
        <v>634.04844290657434</v>
      </c>
      <c r="O146" s="108">
        <f t="shared" si="69"/>
        <v>0</v>
      </c>
      <c r="P146" s="109">
        <f t="shared" si="70"/>
        <v>-85.951557093425663</v>
      </c>
      <c r="Q146" s="110">
        <f t="shared" si="71"/>
        <v>0.88062283737024216</v>
      </c>
      <c r="R146" s="290"/>
      <c r="S146" s="47">
        <v>0.83643518518518523</v>
      </c>
      <c r="T146" s="48">
        <v>0.86319444444444449</v>
      </c>
      <c r="U146" s="111">
        <v>15.466666666666793</v>
      </c>
      <c r="V146" s="112">
        <v>38.533333333333331</v>
      </c>
      <c r="W146" s="113">
        <v>0.86319444444444449</v>
      </c>
      <c r="X146" s="116">
        <v>0.91527777777777775</v>
      </c>
      <c r="Y146" s="276"/>
      <c r="Z146" s="277"/>
      <c r="AA146" s="172">
        <f t="shared" si="72"/>
        <v>-429.75778546712809</v>
      </c>
      <c r="AB146" s="110">
        <f t="shared" si="73"/>
        <v>0.88062283737024216</v>
      </c>
      <c r="AC146" s="282"/>
    </row>
    <row r="147" spans="1:29" ht="15.75" customHeight="1">
      <c r="A147" s="285"/>
      <c r="B147" s="100" t="s">
        <v>120</v>
      </c>
      <c r="C147" s="274" t="s">
        <v>155</v>
      </c>
      <c r="D147" s="275"/>
      <c r="E147" s="101">
        <v>18.18</v>
      </c>
      <c r="F147" s="102">
        <v>2222</v>
      </c>
      <c r="G147" s="121">
        <f t="shared" si="74"/>
        <v>40395.96</v>
      </c>
      <c r="H147" s="62"/>
      <c r="I147" s="104">
        <v>3</v>
      </c>
      <c r="J147" s="105">
        <v>3600</v>
      </c>
      <c r="K147" s="106">
        <f t="shared" si="53"/>
        <v>1200</v>
      </c>
      <c r="L147" s="107">
        <v>3</v>
      </c>
      <c r="M147" s="105">
        <f t="shared" si="75"/>
        <v>3174.2857142857129</v>
      </c>
      <c r="N147" s="106">
        <f t="shared" si="68"/>
        <v>1058.0952380952376</v>
      </c>
      <c r="O147" s="123">
        <f t="shared" si="69"/>
        <v>0</v>
      </c>
      <c r="P147" s="124">
        <f t="shared" si="70"/>
        <v>-141.90476190476238</v>
      </c>
      <c r="Q147" s="125">
        <f t="shared" si="71"/>
        <v>0.88174603174603139</v>
      </c>
      <c r="R147" s="290"/>
      <c r="S147" s="47">
        <v>0.91527777777777775</v>
      </c>
      <c r="T147" s="48">
        <v>0.94444444444444442</v>
      </c>
      <c r="U147" s="111">
        <v>74.999999999999886</v>
      </c>
      <c r="V147" s="112">
        <v>42.000000000000014</v>
      </c>
      <c r="W147" s="113"/>
      <c r="X147" s="116"/>
      <c r="Y147" s="276"/>
      <c r="Z147" s="277"/>
      <c r="AA147" s="172">
        <f t="shared" si="72"/>
        <v>-425.71428571428714</v>
      </c>
      <c r="AB147" s="110">
        <f t="shared" si="73"/>
        <v>0.88174603174603139</v>
      </c>
      <c r="AC147" s="282"/>
    </row>
    <row r="148" spans="1:29" ht="15.75" customHeight="1">
      <c r="A148" s="285"/>
      <c r="B148" s="100" t="s">
        <v>120</v>
      </c>
      <c r="C148" s="274" t="s">
        <v>157</v>
      </c>
      <c r="D148" s="275"/>
      <c r="E148" s="101">
        <v>24.82</v>
      </c>
      <c r="F148" s="102">
        <v>1683</v>
      </c>
      <c r="G148" s="121">
        <f t="shared" si="74"/>
        <v>41772.06</v>
      </c>
      <c r="H148" s="62"/>
      <c r="I148" s="104">
        <v>4</v>
      </c>
      <c r="J148" s="105">
        <v>3300</v>
      </c>
      <c r="K148" s="106">
        <f t="shared" si="53"/>
        <v>825</v>
      </c>
      <c r="L148" s="118">
        <v>4</v>
      </c>
      <c r="M148" s="105">
        <f t="shared" si="75"/>
        <v>2936.8880271449352</v>
      </c>
      <c r="N148" s="106">
        <f t="shared" si="68"/>
        <v>734.22200678623381</v>
      </c>
      <c r="O148" s="123">
        <f t="shared" si="69"/>
        <v>0</v>
      </c>
      <c r="P148" s="124">
        <f t="shared" si="70"/>
        <v>-90.777993213766194</v>
      </c>
      <c r="Q148" s="125">
        <f t="shared" si="71"/>
        <v>0.88996606883179852</v>
      </c>
      <c r="R148" s="290"/>
      <c r="S148" s="47">
        <v>0.95486111111111116</v>
      </c>
      <c r="T148" s="48">
        <v>0.97873842592592597</v>
      </c>
      <c r="U148" s="111">
        <v>15.000000000000107</v>
      </c>
      <c r="V148" s="112">
        <v>34.383333333333326</v>
      </c>
      <c r="W148" s="113"/>
      <c r="X148" s="116"/>
      <c r="Y148" s="276"/>
      <c r="Z148" s="277"/>
      <c r="AA148" s="172">
        <f t="shared" si="72"/>
        <v>-363.11197285506478</v>
      </c>
      <c r="AB148" s="110">
        <f t="shared" si="73"/>
        <v>0.88996606883179852</v>
      </c>
      <c r="AC148" s="282"/>
    </row>
    <row r="149" spans="1:29" ht="15.75" customHeight="1">
      <c r="A149" s="285"/>
      <c r="B149" s="100" t="s">
        <v>120</v>
      </c>
      <c r="C149" s="274" t="s">
        <v>148</v>
      </c>
      <c r="D149" s="275"/>
      <c r="E149" s="101">
        <v>17.89</v>
      </c>
      <c r="F149" s="102">
        <v>3364</v>
      </c>
      <c r="G149" s="121">
        <f t="shared" si="74"/>
        <v>60181.96</v>
      </c>
      <c r="H149" s="62"/>
      <c r="I149" s="104">
        <v>4</v>
      </c>
      <c r="J149" s="105">
        <v>3600</v>
      </c>
      <c r="K149" s="106">
        <f t="shared" si="53"/>
        <v>900</v>
      </c>
      <c r="L149" s="118">
        <v>4</v>
      </c>
      <c r="M149" s="105">
        <f t="shared" si="75"/>
        <v>3168.6028257456728</v>
      </c>
      <c r="N149" s="106">
        <f t="shared" si="68"/>
        <v>792.1507064364182</v>
      </c>
      <c r="O149" s="123">
        <f t="shared" si="69"/>
        <v>0</v>
      </c>
      <c r="P149" s="124">
        <f t="shared" si="70"/>
        <v>-107.8492935635818</v>
      </c>
      <c r="Q149" s="125">
        <f t="shared" si="71"/>
        <v>0.88016745159602028</v>
      </c>
      <c r="R149" s="290"/>
      <c r="S149" s="47">
        <v>0.98909722222222218</v>
      </c>
      <c r="T149" s="48">
        <v>1.0333333333333334</v>
      </c>
      <c r="U149" s="111">
        <v>14.916666666666547</v>
      </c>
      <c r="V149" s="112">
        <v>63.700000000000202</v>
      </c>
      <c r="W149" s="126"/>
      <c r="X149" s="127"/>
      <c r="Y149" s="276"/>
      <c r="Z149" s="277"/>
      <c r="AA149" s="172">
        <f t="shared" si="72"/>
        <v>-431.39717425432718</v>
      </c>
      <c r="AB149" s="110">
        <f t="shared" si="73"/>
        <v>0.88016745159602028</v>
      </c>
      <c r="AC149" s="282"/>
    </row>
    <row r="150" spans="1:29" ht="15.75" customHeight="1">
      <c r="A150" s="285"/>
      <c r="B150" s="100" t="s">
        <v>120</v>
      </c>
      <c r="C150" s="274" t="s">
        <v>149</v>
      </c>
      <c r="D150" s="275"/>
      <c r="E150" s="101">
        <v>16.66</v>
      </c>
      <c r="F150" s="102">
        <v>5029</v>
      </c>
      <c r="G150" s="121">
        <f t="shared" si="74"/>
        <v>83783.14</v>
      </c>
      <c r="H150" s="62"/>
      <c r="I150" s="104">
        <v>5</v>
      </c>
      <c r="J150" s="105">
        <v>3600</v>
      </c>
      <c r="K150" s="106">
        <f t="shared" si="53"/>
        <v>720</v>
      </c>
      <c r="L150" s="118">
        <v>5</v>
      </c>
      <c r="M150" s="105">
        <f t="shared" si="75"/>
        <v>3170.6479859894935</v>
      </c>
      <c r="N150" s="106">
        <f t="shared" si="68"/>
        <v>634.12959719789865</v>
      </c>
      <c r="O150" s="123">
        <f t="shared" si="69"/>
        <v>0</v>
      </c>
      <c r="P150" s="124">
        <f t="shared" si="70"/>
        <v>-85.870402802101353</v>
      </c>
      <c r="Q150" s="125">
        <f t="shared" si="71"/>
        <v>0.88073555166374817</v>
      </c>
      <c r="R150" s="290"/>
      <c r="S150" s="47">
        <v>1.04375</v>
      </c>
      <c r="T150" s="48">
        <v>1.1098379629629629</v>
      </c>
      <c r="U150" s="111">
        <v>14.999999999999787</v>
      </c>
      <c r="V150" s="112">
        <v>95.166666666666629</v>
      </c>
      <c r="W150" s="126"/>
      <c r="X150" s="127"/>
      <c r="Y150" s="276"/>
      <c r="Z150" s="277"/>
      <c r="AA150" s="172">
        <f t="shared" si="72"/>
        <v>-429.35201401050654</v>
      </c>
      <c r="AB150" s="110">
        <f t="shared" si="73"/>
        <v>0.88073555166374817</v>
      </c>
      <c r="AC150" s="282"/>
    </row>
    <row r="151" spans="1:29" ht="15.75" customHeight="1">
      <c r="A151" s="285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72"/>
      <c r="AB151" s="110"/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72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72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13"/>
      <c r="X154" s="116"/>
      <c r="Y154" s="276"/>
      <c r="Z154" s="277"/>
      <c r="AA154" s="172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72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73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167"/>
      <c r="G157" s="135"/>
      <c r="H157" s="69"/>
      <c r="I157" s="136">
        <f t="shared" ref="I157:J157" si="76">AVERAGE(I141:I156)</f>
        <v>4.0999999999999996</v>
      </c>
      <c r="J157" s="137">
        <f t="shared" si="76"/>
        <v>3480</v>
      </c>
      <c r="K157" s="138">
        <f t="shared" ref="K157" si="77">J157/I157</f>
        <v>848.78048780487813</v>
      </c>
      <c r="L157" s="136">
        <f t="shared" ref="L157:M157" si="78">AVERAGE(L141:L156)</f>
        <v>4.0999999999999996</v>
      </c>
      <c r="M157" s="137">
        <f t="shared" si="78"/>
        <v>3077.4907098882945</v>
      </c>
      <c r="N157" s="138">
        <f>M157/L157</f>
        <v>750.60749021665731</v>
      </c>
      <c r="O157" s="139">
        <f>L157-I157</f>
        <v>0</v>
      </c>
      <c r="P157" s="140">
        <f>N157-K157</f>
        <v>-98.172997588220824</v>
      </c>
      <c r="Q157" s="141">
        <f>N157/K157</f>
        <v>0.88433641088744097</v>
      </c>
      <c r="R157" s="291"/>
      <c r="S157" s="142">
        <f>S141</f>
        <v>0.70833333333333337</v>
      </c>
      <c r="T157" s="143">
        <f>INDEX(T141:T156,COUNTA(T141:T156))</f>
        <v>1.1098379629629629</v>
      </c>
      <c r="U157" s="144"/>
      <c r="V157" s="166"/>
      <c r="W157" s="167"/>
      <c r="X157" s="138"/>
      <c r="Y157" s="279"/>
      <c r="Z157" s="280"/>
      <c r="AA157" s="174">
        <f>M157-J157</f>
        <v>-402.50929011170547</v>
      </c>
      <c r="AB157" s="141">
        <f>M157/J157</f>
        <v>0.88433641088744097</v>
      </c>
      <c r="AC157" s="283"/>
    </row>
    <row r="159" spans="1:29">
      <c r="Y159" s="273" t="s">
        <v>159</v>
      </c>
      <c r="Z159" s="273"/>
    </row>
    <row r="160" spans="1:29">
      <c r="Y160" s="273" t="s">
        <v>160</v>
      </c>
      <c r="Z160" s="273"/>
    </row>
    <row r="161" spans="25:26">
      <c r="Y161" s="273" t="s">
        <v>161</v>
      </c>
      <c r="Z161" s="273"/>
    </row>
    <row r="162" spans="25:26">
      <c r="Y162" s="273" t="s">
        <v>162</v>
      </c>
      <c r="Z162" s="273"/>
    </row>
    <row r="163" spans="25:26">
      <c r="Y163" s="273" t="s">
        <v>163</v>
      </c>
      <c r="Z163" s="273"/>
    </row>
    <row r="164" spans="25:26">
      <c r="Y164" s="273" t="s">
        <v>164</v>
      </c>
      <c r="Z164" s="273"/>
    </row>
    <row r="165" spans="25:26">
      <c r="Y165" s="273" t="s">
        <v>165</v>
      </c>
      <c r="Z165" s="273"/>
    </row>
    <row r="166" spans="25:26">
      <c r="Y166" s="273" t="s">
        <v>166</v>
      </c>
      <c r="Z166" s="273"/>
    </row>
    <row r="167" spans="25:26">
      <c r="Y167" s="273" t="s">
        <v>167</v>
      </c>
      <c r="Z167" s="273"/>
    </row>
    <row r="168" spans="25:26">
      <c r="Y168" s="273" t="s">
        <v>168</v>
      </c>
      <c r="Z168" s="273"/>
    </row>
    <row r="169" spans="25:26">
      <c r="Y169" s="273" t="s">
        <v>169</v>
      </c>
      <c r="Z169" s="273"/>
    </row>
    <row r="170" spans="25:26">
      <c r="Y170" s="273" t="s">
        <v>170</v>
      </c>
      <c r="Z170" s="273"/>
    </row>
    <row r="171" spans="25:26">
      <c r="Y171" s="273" t="s">
        <v>171</v>
      </c>
      <c r="Z171" s="273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471" priority="1" operator="greaterThan">
      <formula>0</formula>
    </cfRule>
  </conditionalFormatting>
  <conditionalFormatting sqref="P5:P157 AA5:AA157">
    <cfRule type="cellIs" dxfId="470" priority="4" operator="lessThan">
      <formula>0</formula>
    </cfRule>
  </conditionalFormatting>
  <conditionalFormatting sqref="Q5:Q157 AB5:AB157">
    <cfRule type="cellIs" dxfId="469" priority="2" operator="greaterThan">
      <formula>1</formula>
    </cfRule>
    <cfRule type="cellIs" dxfId="468" priority="3" operator="lessThan">
      <formula>0.8</formula>
    </cfRule>
  </conditionalFormatting>
  <conditionalFormatting sqref="AC5:AC6 R5:R157 AC90:AC95">
    <cfRule type="cellIs" dxfId="467" priority="5" operator="lessThan">
      <formula>0.8</formula>
    </cfRule>
  </conditionalFormatting>
  <conditionalFormatting sqref="AC12:AC20">
    <cfRule type="cellIs" dxfId="466" priority="13" operator="lessThan">
      <formula>0.8</formula>
    </cfRule>
  </conditionalFormatting>
  <conditionalFormatting sqref="AC22:AC27">
    <cfRule type="cellIs" dxfId="465" priority="12" operator="lessThan">
      <formula>0.8</formula>
    </cfRule>
  </conditionalFormatting>
  <conditionalFormatting sqref="AC39">
    <cfRule type="cellIs" dxfId="464" priority="11" operator="lessThan">
      <formula>0.8</formula>
    </cfRule>
  </conditionalFormatting>
  <conditionalFormatting sqref="AC56">
    <cfRule type="cellIs" dxfId="463" priority="7" operator="lessThan">
      <formula>0.8</formula>
    </cfRule>
  </conditionalFormatting>
  <conditionalFormatting sqref="AC73:AC78">
    <cfRule type="cellIs" dxfId="462" priority="6" operator="lessThan">
      <formula>0.8</formula>
    </cfRule>
  </conditionalFormatting>
  <conditionalFormatting sqref="AC107">
    <cfRule type="cellIs" dxfId="461" priority="10" operator="lessThan">
      <formula>0.8</formula>
    </cfRule>
  </conditionalFormatting>
  <conditionalFormatting sqref="AC124">
    <cfRule type="cellIs" dxfId="460" priority="9" operator="lessThan">
      <formula>0.8</formula>
    </cfRule>
  </conditionalFormatting>
  <conditionalFormatting sqref="AC141:AC146">
    <cfRule type="cellIs" dxfId="459" priority="8" operator="lessThan">
      <formula>0.8</formula>
    </cfRule>
  </conditionalFormatting>
  <dataValidations count="1">
    <dataValidation type="list" allowBlank="1" showInputMessage="1" showErrorMessage="1" sqref="Y5:Z157" xr:uid="{3CFD68DE-85C6-47CD-9C4D-4777C695EA44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D0A64-93D5-4FDC-BA2E-C0D421374F10}">
  <sheetPr>
    <tabColor theme="8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M45" sqref="M45"/>
      <selection pane="bottomLeft" activeCell="AA27" sqref="AA27:AB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39373</v>
      </c>
      <c r="E1" s="88" t="s">
        <v>3</v>
      </c>
      <c r="F1" s="89">
        <f>SUM(G5:G123)</f>
        <v>1964713.12</v>
      </c>
      <c r="G1" s="90" t="s">
        <v>84</v>
      </c>
      <c r="H1" s="91">
        <f>L21+L38+L55+L72+L89+L106+L123</f>
        <v>140.91666666666669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205</v>
      </c>
      <c r="Z1" s="192" t="s">
        <v>206</v>
      </c>
      <c r="AA1" s="370" t="s">
        <v>173</v>
      </c>
      <c r="AB1" s="371"/>
      <c r="AC1" s="176" t="s">
        <v>19</v>
      </c>
      <c r="AD1" s="177" t="s">
        <v>172</v>
      </c>
      <c r="AE1" s="338" t="s">
        <v>90</v>
      </c>
      <c r="AF1" s="353"/>
      <c r="AG1" s="354"/>
    </row>
    <row r="2" spans="1:33" ht="26.25" customHeight="1" thickBot="1">
      <c r="A2" s="331">
        <v>46101</v>
      </c>
      <c r="B2" s="332"/>
      <c r="C2" s="92" t="s">
        <v>40</v>
      </c>
      <c r="D2" s="93">
        <f>AVERAGE(N21,N38,N55,N72,N89,N106,N123)</f>
        <v>116.72572067757426</v>
      </c>
      <c r="E2" s="93" t="s">
        <v>91</v>
      </c>
      <c r="F2" s="94">
        <f>F1/D1</f>
        <v>49.900010667208498</v>
      </c>
      <c r="G2" s="95" t="s">
        <v>92</v>
      </c>
      <c r="H2" s="96">
        <f>COUNT(H5:H123)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SUM(Y21,Y38,Y55,Y72,Y89,Y106,Y123)</f>
        <v>0</v>
      </c>
      <c r="Z2" s="193">
        <f>SUM(Z21,Z38,Z55,Z72,Z89,Z106,Z123)</f>
        <v>0</v>
      </c>
      <c r="AA2" s="372"/>
      <c r="AB2" s="373"/>
      <c r="AC2" s="201">
        <f>SUM(AC21,AC38,AC55,AC72,AC89,AC106,AC123)</f>
        <v>36</v>
      </c>
      <c r="AD2" s="202">
        <f>SUM(AD21,AD38,AD55,AD72,AD89,AD106,AD123)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207</v>
      </c>
      <c r="Z3" s="364"/>
      <c r="AA3" s="366" t="s">
        <v>108</v>
      </c>
      <c r="AB3" s="367"/>
      <c r="AC3" s="363" t="s">
        <v>208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8"/>
      <c r="AB4" s="369"/>
      <c r="AC4" s="194" t="s">
        <v>174</v>
      </c>
      <c r="AD4" s="195" t="s">
        <v>175</v>
      </c>
      <c r="AE4" s="312"/>
      <c r="AF4" s="299"/>
      <c r="AG4" s="301"/>
    </row>
    <row r="5" spans="1:33" ht="15.75" customHeight="1">
      <c r="A5" s="284" t="s">
        <v>180</v>
      </c>
      <c r="B5" s="114" t="s">
        <v>181</v>
      </c>
      <c r="C5" s="362" t="s">
        <v>182</v>
      </c>
      <c r="D5" s="362"/>
      <c r="E5" s="147">
        <v>56.77</v>
      </c>
      <c r="F5" s="151">
        <v>3164</v>
      </c>
      <c r="G5" s="148">
        <f t="shared" ref="G5:G7" si="0">E5*F5</f>
        <v>179620.28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1785.3291536050162</v>
      </c>
      <c r="N5" s="152">
        <f>M5/L5</f>
        <v>74.388714733542344</v>
      </c>
      <c r="O5" s="154">
        <f>L5-I5</f>
        <v>0</v>
      </c>
      <c r="P5" s="155">
        <f>N5-K5</f>
        <v>-8.9446185997909851</v>
      </c>
      <c r="Q5" s="156">
        <f>N5/K5</f>
        <v>0.89266457680250821</v>
      </c>
      <c r="R5" s="289">
        <f>Q21</f>
        <v>0.89293617351476318</v>
      </c>
      <c r="S5" s="157">
        <v>0.29166666666666669</v>
      </c>
      <c r="T5" s="158">
        <v>0.36550925925925926</v>
      </c>
      <c r="U5" s="159"/>
      <c r="V5" s="160">
        <v>106.3333333333333</v>
      </c>
      <c r="W5" s="181"/>
      <c r="X5" s="152"/>
      <c r="Y5" s="12"/>
      <c r="Z5" s="198"/>
      <c r="AA5" s="292"/>
      <c r="AB5" s="293"/>
      <c r="AC5" s="12">
        <v>3</v>
      </c>
      <c r="AD5" s="198"/>
      <c r="AE5" s="178">
        <f>M5-J5</f>
        <v>-214.67084639498376</v>
      </c>
      <c r="AF5" s="132">
        <f>M5/J5</f>
        <v>0.8926645768025081</v>
      </c>
      <c r="AG5" s="365">
        <f>AF21</f>
        <v>0.89293617351476329</v>
      </c>
    </row>
    <row r="6" spans="1:33" ht="15.75" customHeight="1">
      <c r="A6" s="285"/>
      <c r="B6" s="100" t="s">
        <v>183</v>
      </c>
      <c r="C6" s="361" t="s">
        <v>186</v>
      </c>
      <c r="D6" s="361"/>
      <c r="E6" s="101">
        <v>59.52</v>
      </c>
      <c r="F6" s="102">
        <v>3433</v>
      </c>
      <c r="G6" s="103">
        <f t="shared" si="0"/>
        <v>204332.16</v>
      </c>
      <c r="H6" s="26"/>
      <c r="I6" s="104">
        <v>24</v>
      </c>
      <c r="J6" s="105">
        <v>2000</v>
      </c>
      <c r="K6" s="106">
        <f t="shared" ref="K6:K41" si="1">J6/I6</f>
        <v>83.333333333333329</v>
      </c>
      <c r="L6" s="107">
        <v>24</v>
      </c>
      <c r="M6" s="105">
        <f>F6/V6*60</f>
        <v>1785.6957087126143</v>
      </c>
      <c r="N6" s="106">
        <f>M6/L6</f>
        <v>74.403987863025591</v>
      </c>
      <c r="O6" s="108">
        <f>L6-I6</f>
        <v>0</v>
      </c>
      <c r="P6" s="109">
        <f>N6-K6</f>
        <v>-8.9293454703077373</v>
      </c>
      <c r="Q6" s="110">
        <f>N6/K6</f>
        <v>0.89284785435630709</v>
      </c>
      <c r="R6" s="290"/>
      <c r="S6" s="47">
        <v>0.36875000000000002</v>
      </c>
      <c r="T6" s="48">
        <v>0.44885416666666667</v>
      </c>
      <c r="U6" s="111">
        <v>4.6666666666667034</v>
      </c>
      <c r="V6" s="112">
        <v>115.34999999999997</v>
      </c>
      <c r="W6" s="113">
        <v>0.44885416666666667</v>
      </c>
      <c r="X6" s="116">
        <v>0.48770833333333335</v>
      </c>
      <c r="Y6" s="12"/>
      <c r="Z6" s="198"/>
      <c r="AA6" s="276"/>
      <c r="AB6" s="277"/>
      <c r="AC6" s="12">
        <v>4</v>
      </c>
      <c r="AD6" s="198"/>
      <c r="AE6" s="117">
        <f>M6-J6</f>
        <v>-214.30429128738569</v>
      </c>
      <c r="AF6" s="110">
        <f>M6/J6</f>
        <v>0.8928478543563072</v>
      </c>
      <c r="AG6" s="359"/>
    </row>
    <row r="7" spans="1:33" ht="15.75" customHeight="1">
      <c r="A7" s="285"/>
      <c r="B7" s="100" t="s">
        <v>183</v>
      </c>
      <c r="C7" s="361" t="s">
        <v>184</v>
      </c>
      <c r="D7" s="361"/>
      <c r="E7" s="101">
        <v>77.34</v>
      </c>
      <c r="F7" s="102">
        <v>1599</v>
      </c>
      <c r="G7" s="103">
        <f t="shared" si="0"/>
        <v>123666.66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1786.5921787709497</v>
      </c>
      <c r="N7" s="106">
        <f>M7/L7</f>
        <v>77.67792081612825</v>
      </c>
      <c r="O7" s="108">
        <f>L7-I7</f>
        <v>0</v>
      </c>
      <c r="P7" s="109">
        <f>N7-K7</f>
        <v>-9.2786009230021875</v>
      </c>
      <c r="Q7" s="110">
        <f>N7/K7</f>
        <v>0.89329608938547489</v>
      </c>
      <c r="R7" s="290"/>
      <c r="S7" s="47">
        <v>0.48770833333333335</v>
      </c>
      <c r="T7" s="48">
        <v>0.52500000000000002</v>
      </c>
      <c r="U7" s="111">
        <v>55.950000000000031</v>
      </c>
      <c r="V7" s="112">
        <v>53.7</v>
      </c>
      <c r="W7" s="113"/>
      <c r="X7" s="116"/>
      <c r="Y7" s="12"/>
      <c r="Z7" s="198"/>
      <c r="AA7" s="276"/>
      <c r="AB7" s="277"/>
      <c r="AC7" s="12">
        <v>1</v>
      </c>
      <c r="AD7" s="198"/>
      <c r="AE7" s="117">
        <f>M7-J7</f>
        <v>-213.40782122905034</v>
      </c>
      <c r="AF7" s="110">
        <f>M7/J7</f>
        <v>0.89329608938547478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1785.8723470295265</v>
      </c>
      <c r="N21" s="138">
        <f>M21/L21</f>
        <v>75.459394944909562</v>
      </c>
      <c r="O21" s="139">
        <f>L21-I21</f>
        <v>0</v>
      </c>
      <c r="P21" s="140">
        <f>N21-K21</f>
        <v>-9.047647308611559</v>
      </c>
      <c r="Q21" s="141">
        <f>N21/K21</f>
        <v>0.89293617351476318</v>
      </c>
      <c r="R21" s="291"/>
      <c r="S21" s="142">
        <f>S5</f>
        <v>0.29166666666666669</v>
      </c>
      <c r="T21" s="143">
        <f>INDEX(T5:T20,COUNTA(T5:T20))</f>
        <v>0.52500000000000002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8</v>
      </c>
      <c r="AD21" s="180">
        <f>SUM(AD5:AD20)</f>
        <v>0</v>
      </c>
      <c r="AE21" s="168">
        <f>M21-J21</f>
        <v>-214.12765297047349</v>
      </c>
      <c r="AF21" s="141">
        <f>M21/J21</f>
        <v>0.89293617351476329</v>
      </c>
      <c r="AG21" s="360"/>
    </row>
    <row r="22" spans="1:33" ht="15.75" customHeight="1">
      <c r="A22" s="294" t="s">
        <v>187</v>
      </c>
      <c r="B22" s="146" t="s">
        <v>183</v>
      </c>
      <c r="C22" s="287" t="s">
        <v>190</v>
      </c>
      <c r="D22" s="288"/>
      <c r="E22" s="147">
        <v>47.37</v>
      </c>
      <c r="F22" s="159">
        <v>1347</v>
      </c>
      <c r="G22" s="148">
        <f t="shared" ref="G22:G25" si="5">E22*F22</f>
        <v>63807.39</v>
      </c>
      <c r="H22" s="149"/>
      <c r="I22" s="153">
        <v>21</v>
      </c>
      <c r="J22" s="151">
        <v>2000</v>
      </c>
      <c r="K22" s="152">
        <f>J22/I22</f>
        <v>95.238095238095241</v>
      </c>
      <c r="L22" s="153">
        <v>22</v>
      </c>
      <c r="M22" s="151">
        <f>F22/V22*60</f>
        <v>1784.7626058152396</v>
      </c>
      <c r="N22" s="152">
        <f>M22/L22</f>
        <v>81.1255729916018</v>
      </c>
      <c r="O22" s="154">
        <f>L22-I22</f>
        <v>1</v>
      </c>
      <c r="P22" s="155">
        <f>N22-K22</f>
        <v>-14.112522246493441</v>
      </c>
      <c r="Q22" s="156">
        <f>N22/K22</f>
        <v>0.85181851641181883</v>
      </c>
      <c r="R22" s="289">
        <f>Q38</f>
        <v>0.88730076376816047</v>
      </c>
      <c r="S22" s="157">
        <v>0.29166666666666669</v>
      </c>
      <c r="T22" s="158">
        <v>0.3231134259259259</v>
      </c>
      <c r="U22" s="159"/>
      <c r="V22" s="160">
        <v>45.283333333333275</v>
      </c>
      <c r="W22" s="97"/>
      <c r="X22" s="98"/>
      <c r="Y22" s="12"/>
      <c r="Z22" s="198"/>
      <c r="AA22" s="292"/>
      <c r="AB22" s="293"/>
      <c r="AC22" s="12">
        <v>1</v>
      </c>
      <c r="AD22" s="198"/>
      <c r="AE22" s="115">
        <f>M22-J22</f>
        <v>-215.23739418476043</v>
      </c>
      <c r="AF22" s="156">
        <f>M22/J22</f>
        <v>0.89238130290761974</v>
      </c>
      <c r="AG22" s="358">
        <f>AF38</f>
        <v>0.90842697242930703</v>
      </c>
    </row>
    <row r="23" spans="1:33" ht="15.75" customHeight="1">
      <c r="A23" s="295"/>
      <c r="B23" s="163" t="s">
        <v>183</v>
      </c>
      <c r="C23" s="274" t="s">
        <v>192</v>
      </c>
      <c r="D23" s="275"/>
      <c r="E23" s="101">
        <v>53.76</v>
      </c>
      <c r="F23" s="111">
        <v>1787</v>
      </c>
      <c r="G23" s="103">
        <f t="shared" si="5"/>
        <v>96069.119999999995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1786.0077734591891</v>
      </c>
      <c r="N23" s="106">
        <f>M23/L23</f>
        <v>89.300388672959457</v>
      </c>
      <c r="O23" s="108">
        <f>L23-I23</f>
        <v>0</v>
      </c>
      <c r="P23" s="109">
        <f>N23-K23</f>
        <v>-10.699611327040543</v>
      </c>
      <c r="Q23" s="110">
        <f>N23/K23</f>
        <v>0.89300388672959452</v>
      </c>
      <c r="R23" s="290"/>
      <c r="S23" s="47">
        <v>0.32708333333333334</v>
      </c>
      <c r="T23" s="48">
        <v>0.36877314814814816</v>
      </c>
      <c r="U23" s="111">
        <v>5.7166666666667076</v>
      </c>
      <c r="V23" s="112">
        <v>60.033333333333339</v>
      </c>
      <c r="W23" s="113"/>
      <c r="X23" s="116"/>
      <c r="Y23" s="12"/>
      <c r="Z23" s="198"/>
      <c r="AA23" s="276"/>
      <c r="AB23" s="277"/>
      <c r="AC23" s="12">
        <v>1</v>
      </c>
      <c r="AD23" s="198"/>
      <c r="AE23" s="117">
        <f>M23-J23</f>
        <v>-213.99222654081086</v>
      </c>
      <c r="AF23" s="110">
        <f>M23/J23</f>
        <v>0.89300388672959452</v>
      </c>
      <c r="AG23" s="359"/>
    </row>
    <row r="24" spans="1:33" ht="15.75" customHeight="1">
      <c r="A24" s="295"/>
      <c r="B24" s="163" t="s">
        <v>183</v>
      </c>
      <c r="C24" s="274" t="s">
        <v>193</v>
      </c>
      <c r="D24" s="275"/>
      <c r="E24" s="101">
        <v>71.55</v>
      </c>
      <c r="F24" s="111">
        <v>1847</v>
      </c>
      <c r="G24" s="103">
        <f t="shared" si="5"/>
        <v>132152.85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1785.4994629430726</v>
      </c>
      <c r="N24" s="106">
        <f>M24/L24</f>
        <v>81.159066497412383</v>
      </c>
      <c r="O24" s="108">
        <f>L24-I24</f>
        <v>0</v>
      </c>
      <c r="P24" s="109">
        <f>N24-K24</f>
        <v>-9.750024411678524</v>
      </c>
      <c r="Q24" s="110">
        <f>N24/K24</f>
        <v>0.89274973147153625</v>
      </c>
      <c r="R24" s="290"/>
      <c r="S24" s="47">
        <v>0.37222222222222223</v>
      </c>
      <c r="T24" s="48">
        <v>0.41532407407407407</v>
      </c>
      <c r="U24" s="111">
        <v>4.9666666666666703</v>
      </c>
      <c r="V24" s="112">
        <v>62.066666666666642</v>
      </c>
      <c r="W24" s="113"/>
      <c r="X24" s="116"/>
      <c r="Y24" s="12"/>
      <c r="Z24" s="198"/>
      <c r="AA24" s="276"/>
      <c r="AB24" s="277"/>
      <c r="AC24" s="12">
        <v>1</v>
      </c>
      <c r="AD24" s="198"/>
      <c r="AE24" s="117">
        <f>M24-J24</f>
        <v>-214.50053705692744</v>
      </c>
      <c r="AF24" s="110">
        <f>M24/J24</f>
        <v>0.89274973147153625</v>
      </c>
      <c r="AG24" s="359"/>
    </row>
    <row r="25" spans="1:33" ht="15.75" customHeight="1">
      <c r="A25" s="295"/>
      <c r="B25" s="163" t="s">
        <v>178</v>
      </c>
      <c r="C25" s="274" t="s">
        <v>179</v>
      </c>
      <c r="D25" s="275"/>
      <c r="E25" s="101">
        <v>29.97</v>
      </c>
      <c r="F25" s="111">
        <v>2160</v>
      </c>
      <c r="G25" s="103">
        <f t="shared" si="5"/>
        <v>64735.199999999997</v>
      </c>
      <c r="H25" s="26"/>
      <c r="I25" s="107">
        <v>21</v>
      </c>
      <c r="J25" s="105">
        <v>2790</v>
      </c>
      <c r="K25" s="106">
        <f t="shared" si="1"/>
        <v>132.85714285714286</v>
      </c>
      <c r="L25" s="107">
        <v>22</v>
      </c>
      <c r="M25" s="105">
        <f>F25/V25*60</f>
        <v>2628.8032454361078</v>
      </c>
      <c r="N25" s="106">
        <f>M25/L25</f>
        <v>119.49105661073217</v>
      </c>
      <c r="O25" s="108">
        <f>L25-I25</f>
        <v>1</v>
      </c>
      <c r="P25" s="109">
        <f>N25-K25</f>
        <v>-13.366086246410688</v>
      </c>
      <c r="Q25" s="110">
        <f>N25/K25</f>
        <v>0.89939504975819917</v>
      </c>
      <c r="R25" s="290"/>
      <c r="S25" s="47">
        <v>0.41875000000000001</v>
      </c>
      <c r="T25" s="48">
        <v>0.45298611111111109</v>
      </c>
      <c r="U25" s="111">
        <v>4.9333333333333584</v>
      </c>
      <c r="V25" s="112">
        <v>49.299999999999955</v>
      </c>
      <c r="W25" s="113"/>
      <c r="X25" s="116"/>
      <c r="Y25" s="12"/>
      <c r="Z25" s="198"/>
      <c r="AA25" s="276"/>
      <c r="AB25" s="277"/>
      <c r="AC25" s="12">
        <v>1</v>
      </c>
      <c r="AD25" s="198"/>
      <c r="AE25" s="117">
        <f>M25-J25</f>
        <v>-161.19675456389223</v>
      </c>
      <c r="AF25" s="110">
        <f>M25/J25</f>
        <v>0.94222338546097051</v>
      </c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21</v>
      </c>
      <c r="J38" s="137">
        <f t="shared" si="6"/>
        <v>2197.5</v>
      </c>
      <c r="K38" s="138">
        <f t="shared" ref="K38" si="7">J38/I38</f>
        <v>104.64285714285714</v>
      </c>
      <c r="L38" s="136">
        <f t="shared" ref="L38:M38" si="8">AVERAGE(L22:L37)</f>
        <v>21.5</v>
      </c>
      <c r="M38" s="137">
        <f t="shared" si="8"/>
        <v>1996.2682719134023</v>
      </c>
      <c r="N38" s="138">
        <f>M38/L38</f>
        <v>92.849687065739644</v>
      </c>
      <c r="O38" s="139">
        <f>L38-I38</f>
        <v>0.5</v>
      </c>
      <c r="P38" s="140">
        <f>N38-K38</f>
        <v>-11.793170077117495</v>
      </c>
      <c r="Q38" s="141">
        <f>N38/K38</f>
        <v>0.88730076376816047</v>
      </c>
      <c r="R38" s="291"/>
      <c r="S38" s="142">
        <f>S22</f>
        <v>0.29166666666666669</v>
      </c>
      <c r="T38" s="143">
        <f>INDEX(T22:T37,COUNTA(T22:T37))</f>
        <v>0.45298611111111109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4</v>
      </c>
      <c r="AD38" s="180">
        <f>SUM(AD22:AD37)</f>
        <v>0</v>
      </c>
      <c r="AE38" s="168">
        <f>M38-J38</f>
        <v>-201.23172808659774</v>
      </c>
      <c r="AF38" s="141">
        <f>M38/J38</f>
        <v>0.90842697242930703</v>
      </c>
      <c r="AG38" s="360"/>
    </row>
    <row r="39" spans="1:33" ht="15.75" customHeight="1">
      <c r="A39" s="284" t="s">
        <v>189</v>
      </c>
      <c r="B39" s="146" t="s">
        <v>183</v>
      </c>
      <c r="C39" s="287" t="s">
        <v>188</v>
      </c>
      <c r="D39" s="288"/>
      <c r="E39" s="147">
        <v>56.72</v>
      </c>
      <c r="F39" s="97">
        <v>992</v>
      </c>
      <c r="G39" s="148">
        <f t="shared" ref="G39:G41" si="9">E39*F39</f>
        <v>56266.239999999998</v>
      </c>
      <c r="H39" s="149"/>
      <c r="I39" s="150">
        <v>24</v>
      </c>
      <c r="J39" s="151">
        <v>2000</v>
      </c>
      <c r="K39" s="152">
        <f>J39/I39</f>
        <v>83.333333333333329</v>
      </c>
      <c r="L39" s="107">
        <v>24</v>
      </c>
      <c r="M39" s="151">
        <f>F39/V39*60</f>
        <v>1775.8329189457984</v>
      </c>
      <c r="N39" s="152">
        <f>M39/L39</f>
        <v>73.993038289408261</v>
      </c>
      <c r="O39" s="154">
        <f>L39-I39</f>
        <v>0</v>
      </c>
      <c r="P39" s="155">
        <f>N39-K39</f>
        <v>-9.3402950439250674</v>
      </c>
      <c r="Q39" s="156">
        <f>N39/K39</f>
        <v>0.88791645947289921</v>
      </c>
      <c r="R39" s="289">
        <f>Q55</f>
        <v>0.86567377996087791</v>
      </c>
      <c r="S39" s="157">
        <v>0.29200231481481481</v>
      </c>
      <c r="T39" s="158">
        <v>0.31527777777777777</v>
      </c>
      <c r="U39" s="159"/>
      <c r="V39" s="160">
        <v>33.516666666666659</v>
      </c>
      <c r="W39" s="158"/>
      <c r="X39" s="169"/>
      <c r="Y39" s="12"/>
      <c r="Z39" s="198"/>
      <c r="AA39" s="292"/>
      <c r="AB39" s="293"/>
      <c r="AC39" s="12">
        <v>1</v>
      </c>
      <c r="AD39" s="198"/>
      <c r="AE39" s="115">
        <f>M39-J39</f>
        <v>-224.16708105420162</v>
      </c>
      <c r="AF39" s="156">
        <f>M39/J39</f>
        <v>0.88791645947289921</v>
      </c>
      <c r="AG39" s="281">
        <f>AF55</f>
        <v>0.89040731653118887</v>
      </c>
    </row>
    <row r="40" spans="1:33" ht="15.75" customHeight="1">
      <c r="A40" s="285"/>
      <c r="B40" s="163" t="s">
        <v>183</v>
      </c>
      <c r="C40" s="274" t="s">
        <v>185</v>
      </c>
      <c r="D40" s="275"/>
      <c r="E40" s="101">
        <v>58.67</v>
      </c>
      <c r="F40" s="102">
        <v>2701</v>
      </c>
      <c r="G40" s="103">
        <f t="shared" si="9"/>
        <v>158467.67000000001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24</v>
      </c>
      <c r="M40" s="105">
        <f>F40/V40*60</f>
        <v>1782.1847507331386</v>
      </c>
      <c r="N40" s="106">
        <f>M40/L40</f>
        <v>74.257697947214112</v>
      </c>
      <c r="O40" s="108">
        <f>L40-I40</f>
        <v>1</v>
      </c>
      <c r="P40" s="109">
        <f>N40-K40</f>
        <v>-12.698823791916325</v>
      </c>
      <c r="Q40" s="110">
        <f>N40/K40</f>
        <v>0.85396352639296225</v>
      </c>
      <c r="R40" s="290"/>
      <c r="S40" s="47">
        <v>0.3187962962962963</v>
      </c>
      <c r="T40" s="48">
        <v>0.38194444444444442</v>
      </c>
      <c r="U40" s="111">
        <v>5.066666666666686</v>
      </c>
      <c r="V40" s="112">
        <v>90.933333333333294</v>
      </c>
      <c r="W40" s="113"/>
      <c r="X40" s="116"/>
      <c r="Y40" s="12"/>
      <c r="Z40" s="198"/>
      <c r="AA40" s="276"/>
      <c r="AB40" s="277"/>
      <c r="AC40" s="12">
        <v>3</v>
      </c>
      <c r="AD40" s="198"/>
      <c r="AE40" s="117">
        <f>M40-J40</f>
        <v>-217.81524926686143</v>
      </c>
      <c r="AF40" s="110">
        <f>M40/J40</f>
        <v>0.89109237536656927</v>
      </c>
      <c r="AG40" s="282"/>
    </row>
    <row r="41" spans="1:33" ht="15.75" customHeight="1">
      <c r="A41" s="285"/>
      <c r="B41" s="163" t="s">
        <v>183</v>
      </c>
      <c r="C41" s="274" t="s">
        <v>191</v>
      </c>
      <c r="D41" s="275"/>
      <c r="E41" s="101">
        <v>59.54</v>
      </c>
      <c r="F41" s="102">
        <v>2177</v>
      </c>
      <c r="G41" s="103">
        <f t="shared" si="9"/>
        <v>129618.58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24</v>
      </c>
      <c r="M41" s="105">
        <f>F41/V41*60</f>
        <v>1784.4262295081962</v>
      </c>
      <c r="N41" s="106">
        <f>M41/L41</f>
        <v>74.351092896174848</v>
      </c>
      <c r="O41" s="108">
        <f>L41-I41</f>
        <v>1</v>
      </c>
      <c r="P41" s="109">
        <f>N41-K41</f>
        <v>-12.60542884295559</v>
      </c>
      <c r="Q41" s="110">
        <f>N41/K41</f>
        <v>0.85503756830601074</v>
      </c>
      <c r="R41" s="290"/>
      <c r="S41" s="47">
        <v>0.38611111111111113</v>
      </c>
      <c r="T41" s="48">
        <v>0.43694444444444447</v>
      </c>
      <c r="U41" s="111">
        <v>6.0000000000000586</v>
      </c>
      <c r="V41" s="112">
        <v>73.200000000000017</v>
      </c>
      <c r="W41" s="113"/>
      <c r="X41" s="116"/>
      <c r="Y41" s="12"/>
      <c r="Z41" s="198"/>
      <c r="AA41" s="276"/>
      <c r="AB41" s="277"/>
      <c r="AC41" s="12">
        <v>2</v>
      </c>
      <c r="AD41" s="198"/>
      <c r="AE41" s="117">
        <f>M41-J41</f>
        <v>-215.57377049180377</v>
      </c>
      <c r="AF41" s="110">
        <f>M41/J41</f>
        <v>0.89221311475409815</v>
      </c>
      <c r="AG41" s="282"/>
    </row>
    <row r="42" spans="1:33" ht="15.75" customHeight="1">
      <c r="A42" s="285"/>
      <c r="B42" s="163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12"/>
      <c r="Z42" s="198"/>
      <c r="AA42" s="276"/>
      <c r="AB42" s="277"/>
      <c r="AC42" s="12"/>
      <c r="AD42" s="198"/>
      <c r="AE42" s="117"/>
      <c r="AF42" s="110"/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23.333333333333332</v>
      </c>
      <c r="J55" s="137">
        <f t="shared" si="10"/>
        <v>2000</v>
      </c>
      <c r="K55" s="138">
        <f t="shared" ref="K55" si="11">J55/I55</f>
        <v>85.714285714285722</v>
      </c>
      <c r="L55" s="136">
        <f t="shared" ref="L55:M55" si="12">AVERAGE(L39:L54)</f>
        <v>24</v>
      </c>
      <c r="M55" s="137">
        <f t="shared" si="12"/>
        <v>1780.8146330623777</v>
      </c>
      <c r="N55" s="138">
        <f>M55/L55</f>
        <v>74.200609710932397</v>
      </c>
      <c r="O55" s="139">
        <f>L55-I55</f>
        <v>0.66666666666666785</v>
      </c>
      <c r="P55" s="140">
        <f>N55-K55</f>
        <v>-11.513676003353325</v>
      </c>
      <c r="Q55" s="141">
        <f>N55/K55</f>
        <v>0.86567377996087791</v>
      </c>
      <c r="R55" s="291"/>
      <c r="S55" s="142">
        <f>S39</f>
        <v>0.29200231481481481</v>
      </c>
      <c r="T55" s="143">
        <f>INDEX(T39:T54,COUNTA(T39:T54))</f>
        <v>0.43694444444444447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6</v>
      </c>
      <c r="AD55" s="191">
        <f>SUM(AD39:AD54)</f>
        <v>0</v>
      </c>
      <c r="AE55" s="168">
        <f>M55-J55</f>
        <v>-219.18536693762235</v>
      </c>
      <c r="AF55" s="141">
        <f>M55/J55</f>
        <v>0.89040731653118887</v>
      </c>
      <c r="AG55" s="283"/>
    </row>
    <row r="56" spans="1:33" ht="15.75" customHeight="1">
      <c r="A56" s="294" t="s">
        <v>210</v>
      </c>
      <c r="B56" s="114" t="s">
        <v>176</v>
      </c>
      <c r="C56" s="362" t="s">
        <v>177</v>
      </c>
      <c r="D56" s="362"/>
      <c r="E56" s="147">
        <v>19.7</v>
      </c>
      <c r="F56" s="97">
        <v>3363</v>
      </c>
      <c r="G56" s="148">
        <f t="shared" ref="G56:G59" si="13">E56*F56</f>
        <v>66251.099999999991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1079.5185020062418</v>
      </c>
      <c r="N56" s="152">
        <f>M56/L56</f>
        <v>83.039884769710909</v>
      </c>
      <c r="O56" s="154">
        <f>L56-I56</f>
        <v>0</v>
      </c>
      <c r="P56" s="155">
        <f>N56-K56</f>
        <v>-9.2678075379813976</v>
      </c>
      <c r="Q56" s="156">
        <f>N56/K56</f>
        <v>0.8995987516718682</v>
      </c>
      <c r="R56" s="289">
        <f>Q72</f>
        <v>0.90520520580575092</v>
      </c>
      <c r="S56" s="157">
        <v>0.29172453703703705</v>
      </c>
      <c r="T56" s="158">
        <v>0.42152777777777778</v>
      </c>
      <c r="U56" s="159"/>
      <c r="V56" s="160">
        <v>186.91666666666666</v>
      </c>
      <c r="W56" s="158"/>
      <c r="X56" s="169"/>
      <c r="Y56" s="12"/>
      <c r="Z56" s="198"/>
      <c r="AA56" s="292"/>
      <c r="AB56" s="293"/>
      <c r="AC56" s="12">
        <v>5</v>
      </c>
      <c r="AD56" s="198"/>
      <c r="AE56" s="115">
        <f>M56-J56</f>
        <v>-120.48149799375824</v>
      </c>
      <c r="AF56" s="156">
        <f>M56/J56</f>
        <v>0.89959875167186809</v>
      </c>
      <c r="AG56" s="281">
        <f>AF72</f>
        <v>0.90520520580575092</v>
      </c>
    </row>
    <row r="57" spans="1:33" ht="15.75" customHeight="1">
      <c r="A57" s="295"/>
      <c r="B57" s="100" t="s">
        <v>211</v>
      </c>
      <c r="C57" s="361" t="s">
        <v>212</v>
      </c>
      <c r="D57" s="361"/>
      <c r="E57" s="101">
        <v>27.05</v>
      </c>
      <c r="F57" s="102">
        <v>457</v>
      </c>
      <c r="G57" s="103">
        <f t="shared" si="13"/>
        <v>12361.85</v>
      </c>
      <c r="H57" s="26"/>
      <c r="I57" s="104">
        <v>6</v>
      </c>
      <c r="J57" s="105">
        <v>3273</v>
      </c>
      <c r="K57" s="106">
        <f t="shared" ref="K57:K59" si="14">J57/I57</f>
        <v>545.5</v>
      </c>
      <c r="L57" s="107">
        <v>6</v>
      </c>
      <c r="M57" s="105">
        <f>F57/V57*60</f>
        <v>2964.3243243243219</v>
      </c>
      <c r="N57" s="106">
        <f>M57/L57</f>
        <v>494.05405405405367</v>
      </c>
      <c r="O57" s="108">
        <f>L57-I57</f>
        <v>0</v>
      </c>
      <c r="P57" s="109">
        <f>N57-K57</f>
        <v>-51.445945945946335</v>
      </c>
      <c r="Q57" s="110">
        <f>N57/K57</f>
        <v>0.90569029157480052</v>
      </c>
      <c r="R57" s="290"/>
      <c r="S57" s="47">
        <v>0.42499999999999999</v>
      </c>
      <c r="T57" s="48">
        <v>0.4314236111111111</v>
      </c>
      <c r="U57" s="111">
        <v>4.9999999999999822</v>
      </c>
      <c r="V57" s="112">
        <v>9.2500000000000071</v>
      </c>
      <c r="W57" s="113"/>
      <c r="X57" s="116"/>
      <c r="Y57" s="12"/>
      <c r="Z57" s="198"/>
      <c r="AA57" s="276"/>
      <c r="AB57" s="277"/>
      <c r="AC57" s="12">
        <v>1</v>
      </c>
      <c r="AD57" s="198"/>
      <c r="AE57" s="117">
        <f>M57-J57</f>
        <v>-308.67567567567812</v>
      </c>
      <c r="AF57" s="110">
        <f>M57/J57</f>
        <v>0.90569029157480041</v>
      </c>
      <c r="AG57" s="282"/>
    </row>
    <row r="58" spans="1:33" ht="15.75" customHeight="1">
      <c r="A58" s="295"/>
      <c r="B58" s="100" t="s">
        <v>211</v>
      </c>
      <c r="C58" s="361" t="s">
        <v>215</v>
      </c>
      <c r="D58" s="361"/>
      <c r="E58" s="101">
        <v>26.21</v>
      </c>
      <c r="F58" s="102">
        <v>1323</v>
      </c>
      <c r="G58" s="103">
        <f t="shared" si="13"/>
        <v>34675.83</v>
      </c>
      <c r="H58" s="26"/>
      <c r="I58" s="104">
        <v>6</v>
      </c>
      <c r="J58" s="105">
        <v>3273</v>
      </c>
      <c r="K58" s="106">
        <f t="shared" si="14"/>
        <v>545.5</v>
      </c>
      <c r="L58" s="107">
        <v>6</v>
      </c>
      <c r="M58" s="105">
        <f>F58/V58*60</f>
        <v>2965.6288916562917</v>
      </c>
      <c r="N58" s="106">
        <f>M58/L58</f>
        <v>494.2714819427153</v>
      </c>
      <c r="O58" s="108">
        <f>L58-I58</f>
        <v>0</v>
      </c>
      <c r="P58" s="109">
        <f>N58-K58</f>
        <v>-51.228518057284703</v>
      </c>
      <c r="Q58" s="110">
        <f>N58/K58</f>
        <v>0.90608887615529843</v>
      </c>
      <c r="R58" s="290"/>
      <c r="S58" s="47">
        <v>0.43557870370370372</v>
      </c>
      <c r="T58" s="48">
        <v>0.45416666666666666</v>
      </c>
      <c r="U58" s="111">
        <v>5.9833333333333627</v>
      </c>
      <c r="V58" s="112">
        <v>26.766666666666641</v>
      </c>
      <c r="W58" s="113"/>
      <c r="X58" s="116"/>
      <c r="Y58" s="12"/>
      <c r="Z58" s="198"/>
      <c r="AA58" s="276"/>
      <c r="AB58" s="277"/>
      <c r="AC58" s="12">
        <v>1</v>
      </c>
      <c r="AD58" s="198"/>
      <c r="AE58" s="117">
        <f>M58-J58</f>
        <v>-307.37110834370833</v>
      </c>
      <c r="AF58" s="110">
        <f>M58/J58</f>
        <v>0.90608887615529843</v>
      </c>
      <c r="AG58" s="282"/>
    </row>
    <row r="59" spans="1:33" ht="15.75" customHeight="1">
      <c r="A59" s="295"/>
      <c r="B59" s="100" t="s">
        <v>178</v>
      </c>
      <c r="C59" s="361" t="s">
        <v>216</v>
      </c>
      <c r="D59" s="361"/>
      <c r="E59" s="101">
        <v>21.92</v>
      </c>
      <c r="F59" s="102">
        <v>1212</v>
      </c>
      <c r="G59" s="103">
        <f t="shared" si="13"/>
        <v>26567.040000000001</v>
      </c>
      <c r="H59" s="26"/>
      <c r="I59" s="104">
        <v>6</v>
      </c>
      <c r="J59" s="105">
        <v>3600</v>
      </c>
      <c r="K59" s="106">
        <f t="shared" si="14"/>
        <v>600</v>
      </c>
      <c r="L59" s="107">
        <v>6</v>
      </c>
      <c r="M59" s="105">
        <f>F59/V59*60</f>
        <v>3260.9865470851951</v>
      </c>
      <c r="N59" s="106">
        <f>M59/L59</f>
        <v>543.49775784753251</v>
      </c>
      <c r="O59" s="108">
        <f>L59-I59</f>
        <v>0</v>
      </c>
      <c r="P59" s="109">
        <f>N59-K59</f>
        <v>-56.502242152467488</v>
      </c>
      <c r="Q59" s="110">
        <f>N59/K59</f>
        <v>0.90582959641255423</v>
      </c>
      <c r="R59" s="290"/>
      <c r="S59" s="47">
        <v>0.45763888888888887</v>
      </c>
      <c r="T59" s="48">
        <v>0.47312500000000002</v>
      </c>
      <c r="U59" s="111">
        <v>4.9999999999999822</v>
      </c>
      <c r="V59" s="112">
        <v>22.300000000000047</v>
      </c>
      <c r="W59" s="113"/>
      <c r="X59" s="116"/>
      <c r="Y59" s="12"/>
      <c r="Z59" s="198"/>
      <c r="AA59" s="276"/>
      <c r="AB59" s="277"/>
      <c r="AC59" s="12">
        <v>1</v>
      </c>
      <c r="AD59" s="198"/>
      <c r="AE59" s="199">
        <f>M59-J59</f>
        <v>-339.01345291480493</v>
      </c>
      <c r="AF59" s="200">
        <f>M59/J59</f>
        <v>0.90582959641255423</v>
      </c>
      <c r="AG59" s="282"/>
    </row>
    <row r="60" spans="1:33" ht="15.75" customHeight="1">
      <c r="A60" s="296"/>
      <c r="B60" s="100"/>
      <c r="C60" s="361"/>
      <c r="D60" s="361"/>
      <c r="E60" s="101"/>
      <c r="F60" s="105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99"/>
      <c r="AF60" s="200"/>
      <c r="AG60" s="282"/>
    </row>
    <row r="61" spans="1:33" ht="15.75" customHeight="1">
      <c r="A61" s="296"/>
      <c r="B61" s="100"/>
      <c r="C61" s="361"/>
      <c r="D61" s="361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99"/>
      <c r="AF61" s="200"/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15">AVERAGE(I56:I71)</f>
        <v>7.75</v>
      </c>
      <c r="J72" s="137">
        <f t="shared" si="15"/>
        <v>2836.5</v>
      </c>
      <c r="K72" s="138">
        <f t="shared" ref="K72" si="16">J72/I72</f>
        <v>366</v>
      </c>
      <c r="L72" s="136">
        <f t="shared" ref="L72:M72" si="17">AVERAGE(L56:L71)</f>
        <v>7.75</v>
      </c>
      <c r="M72" s="137">
        <f t="shared" si="17"/>
        <v>2567.6145662680124</v>
      </c>
      <c r="N72" s="138">
        <f>M72/L72</f>
        <v>331.30510532490484</v>
      </c>
      <c r="O72" s="139">
        <f>L72-I72</f>
        <v>0</v>
      </c>
      <c r="P72" s="140">
        <f>N72-K72</f>
        <v>-34.694894675095156</v>
      </c>
      <c r="Q72" s="141">
        <f>N72/K72</f>
        <v>0.90520520580575092</v>
      </c>
      <c r="R72" s="291"/>
      <c r="S72" s="142">
        <f>S56</f>
        <v>0.29172453703703705</v>
      </c>
      <c r="T72" s="143">
        <f>INDEX(T56:T71,COUNTA(T56:T71))</f>
        <v>0.47312500000000002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8</v>
      </c>
      <c r="AD72" s="191">
        <f>SUM(AD56:AD71)</f>
        <v>0</v>
      </c>
      <c r="AE72" s="168">
        <f>M72-J72</f>
        <v>-268.88543373198763</v>
      </c>
      <c r="AF72" s="141">
        <f>M72/J72</f>
        <v>0.90520520580575092</v>
      </c>
      <c r="AG72" s="283"/>
    </row>
    <row r="73" spans="1:33" ht="15.75" customHeight="1">
      <c r="A73" s="284" t="s">
        <v>220</v>
      </c>
      <c r="B73" s="146" t="s">
        <v>181</v>
      </c>
      <c r="C73" s="287" t="s">
        <v>203</v>
      </c>
      <c r="D73" s="288"/>
      <c r="E73" s="147">
        <v>58.17</v>
      </c>
      <c r="F73" s="97">
        <v>1274</v>
      </c>
      <c r="G73" s="148">
        <f t="shared" ref="G73:G74" si="18">E73*F73</f>
        <v>74108.58</v>
      </c>
      <c r="H73" s="149"/>
      <c r="I73" s="150">
        <v>19</v>
      </c>
      <c r="J73" s="151">
        <v>1800</v>
      </c>
      <c r="K73" s="152">
        <f>J73/I73</f>
        <v>94.736842105263165</v>
      </c>
      <c r="L73" s="153">
        <v>19</v>
      </c>
      <c r="M73" s="151">
        <f>F73/V73*60</f>
        <v>1605.8823529411736</v>
      </c>
      <c r="N73" s="152">
        <f>M73/L73</f>
        <v>84.520123839009145</v>
      </c>
      <c r="O73" s="154">
        <f>L73-I73</f>
        <v>0</v>
      </c>
      <c r="P73" s="155">
        <f>N73-K73</f>
        <v>-10.21671826625402</v>
      </c>
      <c r="Q73" s="156">
        <f>N73/K73</f>
        <v>0.89215686274509642</v>
      </c>
      <c r="R73" s="289">
        <f>Q89</f>
        <v>0.89221078688154043</v>
      </c>
      <c r="S73" s="157">
        <v>0.70861111111111108</v>
      </c>
      <c r="T73" s="158">
        <v>0.7416666666666667</v>
      </c>
      <c r="U73" s="159"/>
      <c r="V73" s="160">
        <v>47.600000000000087</v>
      </c>
      <c r="W73" s="158"/>
      <c r="X73" s="169"/>
      <c r="Y73" s="196"/>
      <c r="Z73" s="197"/>
      <c r="AA73" s="292"/>
      <c r="AB73" s="293"/>
      <c r="AC73" s="196">
        <v>1</v>
      </c>
      <c r="AD73" s="197"/>
      <c r="AE73" s="115">
        <f>M73-J73</f>
        <v>-194.11764705882638</v>
      </c>
      <c r="AF73" s="156">
        <f>M73/J73</f>
        <v>0.89215686274509642</v>
      </c>
      <c r="AG73" s="281">
        <f>AF89</f>
        <v>0.89221078688154043</v>
      </c>
    </row>
    <row r="74" spans="1:33" ht="15.75" customHeight="1">
      <c r="A74" s="285"/>
      <c r="B74" s="163" t="s">
        <v>181</v>
      </c>
      <c r="C74" s="274" t="s">
        <v>221</v>
      </c>
      <c r="D74" s="275"/>
      <c r="E74" s="101">
        <v>44.98</v>
      </c>
      <c r="F74" s="102">
        <v>2555</v>
      </c>
      <c r="G74" s="103">
        <f t="shared" si="18"/>
        <v>114923.9</v>
      </c>
      <c r="H74" s="26"/>
      <c r="I74" s="104">
        <v>21</v>
      </c>
      <c r="J74" s="105">
        <v>1800</v>
      </c>
      <c r="K74" s="106">
        <f t="shared" ref="K74" si="19">J74/I74</f>
        <v>85.714285714285708</v>
      </c>
      <c r="L74" s="107">
        <v>21</v>
      </c>
      <c r="M74" s="105">
        <f>F74/V74*60</f>
        <v>1606.0764798323721</v>
      </c>
      <c r="N74" s="106">
        <f>M74/L74</f>
        <v>76.479832372970094</v>
      </c>
      <c r="O74" s="108">
        <f>L74-I74</f>
        <v>0</v>
      </c>
      <c r="P74" s="109">
        <f>N74-K74</f>
        <v>-9.2344533413156142</v>
      </c>
      <c r="Q74" s="110">
        <f>N74/K74</f>
        <v>0.89226471101798455</v>
      </c>
      <c r="R74" s="290"/>
      <c r="S74" s="47">
        <v>0.74513888888888891</v>
      </c>
      <c r="T74" s="48">
        <v>0.81142361111111116</v>
      </c>
      <c r="U74" s="111">
        <v>4.9999999999999822</v>
      </c>
      <c r="V74" s="112">
        <v>95.450000000000045</v>
      </c>
      <c r="W74" s="113"/>
      <c r="X74" s="116"/>
      <c r="Y74" s="12"/>
      <c r="Z74" s="198"/>
      <c r="AA74" s="276"/>
      <c r="AB74" s="277"/>
      <c r="AC74" s="12">
        <v>3</v>
      </c>
      <c r="AD74" s="198"/>
      <c r="AE74" s="117">
        <f>M74-J74</f>
        <v>-193.92352016762788</v>
      </c>
      <c r="AF74" s="110">
        <f>M74/J74</f>
        <v>0.89226471101798455</v>
      </c>
      <c r="AG74" s="282"/>
    </row>
    <row r="75" spans="1:33" ht="15.75" customHeight="1">
      <c r="A75" s="285"/>
      <c r="B75" s="163"/>
      <c r="C75" s="274"/>
      <c r="D75" s="275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76"/>
      <c r="AB75" s="277"/>
      <c r="AC75" s="12"/>
      <c r="AD75" s="198"/>
      <c r="AE75" s="117"/>
      <c r="AF75" s="110"/>
      <c r="AG75" s="282"/>
    </row>
    <row r="76" spans="1:33" ht="15.75" customHeight="1">
      <c r="A76" s="285"/>
      <c r="B76" s="163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63"/>
      <c r="C77" s="274"/>
      <c r="D77" s="275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63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63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119"/>
      <c r="T79" s="120"/>
      <c r="U79" s="111"/>
      <c r="V79" s="112"/>
      <c r="W79" s="120"/>
      <c r="X79" s="189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63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119"/>
      <c r="T80" s="120"/>
      <c r="U80" s="111"/>
      <c r="V80" s="112"/>
      <c r="W80" s="120"/>
      <c r="X80" s="189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63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119"/>
      <c r="T81" s="120"/>
      <c r="U81" s="111"/>
      <c r="V81" s="112"/>
      <c r="W81" s="120"/>
      <c r="X81" s="189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63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119"/>
      <c r="T82" s="120"/>
      <c r="U82" s="111"/>
      <c r="V82" s="112"/>
      <c r="W82" s="120"/>
      <c r="X82" s="189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63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119"/>
      <c r="T83" s="120"/>
      <c r="U83" s="111"/>
      <c r="V83" s="112"/>
      <c r="W83" s="120"/>
      <c r="X83" s="189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63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119"/>
      <c r="T84" s="120"/>
      <c r="U84" s="111"/>
      <c r="V84" s="112"/>
      <c r="W84" s="120"/>
      <c r="X84" s="189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63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119"/>
      <c r="T85" s="120"/>
      <c r="U85" s="111"/>
      <c r="V85" s="112"/>
      <c r="W85" s="120"/>
      <c r="X85" s="189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63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119"/>
      <c r="T86" s="120"/>
      <c r="U86" s="111"/>
      <c r="V86" s="112"/>
      <c r="W86" s="120"/>
      <c r="X86" s="189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63"/>
      <c r="C87" s="274"/>
      <c r="D87" s="275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119"/>
      <c r="T87" s="120"/>
      <c r="U87" s="111"/>
      <c r="V87" s="112"/>
      <c r="W87" s="120"/>
      <c r="X87" s="189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0">AVERAGE(I73:I88)</f>
        <v>20</v>
      </c>
      <c r="J89" s="137">
        <f t="shared" si="20"/>
        <v>1800</v>
      </c>
      <c r="K89" s="138">
        <f t="shared" ref="K89" si="21">J89/I89</f>
        <v>90</v>
      </c>
      <c r="L89" s="136">
        <f t="shared" ref="L89:M89" si="22">AVERAGE(L73:L88)</f>
        <v>20</v>
      </c>
      <c r="M89" s="137">
        <f t="shared" si="22"/>
        <v>1605.9794163867728</v>
      </c>
      <c r="N89" s="138">
        <f>M89/L89</f>
        <v>80.298970819338635</v>
      </c>
      <c r="O89" s="139">
        <f>L89-I89</f>
        <v>0</v>
      </c>
      <c r="P89" s="140">
        <f>N89-K89</f>
        <v>-9.7010291806613651</v>
      </c>
      <c r="Q89" s="141">
        <f>N89/K89</f>
        <v>0.89221078688154043</v>
      </c>
      <c r="R89" s="291"/>
      <c r="S89" s="142">
        <f>S73</f>
        <v>0.70861111111111108</v>
      </c>
      <c r="T89" s="143">
        <f>INDEX(T73:T88,COUNTA(T73:T88))</f>
        <v>0.81142361111111116</v>
      </c>
      <c r="U89" s="144"/>
      <c r="V89" s="166"/>
      <c r="W89" s="167"/>
      <c r="X89" s="138"/>
      <c r="Y89" s="179">
        <f t="shared" ref="Y89:Z89" si="23">SUM(Y73:Y88)</f>
        <v>0</v>
      </c>
      <c r="Z89" s="180">
        <f t="shared" si="23"/>
        <v>0</v>
      </c>
      <c r="AA89" s="279"/>
      <c r="AB89" s="280"/>
      <c r="AC89" s="179">
        <f t="shared" ref="AC89" si="24">SUM(AC73:AC88)</f>
        <v>4</v>
      </c>
      <c r="AD89" s="180">
        <f t="shared" ref="AD89" si="25">SUM(AD73:AD88)</f>
        <v>0</v>
      </c>
      <c r="AE89" s="168">
        <f>M89-J89</f>
        <v>-194.02058361322725</v>
      </c>
      <c r="AF89" s="141">
        <f>M89/J89</f>
        <v>0.89221078688154043</v>
      </c>
      <c r="AG89" s="283"/>
    </row>
    <row r="90" spans="1:33" ht="15.75" customHeight="1">
      <c r="A90" s="294" t="s">
        <v>196</v>
      </c>
      <c r="B90" s="146" t="s">
        <v>181</v>
      </c>
      <c r="C90" s="287" t="s">
        <v>201</v>
      </c>
      <c r="D90" s="288"/>
      <c r="E90" s="147">
        <v>54.09</v>
      </c>
      <c r="F90" s="159">
        <v>1072</v>
      </c>
      <c r="G90" s="148">
        <f t="shared" ref="G90:G92" si="26">E90*F90</f>
        <v>57984.480000000003</v>
      </c>
      <c r="H90" s="149"/>
      <c r="I90" s="150">
        <v>19</v>
      </c>
      <c r="J90" s="151">
        <v>2000</v>
      </c>
      <c r="K90" s="152">
        <f>J90/I90</f>
        <v>105.26315789473684</v>
      </c>
      <c r="L90" s="153">
        <v>20</v>
      </c>
      <c r="M90" s="151">
        <f>F90/V90*60</f>
        <v>1786.6666666666731</v>
      </c>
      <c r="N90" s="152">
        <f>M90/L90</f>
        <v>89.333333333333655</v>
      </c>
      <c r="O90" s="154">
        <f>L90-I90</f>
        <v>1</v>
      </c>
      <c r="P90" s="155">
        <f>N90-K90</f>
        <v>-15.92982456140318</v>
      </c>
      <c r="Q90" s="156">
        <f>N90/K90</f>
        <v>0.84866666666666979</v>
      </c>
      <c r="R90" s="289">
        <f>Q106</f>
        <v>0.86412685978991066</v>
      </c>
      <c r="S90" s="157">
        <v>0.70833333333333337</v>
      </c>
      <c r="T90" s="158">
        <v>0.73333333333333328</v>
      </c>
      <c r="U90" s="159"/>
      <c r="V90" s="160">
        <v>35.999999999999872</v>
      </c>
      <c r="W90" s="97"/>
      <c r="X90" s="98"/>
      <c r="Y90" s="196"/>
      <c r="Z90" s="197"/>
      <c r="AA90" s="292"/>
      <c r="AB90" s="293"/>
      <c r="AC90" s="196">
        <v>1</v>
      </c>
      <c r="AD90" s="197"/>
      <c r="AE90" s="115">
        <f>M90-J90</f>
        <v>-213.33333333332689</v>
      </c>
      <c r="AF90" s="156">
        <f>M90/J90</f>
        <v>0.89333333333333653</v>
      </c>
      <c r="AG90" s="358">
        <f>AF106</f>
        <v>0.89293108844957447</v>
      </c>
    </row>
    <row r="91" spans="1:33" ht="15.75" customHeight="1">
      <c r="A91" s="295"/>
      <c r="B91" s="163" t="s">
        <v>181</v>
      </c>
      <c r="C91" s="274" t="s">
        <v>222</v>
      </c>
      <c r="D91" s="275"/>
      <c r="E91" s="101">
        <v>50.67</v>
      </c>
      <c r="F91" s="111">
        <v>1553</v>
      </c>
      <c r="G91" s="103">
        <f t="shared" si="26"/>
        <v>78690.510000000009</v>
      </c>
      <c r="H91" s="26"/>
      <c r="I91" s="104">
        <v>20</v>
      </c>
      <c r="J91" s="105">
        <v>2000</v>
      </c>
      <c r="K91" s="106">
        <f t="shared" ref="K91:K92" si="27">J91/I91</f>
        <v>100</v>
      </c>
      <c r="L91" s="107">
        <v>20</v>
      </c>
      <c r="M91" s="105">
        <f>F91/V91*60</f>
        <v>1785.6275950175698</v>
      </c>
      <c r="N91" s="106">
        <f>M91/L91</f>
        <v>89.281379750878486</v>
      </c>
      <c r="O91" s="108">
        <f>L91-I91</f>
        <v>0</v>
      </c>
      <c r="P91" s="109">
        <f>N91-K91</f>
        <v>-10.718620249121514</v>
      </c>
      <c r="Q91" s="110">
        <f>N91/K91</f>
        <v>0.89281379750878487</v>
      </c>
      <c r="R91" s="290"/>
      <c r="S91" s="47">
        <v>0.73750000000000004</v>
      </c>
      <c r="T91" s="48">
        <v>0.7737384259259259</v>
      </c>
      <c r="U91" s="111">
        <v>6.0000000000001386</v>
      </c>
      <c r="V91" s="112">
        <v>52.183333333333231</v>
      </c>
      <c r="W91" s="113"/>
      <c r="X91" s="116"/>
      <c r="Y91" s="12"/>
      <c r="Z91" s="198"/>
      <c r="AA91" s="276"/>
      <c r="AB91" s="277"/>
      <c r="AC91" s="12">
        <v>1</v>
      </c>
      <c r="AD91" s="198"/>
      <c r="AE91" s="117">
        <f>M91-J91</f>
        <v>-214.37240498243023</v>
      </c>
      <c r="AF91" s="110">
        <f>M91/J91</f>
        <v>0.89281379750878487</v>
      </c>
      <c r="AG91" s="359"/>
    </row>
    <row r="92" spans="1:33" ht="15.75" customHeight="1">
      <c r="A92" s="295"/>
      <c r="B92" s="163" t="s">
        <v>181</v>
      </c>
      <c r="C92" s="274" t="s">
        <v>197</v>
      </c>
      <c r="D92" s="275"/>
      <c r="E92" s="101">
        <v>57.3</v>
      </c>
      <c r="F92" s="111">
        <v>789</v>
      </c>
      <c r="G92" s="103">
        <f t="shared" si="26"/>
        <v>45209.7</v>
      </c>
      <c r="H92" s="26"/>
      <c r="I92" s="104">
        <v>21</v>
      </c>
      <c r="J92" s="105">
        <v>2000</v>
      </c>
      <c r="K92" s="106">
        <f t="shared" si="27"/>
        <v>95.238095238095241</v>
      </c>
      <c r="L92" s="107">
        <v>22</v>
      </c>
      <c r="M92" s="105">
        <f>F92/V92*60</f>
        <v>1785.2922690132036</v>
      </c>
      <c r="N92" s="106">
        <f>M92/L92</f>
        <v>81.149648591509262</v>
      </c>
      <c r="O92" s="108">
        <f>L92-I92</f>
        <v>1</v>
      </c>
      <c r="P92" s="109">
        <f>N92-K92</f>
        <v>-14.088446646585979</v>
      </c>
      <c r="Q92" s="110">
        <f>N92/K92</f>
        <v>0.85207131021084725</v>
      </c>
      <c r="R92" s="290"/>
      <c r="S92" s="47">
        <v>0.77741898148148147</v>
      </c>
      <c r="T92" s="48">
        <v>0.79583333333333328</v>
      </c>
      <c r="U92" s="111">
        <v>5.3000000000000291</v>
      </c>
      <c r="V92" s="112">
        <v>26.516666666666602</v>
      </c>
      <c r="W92" s="113"/>
      <c r="X92" s="116"/>
      <c r="Y92" s="12"/>
      <c r="Z92" s="198"/>
      <c r="AA92" s="276"/>
      <c r="AB92" s="277"/>
      <c r="AC92" s="12">
        <v>1</v>
      </c>
      <c r="AD92" s="198"/>
      <c r="AE92" s="117">
        <f>M92-J92</f>
        <v>-214.70773098679638</v>
      </c>
      <c r="AF92" s="110">
        <f>M92/J92</f>
        <v>0.8926461345066018</v>
      </c>
      <c r="AG92" s="359"/>
    </row>
    <row r="93" spans="1:33" ht="15.75" customHeight="1">
      <c r="A93" s="295"/>
      <c r="B93" s="163"/>
      <c r="C93" s="274"/>
      <c r="D93" s="275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359"/>
    </row>
    <row r="94" spans="1:33" ht="15.75" customHeight="1">
      <c r="A94" s="296"/>
      <c r="B94" s="163"/>
      <c r="C94" s="274"/>
      <c r="D94" s="275"/>
      <c r="E94" s="101"/>
      <c r="F94" s="111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359"/>
    </row>
    <row r="95" spans="1:33" ht="15.75" customHeight="1">
      <c r="A95" s="296"/>
      <c r="B95" s="163"/>
      <c r="C95" s="274"/>
      <c r="D95" s="275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359"/>
    </row>
    <row r="96" spans="1:33" ht="15.75" customHeight="1">
      <c r="A96" s="296"/>
      <c r="B96" s="163"/>
      <c r="C96" s="274"/>
      <c r="D96" s="275"/>
      <c r="E96" s="101"/>
      <c r="F96" s="111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12"/>
      <c r="Z96" s="198"/>
      <c r="AA96" s="276"/>
      <c r="AB96" s="277"/>
      <c r="AC96" s="12"/>
      <c r="AD96" s="198"/>
      <c r="AE96" s="117"/>
      <c r="AF96" s="110"/>
      <c r="AG96" s="359"/>
    </row>
    <row r="97" spans="1:33" ht="15.75" customHeight="1">
      <c r="A97" s="296"/>
      <c r="B97" s="163"/>
      <c r="C97" s="274"/>
      <c r="D97" s="275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12"/>
      <c r="Z97" s="198"/>
      <c r="AA97" s="276"/>
      <c r="AB97" s="277"/>
      <c r="AC97" s="12"/>
      <c r="AD97" s="198"/>
      <c r="AE97" s="117"/>
      <c r="AF97" s="110"/>
      <c r="AG97" s="359"/>
    </row>
    <row r="98" spans="1:33" ht="15.75" customHeight="1">
      <c r="A98" s="296"/>
      <c r="B98" s="163"/>
      <c r="C98" s="274"/>
      <c r="D98" s="275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13"/>
      <c r="X98" s="116"/>
      <c r="Y98" s="12"/>
      <c r="Z98" s="198"/>
      <c r="AA98" s="276"/>
      <c r="AB98" s="277"/>
      <c r="AC98" s="12"/>
      <c r="AD98" s="198"/>
      <c r="AE98" s="117"/>
      <c r="AF98" s="110"/>
      <c r="AG98" s="359"/>
    </row>
    <row r="99" spans="1:33" ht="15.75" customHeight="1">
      <c r="A99" s="296"/>
      <c r="B99" s="163"/>
      <c r="C99" s="274"/>
      <c r="D99" s="275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13"/>
      <c r="X99" s="116"/>
      <c r="Y99" s="12"/>
      <c r="Z99" s="198"/>
      <c r="AA99" s="276"/>
      <c r="AB99" s="277"/>
      <c r="AC99" s="12"/>
      <c r="AD99" s="198"/>
      <c r="AE99" s="117"/>
      <c r="AF99" s="110"/>
      <c r="AG99" s="359"/>
    </row>
    <row r="100" spans="1:33" ht="15.75" customHeight="1">
      <c r="A100" s="296"/>
      <c r="B100" s="163"/>
      <c r="C100" s="274"/>
      <c r="D100" s="275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13"/>
      <c r="X100" s="116"/>
      <c r="Y100" s="12"/>
      <c r="Z100" s="198"/>
      <c r="AA100" s="276"/>
      <c r="AB100" s="277"/>
      <c r="AC100" s="12"/>
      <c r="AD100" s="198"/>
      <c r="AE100" s="117"/>
      <c r="AF100" s="110"/>
      <c r="AG100" s="359"/>
    </row>
    <row r="101" spans="1:33" ht="15.75" customHeight="1">
      <c r="A101" s="296"/>
      <c r="B101" s="163"/>
      <c r="C101" s="274"/>
      <c r="D101" s="275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13"/>
      <c r="X101" s="116"/>
      <c r="Y101" s="12"/>
      <c r="Z101" s="198"/>
      <c r="AA101" s="276"/>
      <c r="AB101" s="277"/>
      <c r="AC101" s="12"/>
      <c r="AD101" s="198"/>
      <c r="AE101" s="117"/>
      <c r="AF101" s="110"/>
      <c r="AG101" s="359"/>
    </row>
    <row r="102" spans="1:33" ht="15.75" customHeight="1">
      <c r="A102" s="296"/>
      <c r="B102" s="163"/>
      <c r="C102" s="274"/>
      <c r="D102" s="275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13"/>
      <c r="X102" s="116"/>
      <c r="Y102" s="12"/>
      <c r="Z102" s="198"/>
      <c r="AA102" s="276"/>
      <c r="AB102" s="277"/>
      <c r="AC102" s="12"/>
      <c r="AD102" s="198"/>
      <c r="AE102" s="117"/>
      <c r="AF102" s="110"/>
      <c r="AG102" s="359"/>
    </row>
    <row r="103" spans="1:33" ht="15.75" customHeight="1">
      <c r="A103" s="296"/>
      <c r="B103" s="163"/>
      <c r="C103" s="274"/>
      <c r="D103" s="275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83"/>
      <c r="X103" s="184"/>
      <c r="Y103" s="12"/>
      <c r="Z103" s="198"/>
      <c r="AA103" s="276"/>
      <c r="AB103" s="277"/>
      <c r="AC103" s="12"/>
      <c r="AD103" s="198"/>
      <c r="AE103" s="117"/>
      <c r="AF103" s="110"/>
      <c r="AG103" s="359"/>
    </row>
    <row r="104" spans="1:33" ht="15.75" customHeight="1">
      <c r="A104" s="296"/>
      <c r="B104" s="163"/>
      <c r="C104" s="274"/>
      <c r="D104" s="275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85"/>
      <c r="X104" s="186"/>
      <c r="Y104" s="12"/>
      <c r="Z104" s="198"/>
      <c r="AA104" s="276"/>
      <c r="AB104" s="277"/>
      <c r="AC104" s="12"/>
      <c r="AD104" s="198"/>
      <c r="AE104" s="117"/>
      <c r="AF104" s="110"/>
      <c r="AG104" s="359"/>
    </row>
    <row r="105" spans="1:33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47"/>
      <c r="T105" s="48"/>
      <c r="U105" s="130"/>
      <c r="V105" s="112"/>
      <c r="W105" s="185"/>
      <c r="X105" s="186"/>
      <c r="Y105" s="12"/>
      <c r="Z105" s="198"/>
      <c r="AA105" s="276"/>
      <c r="AB105" s="277"/>
      <c r="AC105" s="12"/>
      <c r="AD105" s="198"/>
      <c r="AE105" s="117"/>
      <c r="AF105" s="110"/>
      <c r="AG105" s="359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8">AVERAGE(I90:I105)</f>
        <v>20</v>
      </c>
      <c r="J106" s="137">
        <f t="shared" si="28"/>
        <v>2000</v>
      </c>
      <c r="K106" s="138">
        <f t="shared" ref="K106" si="29">J106/I106</f>
        <v>100</v>
      </c>
      <c r="L106" s="136">
        <f t="shared" ref="L106:M106" si="30">AVERAGE(L90:L105)</f>
        <v>20.666666666666668</v>
      </c>
      <c r="M106" s="137">
        <f t="shared" si="30"/>
        <v>1785.8621768991488</v>
      </c>
      <c r="N106" s="138">
        <f>M106/L106</f>
        <v>86.412685978991064</v>
      </c>
      <c r="O106" s="139">
        <f>L106-I106</f>
        <v>0.66666666666666785</v>
      </c>
      <c r="P106" s="140">
        <f>N106-K106</f>
        <v>-13.587314021008936</v>
      </c>
      <c r="Q106" s="141">
        <f>N106/K106</f>
        <v>0.86412685978991066</v>
      </c>
      <c r="R106" s="291"/>
      <c r="S106" s="142">
        <f>S90</f>
        <v>0.70833333333333337</v>
      </c>
      <c r="T106" s="143">
        <f>INDEX(T90:T105,COUNTA(T90:T105))</f>
        <v>0.79583333333333328</v>
      </c>
      <c r="U106" s="144"/>
      <c r="V106" s="166"/>
      <c r="W106" s="187"/>
      <c r="X106" s="188"/>
      <c r="Y106" s="179">
        <f t="shared" ref="Y106:Z106" si="31">SUM(Y90:Y105)</f>
        <v>0</v>
      </c>
      <c r="Z106" s="180">
        <f t="shared" si="31"/>
        <v>0</v>
      </c>
      <c r="AA106" s="279"/>
      <c r="AB106" s="280"/>
      <c r="AC106" s="179">
        <f t="shared" ref="AC106" si="32">SUM(AC90:AC105)</f>
        <v>3</v>
      </c>
      <c r="AD106" s="180">
        <f t="shared" ref="AD106" si="33">SUM(AD90:AD105)</f>
        <v>0</v>
      </c>
      <c r="AE106" s="168">
        <f>M106-J106</f>
        <v>-214.13782310085116</v>
      </c>
      <c r="AF106" s="141">
        <f>M106/J106</f>
        <v>0.89293108844957447</v>
      </c>
      <c r="AG106" s="360"/>
    </row>
    <row r="107" spans="1:33" ht="15.75" customHeight="1">
      <c r="A107" s="284" t="s">
        <v>209</v>
      </c>
      <c r="B107" s="146" t="s">
        <v>181</v>
      </c>
      <c r="C107" s="287" t="s">
        <v>200</v>
      </c>
      <c r="D107" s="288"/>
      <c r="E107" s="147">
        <v>47.6</v>
      </c>
      <c r="F107" s="97">
        <v>1558</v>
      </c>
      <c r="G107" s="148">
        <f t="shared" ref="G107:G109" si="34">E107*F107</f>
        <v>74160.800000000003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23</v>
      </c>
      <c r="M107" s="151">
        <f>F107/V107*60</f>
        <v>1787.3804971319303</v>
      </c>
      <c r="N107" s="152">
        <f>M107/L107</f>
        <v>77.712195527475231</v>
      </c>
      <c r="O107" s="154">
        <f>L107-I107</f>
        <v>0</v>
      </c>
      <c r="P107" s="155">
        <f>N107-K107</f>
        <v>-9.2443262116552063</v>
      </c>
      <c r="Q107" s="156">
        <f>N107/K107</f>
        <v>0.89369024856596513</v>
      </c>
      <c r="R107" s="289">
        <f>Q123</f>
        <v>0.8803662953293433</v>
      </c>
      <c r="S107" s="157">
        <v>0.70833333333333337</v>
      </c>
      <c r="T107" s="158">
        <v>0.74465277777777783</v>
      </c>
      <c r="U107" s="159"/>
      <c r="V107" s="160">
        <v>52.300000000000026</v>
      </c>
      <c r="W107" s="158"/>
      <c r="X107" s="169"/>
      <c r="Y107" s="196"/>
      <c r="Z107" s="197"/>
      <c r="AA107" s="292"/>
      <c r="AB107" s="293"/>
      <c r="AC107" s="196">
        <v>1</v>
      </c>
      <c r="AD107" s="197"/>
      <c r="AE107" s="115">
        <f>M107-J107</f>
        <v>-212.61950286806973</v>
      </c>
      <c r="AF107" s="156">
        <f>M107/J107</f>
        <v>0.89369024856596513</v>
      </c>
      <c r="AG107" s="281">
        <f>AF123</f>
        <v>0.89312522714571063</v>
      </c>
    </row>
    <row r="108" spans="1:33" ht="15.75" customHeight="1">
      <c r="A108" s="285"/>
      <c r="B108" s="163" t="s">
        <v>181</v>
      </c>
      <c r="C108" s="274" t="s">
        <v>199</v>
      </c>
      <c r="D108" s="275"/>
      <c r="E108" s="101">
        <v>56.87</v>
      </c>
      <c r="F108" s="102">
        <v>1316</v>
      </c>
      <c r="G108" s="103">
        <f t="shared" si="34"/>
        <v>74840.92</v>
      </c>
      <c r="H108" s="26"/>
      <c r="I108" s="104">
        <v>23</v>
      </c>
      <c r="J108" s="105">
        <v>2000</v>
      </c>
      <c r="K108" s="106">
        <f t="shared" ref="K108:K109" si="35">J108/I108</f>
        <v>86.956521739130437</v>
      </c>
      <c r="L108" s="107">
        <v>24</v>
      </c>
      <c r="M108" s="105">
        <f>F108/V108*60</f>
        <v>1785.0791258477798</v>
      </c>
      <c r="N108" s="106">
        <f>M108/L108</f>
        <v>74.378296910324153</v>
      </c>
      <c r="O108" s="108">
        <f>L108-I108</f>
        <v>1</v>
      </c>
      <c r="P108" s="109">
        <f>N108-K108</f>
        <v>-12.578224828806285</v>
      </c>
      <c r="Q108" s="110">
        <f>N108/K108</f>
        <v>0.85535041446872773</v>
      </c>
      <c r="R108" s="290"/>
      <c r="S108" s="47">
        <v>0.74791666666666667</v>
      </c>
      <c r="T108" s="48">
        <v>0.77863425925925922</v>
      </c>
      <c r="U108" s="111">
        <v>4.6999999999999353</v>
      </c>
      <c r="V108" s="112">
        <v>44.233333333333263</v>
      </c>
      <c r="W108" s="113"/>
      <c r="X108" s="116"/>
      <c r="Y108" s="12"/>
      <c r="Z108" s="198"/>
      <c r="AA108" s="276"/>
      <c r="AB108" s="277"/>
      <c r="AC108" s="12">
        <v>1</v>
      </c>
      <c r="AD108" s="198"/>
      <c r="AE108" s="117">
        <f>M108-J108</f>
        <v>-214.92087415222022</v>
      </c>
      <c r="AF108" s="110">
        <f>M108/J108</f>
        <v>0.89253956292388992</v>
      </c>
      <c r="AG108" s="282"/>
    </row>
    <row r="109" spans="1:33" ht="15.75" customHeight="1">
      <c r="A109" s="285"/>
      <c r="B109" s="163" t="s">
        <v>181</v>
      </c>
      <c r="C109" s="274" t="s">
        <v>198</v>
      </c>
      <c r="D109" s="275"/>
      <c r="E109" s="101">
        <v>56.79</v>
      </c>
      <c r="F109" s="102">
        <v>1694</v>
      </c>
      <c r="G109" s="103">
        <f t="shared" si="34"/>
        <v>96202.26</v>
      </c>
      <c r="H109" s="26"/>
      <c r="I109" s="104">
        <v>23</v>
      </c>
      <c r="J109" s="105">
        <v>2000</v>
      </c>
      <c r="K109" s="106">
        <f t="shared" si="35"/>
        <v>86.956521739130437</v>
      </c>
      <c r="L109" s="107">
        <v>23</v>
      </c>
      <c r="M109" s="105">
        <f>F109/V109*60</f>
        <v>1786.2917398945538</v>
      </c>
      <c r="N109" s="106">
        <f>M109/L109</f>
        <v>77.664858256284944</v>
      </c>
      <c r="O109" s="108">
        <f>L109-I109</f>
        <v>0</v>
      </c>
      <c r="P109" s="109">
        <f>N109-K109</f>
        <v>-9.2916634828454931</v>
      </c>
      <c r="Q109" s="110">
        <f>N109/K109</f>
        <v>0.89314586994727685</v>
      </c>
      <c r="R109" s="290"/>
      <c r="S109" s="47">
        <v>0.78270833333333334</v>
      </c>
      <c r="T109" s="48">
        <v>0.82222222222222219</v>
      </c>
      <c r="U109" s="111">
        <v>5.8666666666667311</v>
      </c>
      <c r="V109" s="112">
        <v>56.899999999999942</v>
      </c>
      <c r="W109" s="113"/>
      <c r="X109" s="116"/>
      <c r="Y109" s="12"/>
      <c r="Z109" s="198"/>
      <c r="AA109" s="276"/>
      <c r="AB109" s="277"/>
      <c r="AC109" s="12">
        <v>1</v>
      </c>
      <c r="AD109" s="198"/>
      <c r="AE109" s="117">
        <f>M109-J109</f>
        <v>-213.70826010544624</v>
      </c>
      <c r="AF109" s="110">
        <f>M109/J109</f>
        <v>0.89314586994727685</v>
      </c>
      <c r="AG109" s="282"/>
    </row>
    <row r="110" spans="1:33" ht="15.75" customHeight="1">
      <c r="A110" s="285"/>
      <c r="B110" s="163"/>
      <c r="C110" s="274"/>
      <c r="D110" s="275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76"/>
      <c r="AB110" s="277"/>
      <c r="AC110" s="12"/>
      <c r="AD110" s="198"/>
      <c r="AE110" s="117"/>
      <c r="AF110" s="110"/>
      <c r="AG110" s="282"/>
    </row>
    <row r="111" spans="1:33" ht="15.75" customHeight="1">
      <c r="A111" s="285"/>
      <c r="B111" s="163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282"/>
    </row>
    <row r="112" spans="1:33" ht="15.75" customHeight="1">
      <c r="A112" s="285"/>
      <c r="B112" s="163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282"/>
    </row>
    <row r="113" spans="1:33" ht="15.75" customHeight="1">
      <c r="A113" s="285"/>
      <c r="B113" s="163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76"/>
      <c r="AB113" s="277"/>
      <c r="AC113" s="12"/>
      <c r="AD113" s="198"/>
      <c r="AE113" s="117"/>
      <c r="AF113" s="110"/>
      <c r="AG113" s="282"/>
    </row>
    <row r="114" spans="1:33" ht="15.75" customHeight="1">
      <c r="A114" s="285"/>
      <c r="B114" s="163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76"/>
      <c r="AB114" s="277"/>
      <c r="AC114" s="12"/>
      <c r="AD114" s="198"/>
      <c r="AE114" s="117"/>
      <c r="AF114" s="110"/>
      <c r="AG114" s="282"/>
    </row>
    <row r="115" spans="1:33" ht="15.75" customHeight="1">
      <c r="A115" s="285"/>
      <c r="B115" s="163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76"/>
      <c r="AB115" s="277"/>
      <c r="AC115" s="12"/>
      <c r="AD115" s="198"/>
      <c r="AE115" s="117"/>
      <c r="AF115" s="110"/>
      <c r="AG115" s="282"/>
    </row>
    <row r="116" spans="1:33" ht="15.75" customHeight="1">
      <c r="A116" s="285"/>
      <c r="B116" s="163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76"/>
      <c r="AB116" s="277"/>
      <c r="AC116" s="12"/>
      <c r="AD116" s="198"/>
      <c r="AE116" s="117"/>
      <c r="AF116" s="110"/>
      <c r="AG116" s="282"/>
    </row>
    <row r="117" spans="1:33" ht="15.75" customHeight="1">
      <c r="A117" s="285"/>
      <c r="B117" s="163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76"/>
      <c r="AB117" s="277"/>
      <c r="AC117" s="12"/>
      <c r="AD117" s="198"/>
      <c r="AE117" s="117"/>
      <c r="AF117" s="110"/>
      <c r="AG117" s="282"/>
    </row>
    <row r="118" spans="1:33" ht="15.75" customHeight="1">
      <c r="A118" s="285"/>
      <c r="B118" s="163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76"/>
      <c r="AB118" s="277"/>
      <c r="AC118" s="12"/>
      <c r="AD118" s="198"/>
      <c r="AE118" s="117"/>
      <c r="AF118" s="110"/>
      <c r="AG118" s="282"/>
    </row>
    <row r="119" spans="1:33" ht="15.75" customHeight="1">
      <c r="A119" s="285"/>
      <c r="B119" s="163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76"/>
      <c r="AB119" s="277"/>
      <c r="AC119" s="12"/>
      <c r="AD119" s="198"/>
      <c r="AE119" s="117"/>
      <c r="AF119" s="110"/>
      <c r="AG119" s="282"/>
    </row>
    <row r="120" spans="1:33" ht="15.75" customHeight="1">
      <c r="A120" s="285"/>
      <c r="B120" s="163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76"/>
      <c r="AB120" s="277"/>
      <c r="AC120" s="12"/>
      <c r="AD120" s="198"/>
      <c r="AE120" s="117"/>
      <c r="AF120" s="110"/>
      <c r="AG120" s="282"/>
    </row>
    <row r="121" spans="1:33" ht="15.75" customHeight="1">
      <c r="A121" s="285"/>
      <c r="B121" s="163"/>
      <c r="C121" s="274"/>
      <c r="D121" s="275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76"/>
      <c r="AB121" s="277"/>
      <c r="AC121" s="12"/>
      <c r="AD121" s="198"/>
      <c r="AE121" s="117"/>
      <c r="AF121" s="110"/>
      <c r="AG121" s="282"/>
    </row>
    <row r="122" spans="1:33" ht="15.75" customHeight="1">
      <c r="A122" s="285"/>
      <c r="B122" s="163"/>
      <c r="C122" s="274"/>
      <c r="D122" s="275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76"/>
      <c r="AB122" s="277"/>
      <c r="AC122" s="12"/>
      <c r="AD122" s="198"/>
      <c r="AE122" s="165"/>
      <c r="AF122" s="125"/>
      <c r="AG122" s="282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6">AVERAGE(I107:I122)</f>
        <v>23</v>
      </c>
      <c r="J123" s="137">
        <f t="shared" si="36"/>
        <v>2000</v>
      </c>
      <c r="K123" s="138">
        <f t="shared" ref="K123" si="37">J123/I123</f>
        <v>86.956521739130437</v>
      </c>
      <c r="L123" s="136">
        <f t="shared" ref="L123:M123" si="38">AVERAGE(L107:L122)</f>
        <v>23.333333333333332</v>
      </c>
      <c r="M123" s="137">
        <f t="shared" si="38"/>
        <v>1786.2504542914212</v>
      </c>
      <c r="N123" s="138">
        <f>M123/L123</f>
        <v>76.553590898203765</v>
      </c>
      <c r="O123" s="139">
        <f>L123-I123</f>
        <v>0.33333333333333215</v>
      </c>
      <c r="P123" s="140">
        <f>N123-K123</f>
        <v>-10.402930840926672</v>
      </c>
      <c r="Q123" s="141">
        <f>N123/K123</f>
        <v>0.8803662953293433</v>
      </c>
      <c r="R123" s="291"/>
      <c r="S123" s="142">
        <f>S107</f>
        <v>0.70833333333333337</v>
      </c>
      <c r="T123" s="143">
        <f>INDEX(T107:T122,COUNTA(T107:T122))</f>
        <v>0.82222222222222219</v>
      </c>
      <c r="U123" s="144"/>
      <c r="V123" s="166"/>
      <c r="W123" s="167"/>
      <c r="X123" s="138"/>
      <c r="Y123" s="179">
        <f t="shared" ref="Y123:Z123" si="39">SUM(Y107:Y122)</f>
        <v>0</v>
      </c>
      <c r="Z123" s="180">
        <f t="shared" si="39"/>
        <v>0</v>
      </c>
      <c r="AA123" s="279"/>
      <c r="AB123" s="280"/>
      <c r="AC123" s="179">
        <f t="shared" ref="AC123" si="40">SUM(AC107:AC122)</f>
        <v>3</v>
      </c>
      <c r="AD123" s="180">
        <f t="shared" ref="AD123" si="41">SUM(AD107:AD122)</f>
        <v>0</v>
      </c>
      <c r="AE123" s="168">
        <f>M123-J123</f>
        <v>-213.74954570857881</v>
      </c>
      <c r="AF123" s="141">
        <f>M123/J123</f>
        <v>0.89312522714571063</v>
      </c>
      <c r="AG123" s="283"/>
    </row>
    <row r="125" spans="1:33">
      <c r="AA125" s="273" t="s">
        <v>159</v>
      </c>
      <c r="AB125" s="273"/>
    </row>
    <row r="126" spans="1:33">
      <c r="AA126" s="273" t="s">
        <v>160</v>
      </c>
      <c r="AB126" s="273"/>
    </row>
    <row r="127" spans="1:33">
      <c r="AA127" s="273" t="s">
        <v>161</v>
      </c>
      <c r="AB127" s="273"/>
    </row>
    <row r="128" spans="1:33">
      <c r="AA128" s="273" t="s">
        <v>162</v>
      </c>
      <c r="AB128" s="273"/>
    </row>
    <row r="129" spans="27:28">
      <c r="AA129" s="273" t="s">
        <v>163</v>
      </c>
      <c r="AB129" s="273"/>
    </row>
    <row r="130" spans="27:28">
      <c r="AA130" s="273" t="s">
        <v>164</v>
      </c>
      <c r="AB130" s="273"/>
    </row>
    <row r="131" spans="27:28">
      <c r="AA131" s="273" t="s">
        <v>165</v>
      </c>
      <c r="AB131" s="273"/>
    </row>
    <row r="132" spans="27:28">
      <c r="AA132" s="273" t="s">
        <v>166</v>
      </c>
      <c r="AB132" s="273"/>
    </row>
    <row r="133" spans="27:28">
      <c r="AA133" s="273" t="s">
        <v>167</v>
      </c>
      <c r="AB133" s="273"/>
    </row>
    <row r="134" spans="27:28">
      <c r="AA134" s="273" t="s">
        <v>168</v>
      </c>
      <c r="AB134" s="273"/>
    </row>
    <row r="135" spans="27:28">
      <c r="AA135" s="273" t="s">
        <v>169</v>
      </c>
      <c r="AB135" s="273"/>
    </row>
    <row r="136" spans="27:28">
      <c r="AA136" s="273" t="s">
        <v>170</v>
      </c>
      <c r="AB136" s="273"/>
    </row>
    <row r="137" spans="27:28">
      <c r="AA137" s="273" t="s">
        <v>171</v>
      </c>
      <c r="AB137" s="273"/>
    </row>
  </sheetData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458" priority="3" operator="greaterThan">
      <formula>0</formula>
    </cfRule>
  </conditionalFormatting>
  <conditionalFormatting sqref="P5:P123 AE5:AE123">
    <cfRule type="cellIs" dxfId="457" priority="6" operator="lessThan">
      <formula>0</formula>
    </cfRule>
  </conditionalFormatting>
  <conditionalFormatting sqref="Q5:Q123 AF5:AF123">
    <cfRule type="cellIs" dxfId="456" priority="4" operator="greaterThan">
      <formula>1</formula>
    </cfRule>
    <cfRule type="cellIs" dxfId="455" priority="5" operator="lessThan">
      <formula>0.8</formula>
    </cfRule>
  </conditionalFormatting>
  <conditionalFormatting sqref="AG5 R5:R123 AG39:AG90">
    <cfRule type="cellIs" dxfId="454" priority="7" operator="lessThan">
      <formula>0.8</formula>
    </cfRule>
  </conditionalFormatting>
  <conditionalFormatting sqref="AG22">
    <cfRule type="cellIs" dxfId="453" priority="10" operator="lessThan">
      <formula>0.8</formula>
    </cfRule>
  </conditionalFormatting>
  <conditionalFormatting sqref="AG37">
    <cfRule type="cellIs" dxfId="452" priority="9" operator="lessThan">
      <formula>0.8</formula>
    </cfRule>
  </conditionalFormatting>
  <conditionalFormatting sqref="AG105">
    <cfRule type="cellIs" dxfId="451" priority="2" operator="lessThan">
      <formula>0.8</formula>
    </cfRule>
  </conditionalFormatting>
  <conditionalFormatting sqref="AG107:AG123">
    <cfRule type="cellIs" dxfId="450" priority="1" operator="lessThan">
      <formula>0.8</formula>
    </cfRule>
  </conditionalFormatting>
  <dataValidations count="1">
    <dataValidation type="list" allowBlank="1" showInputMessage="1" showErrorMessage="1" sqref="AA5:AB123" xr:uid="{FC37D8F2-D4E4-47EF-AA61-FFF66FA2B557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492C9-16BC-41F4-A4C6-68D251FE1B16}">
  <sheetPr>
    <tabColor theme="9" tint="0.59999389629810485"/>
  </sheetPr>
  <dimension ref="B1:AR42"/>
  <sheetViews>
    <sheetView zoomScale="70" zoomScaleNormal="70" workbookViewId="0">
      <selection activeCell="T19" sqref="T19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242</v>
      </c>
      <c r="D3" s="263"/>
      <c r="E3" s="3" t="s">
        <v>2</v>
      </c>
      <c r="F3" s="264">
        <f>'0319(18度C)'!D1+'0319(4度C)'!D1</f>
        <v>157187</v>
      </c>
      <c r="G3" s="265"/>
      <c r="H3" s="3" t="s">
        <v>3</v>
      </c>
      <c r="I3" s="266">
        <f>'0319(18度C)'!F1+'0319(4度C)'!F1</f>
        <v>4465947.1900000013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449.01220579809097</v>
      </c>
      <c r="F6" s="239" t="e">
        <f>AVERAGE(#REF!,D14:K14)</f>
        <v>#REF!</v>
      </c>
      <c r="G6" s="240">
        <f>AVERAGE(D14:K14)</f>
        <v>160.21604627766601</v>
      </c>
      <c r="H6" s="241"/>
      <c r="I6" s="240">
        <f>AVERAGE(L14:O14)</f>
        <v>92.318840579710141</v>
      </c>
      <c r="J6" s="241"/>
      <c r="K6" s="240">
        <f>AVERAGE(D32:O32)</f>
        <v>686.60584911930869</v>
      </c>
      <c r="L6" s="241"/>
      <c r="M6" s="240">
        <f>AVERAGE(P32:X32)</f>
        <v>708.33633508077912</v>
      </c>
      <c r="N6" s="241"/>
      <c r="O6" s="229">
        <f>'0319(4度C)'!Y2</f>
        <v>0</v>
      </c>
      <c r="P6" s="229">
        <f>'0319(4度C)'!Z2</f>
        <v>0</v>
      </c>
      <c r="Q6" s="229">
        <f>'0319(4度C)'!AC2</f>
        <v>41</v>
      </c>
      <c r="R6" s="229">
        <f>'0319(4度C)'!AD2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399.38335469443189</v>
      </c>
      <c r="F7" s="235" t="e">
        <f>AVERAGE(#REF!,D15:K15)</f>
        <v>#REF!</v>
      </c>
      <c r="G7" s="236">
        <f>AVERAGE(D15:K15)</f>
        <v>143.32280458082363</v>
      </c>
      <c r="H7" s="237"/>
      <c r="I7" s="236">
        <f>AVERAGE(L15:O15)</f>
        <v>81.093188591153464</v>
      </c>
      <c r="J7" s="237"/>
      <c r="K7" s="236">
        <f>AVERAGE(D33:O33)</f>
        <v>611.58226326002625</v>
      </c>
      <c r="L7" s="237"/>
      <c r="M7" s="236">
        <f>AVERAGE(P33:X33)</f>
        <v>628.91289367850618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0.88592507591501746</v>
      </c>
      <c r="F8" s="243" t="e">
        <f>AVERAGE(D16:K16,#REF!)</f>
        <v>#REF!</v>
      </c>
      <c r="G8" s="222">
        <f>AVERAGE(D16:K16)</f>
        <v>0.88615038163351423</v>
      </c>
      <c r="H8" s="223"/>
      <c r="I8" s="222">
        <f>AVERAGE(L16:O16)</f>
        <v>0.87894906649267934</v>
      </c>
      <c r="J8" s="223"/>
      <c r="K8" s="222">
        <f>AVERAGE(D34:O34)</f>
        <v>0.89002245628063326</v>
      </c>
      <c r="L8" s="223"/>
      <c r="M8" s="222">
        <f>AVERAGE(P34:X34)</f>
        <v>0.88581005180625449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84.507042253521121</v>
      </c>
      <c r="F14" s="28">
        <v>104.64285714285714</v>
      </c>
      <c r="G14" s="28">
        <v>85.714285714285722</v>
      </c>
      <c r="H14" s="28">
        <v>366</v>
      </c>
      <c r="I14" s="28" t="s">
        <v>42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100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75.460642674428371</v>
      </c>
      <c r="F15" s="35">
        <v>92.846260904785652</v>
      </c>
      <c r="G15" s="35">
        <v>73.632937120262923</v>
      </c>
      <c r="H15" s="35">
        <v>331.35137762381765</v>
      </c>
      <c r="I15" s="35" t="s">
        <v>42</v>
      </c>
      <c r="J15" s="35" t="s">
        <v>42</v>
      </c>
      <c r="K15" s="36" t="s">
        <v>42</v>
      </c>
      <c r="L15" s="34" t="s">
        <v>42</v>
      </c>
      <c r="M15" s="37">
        <v>80.303593672564688</v>
      </c>
      <c r="N15" s="35">
        <v>86.425754399765395</v>
      </c>
      <c r="O15" s="38">
        <v>76.550217701130308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H16" si="0">E15/E14</f>
        <v>0.89295093831406913</v>
      </c>
      <c r="F16" s="43">
        <f t="shared" si="0"/>
        <v>0.88726802229829294</v>
      </c>
      <c r="G16" s="43">
        <f t="shared" si="0"/>
        <v>0.85905093306973401</v>
      </c>
      <c r="H16" s="43">
        <f t="shared" si="0"/>
        <v>0.90533163285196083</v>
      </c>
      <c r="I16" s="43" t="s">
        <v>42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0.89226215191738545</v>
      </c>
      <c r="N16" s="43">
        <f t="shared" si="1"/>
        <v>0.86425754399765398</v>
      </c>
      <c r="O16" s="46">
        <f t="shared" si="1"/>
        <v>0.88032750356299849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0.29184027777777777</v>
      </c>
      <c r="F17" s="48">
        <v>0.29166666666666669</v>
      </c>
      <c r="G17" s="48">
        <v>0.29166666666666669</v>
      </c>
      <c r="H17" s="48">
        <v>0.25</v>
      </c>
      <c r="I17" s="48" t="s">
        <v>42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0.70861111111111108</v>
      </c>
      <c r="O17" s="50">
        <v>0.70863425925925927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0.55625000000000002</v>
      </c>
      <c r="F18" s="48">
        <v>0.53680555555555554</v>
      </c>
      <c r="G18" s="48">
        <v>0.47236111111111112</v>
      </c>
      <c r="H18" s="48">
        <v>0.46597222222222223</v>
      </c>
      <c r="I18" s="48" t="s">
        <v>42</v>
      </c>
      <c r="J18" s="48" t="s">
        <v>42</v>
      </c>
      <c r="K18" s="48" t="s">
        <v>42</v>
      </c>
      <c r="L18" s="47" t="s">
        <v>42</v>
      </c>
      <c r="M18" s="49">
        <v>0.80763888888888891</v>
      </c>
      <c r="N18" s="48">
        <v>0.79674768518518524</v>
      </c>
      <c r="O18" s="50">
        <v>0.81402777777777779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10</v>
      </c>
      <c r="F21" s="52">
        <v>7</v>
      </c>
      <c r="G21" s="52">
        <v>6</v>
      </c>
      <c r="H21" s="52">
        <v>8</v>
      </c>
      <c r="I21" s="52"/>
      <c r="J21" s="52"/>
      <c r="K21" s="53"/>
      <c r="L21" s="54"/>
      <c r="M21" s="55">
        <v>4</v>
      </c>
      <c r="N21" s="52">
        <v>3</v>
      </c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23.666666666666668</v>
      </c>
      <c r="F23" s="58">
        <v>21.5</v>
      </c>
      <c r="G23" s="58">
        <v>24</v>
      </c>
      <c r="H23" s="58">
        <v>7.75</v>
      </c>
      <c r="I23" s="58" t="s">
        <v>42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20.666666666666668</v>
      </c>
      <c r="O23" s="61">
        <v>23.333333333333332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328.81355932203388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1005.8823529411765</v>
      </c>
      <c r="O32" s="28">
        <v>840</v>
      </c>
      <c r="P32" s="27">
        <v>305.08474576271186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723.52941176470586</v>
      </c>
      <c r="W32" s="28">
        <v>958.0645161290322</v>
      </c>
      <c r="X32" s="31">
        <v>846.66666666666663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287.9601381478181</v>
      </c>
      <c r="H33" s="35">
        <v>390.04225352112672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742.57801518643953</v>
      </c>
      <c r="N33" s="35">
        <v>891.5781331469467</v>
      </c>
      <c r="O33" s="35">
        <v>745.75277629779998</v>
      </c>
      <c r="P33" s="34">
        <v>266.49792791214742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647.8917968724403</v>
      </c>
      <c r="W33" s="35">
        <v>851.91885261902075</v>
      </c>
      <c r="X33" s="38">
        <v>749.34299731041619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0.87575505931552933</v>
      </c>
      <c r="H34" s="43">
        <f>H33/H32</f>
        <v>0.90009750812567713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0.90009456386235098</v>
      </c>
      <c r="N34" s="43">
        <f>N33/N32</f>
        <v>0.88636422593556108</v>
      </c>
      <c r="O34" s="43">
        <f>O33/O32</f>
        <v>0.88780092416404754</v>
      </c>
      <c r="P34" s="42">
        <f>P33/P32</f>
        <v>0.87352098593426097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0.89546020705947038</v>
      </c>
      <c r="W34" s="43">
        <f>W33/W32</f>
        <v>0.88920823000638538</v>
      </c>
      <c r="X34" s="46">
        <f>X33/X32</f>
        <v>0.88505078422490102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>
        <v>0.29189814814814813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0.35450231481481481</v>
      </c>
      <c r="N35" s="48">
        <v>0.16666666666666666</v>
      </c>
      <c r="O35" s="48">
        <v>0.16684027777777777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0.70854166666666663</v>
      </c>
      <c r="W35" s="48">
        <v>0.70846064814814813</v>
      </c>
      <c r="X35" s="50">
        <v>0.70833333333333337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0.46545138888888887</v>
      </c>
      <c r="H36" s="48">
        <v>0.3347222222222222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0.44930555555555557</v>
      </c>
      <c r="N36" s="48">
        <v>0.43263888888888891</v>
      </c>
      <c r="O36" s="48">
        <v>0.42363425925925924</v>
      </c>
      <c r="P36" s="47">
        <v>0.86630787037037038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0.80995370370370368</v>
      </c>
      <c r="W36" s="48">
        <v>1.132824074074074</v>
      </c>
      <c r="X36" s="50">
        <v>1.1361111111111111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9.8333333333333339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3.4</v>
      </c>
      <c r="O37" s="58">
        <v>4</v>
      </c>
      <c r="P37" s="57">
        <v>11.8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4.25</v>
      </c>
      <c r="W37" s="58">
        <v>3.4444444444444446</v>
      </c>
      <c r="X37" s="61">
        <v>4.0909090909090908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5167F-694B-4ED3-BC27-0F27CA87B1A0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N48" sqref="N48"/>
      <selection pane="bottomLeft" activeCell="Q35" sqref="Q35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111627</v>
      </c>
      <c r="E1" s="88" t="s">
        <v>3</v>
      </c>
      <c r="F1" s="89">
        <f>SUM(G5:G157)</f>
        <v>2199277.3100000005</v>
      </c>
      <c r="G1" s="90" t="s">
        <v>84</v>
      </c>
      <c r="H1" s="91">
        <f>L21+L38+L55+L72+L89+L106+L123+L140+L157</f>
        <v>50.818686868686868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46100</v>
      </c>
      <c r="B2" s="332"/>
      <c r="C2" s="92" t="s">
        <v>40</v>
      </c>
      <c r="D2" s="93">
        <f>AVERAGE(N21,N38,N55,N72,N89,N106,N123,N140,N157)</f>
        <v>619.28476566823963</v>
      </c>
      <c r="E2" s="93" t="s">
        <v>91</v>
      </c>
      <c r="F2" s="94">
        <f>F1/D1</f>
        <v>19.7020193143236</v>
      </c>
      <c r="G2" s="95" t="s">
        <v>92</v>
      </c>
      <c r="H2" s="96">
        <f>COUNT(H5:H157)</f>
        <v>9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224</v>
      </c>
      <c r="D5" s="288"/>
      <c r="E5" s="147">
        <v>17.87</v>
      </c>
      <c r="F5" s="97">
        <v>2043</v>
      </c>
      <c r="G5" s="148">
        <f t="shared" ref="G5:G10" si="0">E5*F5</f>
        <v>36508.410000000003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2256.7658791040212</v>
      </c>
      <c r="N5" s="152">
        <f t="shared" ref="N5:N10" si="2">M5/L5</f>
        <v>376.12764651733687</v>
      </c>
      <c r="O5" s="154">
        <f t="shared" ref="O5:O10" si="3">L5-I5</f>
        <v>0</v>
      </c>
      <c r="P5" s="155">
        <f t="shared" ref="P5:P10" si="4">N5-K5</f>
        <v>-40.539020149329815</v>
      </c>
      <c r="Q5" s="156">
        <f t="shared" ref="Q5:Q10" si="5">N5/K5</f>
        <v>0.9027063516416084</v>
      </c>
      <c r="R5" s="289">
        <f>Q21</f>
        <v>0.87575505931552933</v>
      </c>
      <c r="S5" s="157">
        <v>0.25</v>
      </c>
      <c r="T5" s="158">
        <v>0.28771990740740738</v>
      </c>
      <c r="U5" s="159"/>
      <c r="V5" s="160">
        <v>54.316666666666634</v>
      </c>
      <c r="W5" s="161"/>
      <c r="X5" s="162"/>
      <c r="Y5" s="292"/>
      <c r="Z5" s="293"/>
      <c r="AA5" s="115">
        <f t="shared" ref="AA5:AA10" si="6">M5-J5</f>
        <v>-243.23412089597878</v>
      </c>
      <c r="AB5" s="156">
        <f t="shared" ref="AB5:AB10" si="7">M5/J5</f>
        <v>0.90270635164160851</v>
      </c>
      <c r="AC5" s="281">
        <f>AB21</f>
        <v>0.87575505931552933</v>
      </c>
    </row>
    <row r="6" spans="1:29" ht="15.75" customHeight="1">
      <c r="A6" s="285"/>
      <c r="B6" s="100" t="s">
        <v>114</v>
      </c>
      <c r="C6" s="274" t="s">
        <v>240</v>
      </c>
      <c r="D6" s="275"/>
      <c r="E6" s="101">
        <v>18.79</v>
      </c>
      <c r="F6" s="102">
        <v>2818</v>
      </c>
      <c r="G6" s="103">
        <f t="shared" si="0"/>
        <v>52950.22</v>
      </c>
      <c r="H6" s="26"/>
      <c r="I6" s="104">
        <v>6</v>
      </c>
      <c r="J6" s="105">
        <v>2500</v>
      </c>
      <c r="K6" s="106">
        <f t="shared" ref="K6:K23" si="8">J6/I6</f>
        <v>416.66666666666669</v>
      </c>
      <c r="L6" s="107">
        <v>6</v>
      </c>
      <c r="M6" s="105">
        <f t="shared" si="1"/>
        <v>2140.2531645569607</v>
      </c>
      <c r="N6" s="106">
        <f t="shared" si="2"/>
        <v>356.70886075949346</v>
      </c>
      <c r="O6" s="108">
        <f t="shared" si="3"/>
        <v>0</v>
      </c>
      <c r="P6" s="109">
        <f t="shared" si="4"/>
        <v>-59.957805907173224</v>
      </c>
      <c r="Q6" s="110">
        <f t="shared" si="5"/>
        <v>0.85610126582278423</v>
      </c>
      <c r="R6" s="290"/>
      <c r="S6" s="47">
        <v>0.29097222222222219</v>
      </c>
      <c r="T6" s="48">
        <v>0.34583333333333333</v>
      </c>
      <c r="U6" s="111">
        <v>4.6833333333333194</v>
      </c>
      <c r="V6" s="112">
        <v>79.000000000000043</v>
      </c>
      <c r="W6" s="113"/>
      <c r="X6" s="116"/>
      <c r="Y6" s="276"/>
      <c r="Z6" s="277"/>
      <c r="AA6" s="117">
        <f t="shared" si="6"/>
        <v>-359.74683544303934</v>
      </c>
      <c r="AB6" s="110">
        <f t="shared" si="7"/>
        <v>0.85610126582278423</v>
      </c>
      <c r="AC6" s="282"/>
    </row>
    <row r="7" spans="1:29" ht="15.75" customHeight="1">
      <c r="A7" s="285"/>
      <c r="B7" s="100" t="s">
        <v>120</v>
      </c>
      <c r="C7" s="274" t="s">
        <v>121</v>
      </c>
      <c r="D7" s="275"/>
      <c r="E7" s="101">
        <v>28.57</v>
      </c>
      <c r="F7" s="102">
        <v>1967</v>
      </c>
      <c r="G7" s="103">
        <f t="shared" si="0"/>
        <v>56197.19</v>
      </c>
      <c r="H7" s="26"/>
      <c r="I7" s="104">
        <v>12</v>
      </c>
      <c r="J7" s="105">
        <v>3600</v>
      </c>
      <c r="K7" s="106">
        <f t="shared" si="8"/>
        <v>300</v>
      </c>
      <c r="L7" s="107">
        <v>12</v>
      </c>
      <c r="M7" s="105">
        <f t="shared" si="1"/>
        <v>3126.3576158940409</v>
      </c>
      <c r="N7" s="106">
        <f t="shared" si="2"/>
        <v>260.52980132450341</v>
      </c>
      <c r="O7" s="108">
        <f t="shared" si="3"/>
        <v>0</v>
      </c>
      <c r="P7" s="109">
        <f t="shared" si="4"/>
        <v>-39.47019867549659</v>
      </c>
      <c r="Q7" s="110">
        <f t="shared" si="5"/>
        <v>0.86843267108167799</v>
      </c>
      <c r="R7" s="290"/>
      <c r="S7" s="47">
        <v>0.34947916666666667</v>
      </c>
      <c r="T7" s="48">
        <v>0.37569444444444444</v>
      </c>
      <c r="U7" s="111">
        <v>5.2500000000000213</v>
      </c>
      <c r="V7" s="112">
        <v>37.749999999999986</v>
      </c>
      <c r="W7" s="113"/>
      <c r="X7" s="116"/>
      <c r="Y7" s="276"/>
      <c r="Z7" s="277"/>
      <c r="AA7" s="117">
        <f t="shared" si="6"/>
        <v>-473.64238410595908</v>
      </c>
      <c r="AB7" s="110">
        <f t="shared" si="7"/>
        <v>0.86843267108167799</v>
      </c>
      <c r="AC7" s="282"/>
    </row>
    <row r="8" spans="1:29" ht="15.75" customHeight="1">
      <c r="A8" s="285"/>
      <c r="B8" s="100" t="s">
        <v>114</v>
      </c>
      <c r="C8" s="274" t="s">
        <v>115</v>
      </c>
      <c r="D8" s="275"/>
      <c r="E8" s="101">
        <v>29.85</v>
      </c>
      <c r="F8" s="102">
        <v>2254</v>
      </c>
      <c r="G8" s="103">
        <f t="shared" si="0"/>
        <v>67281.900000000009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3142.6800929512019</v>
      </c>
      <c r="N8" s="106">
        <f t="shared" si="2"/>
        <v>261.89000774593347</v>
      </c>
      <c r="O8" s="108">
        <f t="shared" si="3"/>
        <v>0</v>
      </c>
      <c r="P8" s="109">
        <f t="shared" si="4"/>
        <v>-38.109992254066526</v>
      </c>
      <c r="Q8" s="110">
        <f t="shared" si="5"/>
        <v>0.87296669248644487</v>
      </c>
      <c r="R8" s="290"/>
      <c r="S8" s="47">
        <v>0.37986111111111109</v>
      </c>
      <c r="T8" s="48">
        <v>0.40974537037037034</v>
      </c>
      <c r="U8" s="111">
        <v>5.9999999999999787</v>
      </c>
      <c r="V8" s="112">
        <v>43.033333333333317</v>
      </c>
      <c r="W8" s="113"/>
      <c r="X8" s="116"/>
      <c r="Y8" s="276"/>
      <c r="Z8" s="277"/>
      <c r="AA8" s="117">
        <f t="shared" si="6"/>
        <v>-457.31990704879809</v>
      </c>
      <c r="AB8" s="110">
        <f t="shared" si="7"/>
        <v>0.87296669248644498</v>
      </c>
      <c r="AC8" s="282"/>
    </row>
    <row r="9" spans="1:29" ht="15.75" customHeight="1">
      <c r="A9" s="285"/>
      <c r="B9" s="100" t="s">
        <v>114</v>
      </c>
      <c r="C9" s="274" t="s">
        <v>116</v>
      </c>
      <c r="D9" s="275"/>
      <c r="E9" s="101">
        <v>29.52</v>
      </c>
      <c r="F9" s="102">
        <v>2055</v>
      </c>
      <c r="G9" s="103">
        <f t="shared" si="0"/>
        <v>60663.6</v>
      </c>
      <c r="H9" s="13"/>
      <c r="I9" s="104">
        <v>12</v>
      </c>
      <c r="J9" s="105">
        <v>3600</v>
      </c>
      <c r="K9" s="106">
        <f t="shared" si="8"/>
        <v>300</v>
      </c>
      <c r="L9" s="107">
        <v>12</v>
      </c>
      <c r="M9" s="105">
        <f t="shared" si="1"/>
        <v>3144.0713982150446</v>
      </c>
      <c r="N9" s="106">
        <f t="shared" si="2"/>
        <v>262.00594985125372</v>
      </c>
      <c r="O9" s="108">
        <f t="shared" si="3"/>
        <v>0</v>
      </c>
      <c r="P9" s="109">
        <f t="shared" si="4"/>
        <v>-37.994050148746283</v>
      </c>
      <c r="Q9" s="110">
        <f t="shared" si="5"/>
        <v>0.87335316617084569</v>
      </c>
      <c r="R9" s="290"/>
      <c r="S9" s="47">
        <v>0.41319444444444442</v>
      </c>
      <c r="T9" s="48">
        <v>0.44042824074074072</v>
      </c>
      <c r="U9" s="111">
        <v>4.9666666666666703</v>
      </c>
      <c r="V9" s="112">
        <v>39.216666666666669</v>
      </c>
      <c r="W9" s="113"/>
      <c r="X9" s="116"/>
      <c r="Y9" s="276"/>
      <c r="Z9" s="277"/>
      <c r="AA9" s="117">
        <f t="shared" si="6"/>
        <v>-455.92860178495539</v>
      </c>
      <c r="AB9" s="110">
        <f t="shared" si="7"/>
        <v>0.87335316617084569</v>
      </c>
      <c r="AC9" s="282"/>
    </row>
    <row r="10" spans="1:29" ht="15.75" customHeight="1">
      <c r="A10" s="285"/>
      <c r="B10" s="100" t="s">
        <v>114</v>
      </c>
      <c r="C10" s="274" t="s">
        <v>119</v>
      </c>
      <c r="D10" s="275"/>
      <c r="E10" s="101">
        <v>25.64</v>
      </c>
      <c r="F10" s="102">
        <v>1656</v>
      </c>
      <c r="G10" s="121">
        <f t="shared" si="0"/>
        <v>42459.840000000004</v>
      </c>
      <c r="H10" s="122"/>
      <c r="I10" s="104">
        <v>11</v>
      </c>
      <c r="J10" s="105">
        <v>3600</v>
      </c>
      <c r="K10" s="106">
        <f t="shared" si="8"/>
        <v>327.27272727272725</v>
      </c>
      <c r="L10" s="107">
        <v>11</v>
      </c>
      <c r="M10" s="105">
        <f t="shared" si="1"/>
        <v>3179.5199999999995</v>
      </c>
      <c r="N10" s="106">
        <f t="shared" si="2"/>
        <v>289.04727272727268</v>
      </c>
      <c r="O10" s="108">
        <f t="shared" si="3"/>
        <v>0</v>
      </c>
      <c r="P10" s="109">
        <f t="shared" si="4"/>
        <v>-38.225454545454568</v>
      </c>
      <c r="Q10" s="110">
        <f t="shared" si="5"/>
        <v>0.88319999999999987</v>
      </c>
      <c r="R10" s="290"/>
      <c r="S10" s="47">
        <v>0.44374999999999998</v>
      </c>
      <c r="T10" s="48">
        <v>0.46545138888888887</v>
      </c>
      <c r="U10" s="111">
        <v>4.783333333333335</v>
      </c>
      <c r="V10" s="112">
        <v>31.250000000000007</v>
      </c>
      <c r="W10" s="113"/>
      <c r="X10" s="116"/>
      <c r="Y10" s="276"/>
      <c r="Z10" s="277"/>
      <c r="AA10" s="117">
        <f t="shared" si="6"/>
        <v>-420.48000000000047</v>
      </c>
      <c r="AB10" s="110">
        <f t="shared" si="7"/>
        <v>0.88319999999999987</v>
      </c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9">AVERAGE(I5:I20)</f>
        <v>9.8333333333333339</v>
      </c>
      <c r="J21" s="137">
        <f t="shared" si="9"/>
        <v>3233.3333333333335</v>
      </c>
      <c r="K21" s="138">
        <f t="shared" ref="K21" si="10">J21/I21</f>
        <v>328.81355932203388</v>
      </c>
      <c r="L21" s="136">
        <f t="shared" ref="L21:M21" si="11">AVERAGE(L5:L20)</f>
        <v>9.8333333333333339</v>
      </c>
      <c r="M21" s="137">
        <f t="shared" si="11"/>
        <v>2831.6080251202116</v>
      </c>
      <c r="N21" s="138">
        <f>M21/L21</f>
        <v>287.9601381478181</v>
      </c>
      <c r="O21" s="139">
        <f>L21-I21</f>
        <v>0</v>
      </c>
      <c r="P21" s="140">
        <f>N21-K21</f>
        <v>-40.853421174215782</v>
      </c>
      <c r="Q21" s="141">
        <f>N21/K21</f>
        <v>0.87575505931552933</v>
      </c>
      <c r="R21" s="291"/>
      <c r="S21" s="142">
        <f>S5</f>
        <v>0.25</v>
      </c>
      <c r="T21" s="143">
        <f>INDEX(T5:T20,COUNTA(T5:T20))</f>
        <v>0.46545138888888887</v>
      </c>
      <c r="U21" s="144"/>
      <c r="V21" s="166"/>
      <c r="W21" s="167"/>
      <c r="X21" s="138"/>
      <c r="Y21" s="279"/>
      <c r="Z21" s="280"/>
      <c r="AA21" s="168">
        <f>M21-J21</f>
        <v>-401.72530821312193</v>
      </c>
      <c r="AB21" s="141">
        <f>M21/J21</f>
        <v>0.87575505931552933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1001</v>
      </c>
      <c r="G22" s="148">
        <f t="shared" ref="G22:G23" si="12">E22*F22</f>
        <v>14044.029999999999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2339.9999999999964</v>
      </c>
      <c r="N22" s="152">
        <f>M22/L22</f>
        <v>389.99999999999937</v>
      </c>
      <c r="O22" s="154">
        <f>L22-I22</f>
        <v>0</v>
      </c>
      <c r="P22" s="155">
        <f>N22-K22</f>
        <v>-43.33333333333394</v>
      </c>
      <c r="Q22" s="156">
        <f>N22/K22</f>
        <v>0.89999999999999858</v>
      </c>
      <c r="R22" s="289">
        <f>Q38</f>
        <v>0.90009750812567713</v>
      </c>
      <c r="S22" s="157">
        <v>0.29189814814814813</v>
      </c>
      <c r="T22" s="158">
        <v>0.30972222222222223</v>
      </c>
      <c r="U22" s="159"/>
      <c r="V22" s="160">
        <v>25.666666666666707</v>
      </c>
      <c r="W22" s="158"/>
      <c r="X22" s="169"/>
      <c r="Y22" s="292"/>
      <c r="Z22" s="293"/>
      <c r="AA22" s="115">
        <f>M22-J22</f>
        <v>-260.00000000000364</v>
      </c>
      <c r="AB22" s="156">
        <f>M22/J22</f>
        <v>0.89999999999999858</v>
      </c>
      <c r="AC22" s="281">
        <f>AB38</f>
        <v>0.90009750812567713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1154</v>
      </c>
      <c r="G23" s="103">
        <f t="shared" si="12"/>
        <v>16721.46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2340.5070422535241</v>
      </c>
      <c r="N23" s="106">
        <f>M23/L23</f>
        <v>390.08450704225402</v>
      </c>
      <c r="O23" s="108">
        <f>L23-I23</f>
        <v>0</v>
      </c>
      <c r="P23" s="109">
        <f>N23-K23</f>
        <v>-43.248826291079297</v>
      </c>
      <c r="Q23" s="110">
        <f>N23/K23</f>
        <v>0.90019501625135545</v>
      </c>
      <c r="R23" s="290"/>
      <c r="S23" s="47">
        <v>0.31417824074074074</v>
      </c>
      <c r="T23" s="48">
        <v>0.3347222222222222</v>
      </c>
      <c r="U23" s="111">
        <v>6.4166666666666572</v>
      </c>
      <c r="V23" s="112">
        <v>29.583333333333293</v>
      </c>
      <c r="W23" s="113"/>
      <c r="X23" s="13"/>
      <c r="Y23" s="276"/>
      <c r="Z23" s="277"/>
      <c r="AA23" s="117">
        <f>M23-J23</f>
        <v>-259.49295774647589</v>
      </c>
      <c r="AB23" s="110">
        <f>M23/J23</f>
        <v>0.90019501625135545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2340.2535211267605</v>
      </c>
      <c r="N38" s="138">
        <f>M38/L38</f>
        <v>390.04225352112672</v>
      </c>
      <c r="O38" s="139">
        <f>L38-I38</f>
        <v>0</v>
      </c>
      <c r="P38" s="140">
        <f>N38-K38</f>
        <v>-43.29107981220659</v>
      </c>
      <c r="Q38" s="141">
        <f>N38/K38</f>
        <v>0.90009750812567713</v>
      </c>
      <c r="R38" s="291"/>
      <c r="S38" s="142">
        <f>S22</f>
        <v>0.29189814814814813</v>
      </c>
      <c r="T38" s="143">
        <f>INDEX(T22:T37,COUNTA(T22:T37))</f>
        <v>0.3347222222222222</v>
      </c>
      <c r="U38" s="144"/>
      <c r="V38" s="166"/>
      <c r="W38" s="167"/>
      <c r="X38" s="138"/>
      <c r="Y38" s="279"/>
      <c r="Z38" s="280"/>
      <c r="AA38" s="168">
        <f>M38-J38</f>
        <v>-259.74647887323954</v>
      </c>
      <c r="AB38" s="141">
        <f>M38/J38</f>
        <v>0.90009750812567713</v>
      </c>
      <c r="AC38" s="283"/>
    </row>
    <row r="39" spans="1:29" ht="15.75" customHeight="1">
      <c r="A39" s="284" t="s">
        <v>125</v>
      </c>
      <c r="B39" s="114" t="s">
        <v>120</v>
      </c>
      <c r="C39" s="287" t="s">
        <v>126</v>
      </c>
      <c r="D39" s="288"/>
      <c r="E39" s="147">
        <v>21.45</v>
      </c>
      <c r="F39" s="97">
        <v>1560</v>
      </c>
      <c r="G39" s="148">
        <f t="shared" ref="G39:G41" si="16">E39*F39</f>
        <v>33462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2969.8572184029613</v>
      </c>
      <c r="N39" s="152">
        <f>M39/L39</f>
        <v>742.46430460074032</v>
      </c>
      <c r="O39" s="154">
        <f>L39-I39</f>
        <v>0</v>
      </c>
      <c r="P39" s="155">
        <f>N39-K39</f>
        <v>-82.53569539925968</v>
      </c>
      <c r="Q39" s="156">
        <f>N39/K39</f>
        <v>0.89995673284938216</v>
      </c>
      <c r="R39" s="289">
        <f>Q55</f>
        <v>0.90009456386235098</v>
      </c>
      <c r="S39" s="157">
        <v>0.35450231481481481</v>
      </c>
      <c r="T39" s="158">
        <v>0.37638888888888888</v>
      </c>
      <c r="U39" s="159"/>
      <c r="V39" s="160">
        <v>31.516666666666666</v>
      </c>
      <c r="W39" s="161"/>
      <c r="X39" s="162"/>
      <c r="Y39" s="292"/>
      <c r="Z39" s="293"/>
      <c r="AA39" s="115">
        <f>M39-J39</f>
        <v>-330.14278159703872</v>
      </c>
      <c r="AB39" s="156">
        <f>M39/J39</f>
        <v>0.89995673284938216</v>
      </c>
      <c r="AC39" s="281">
        <f>AB55</f>
        <v>0.90009456386235098</v>
      </c>
    </row>
    <row r="40" spans="1:29" ht="15.75" customHeight="1">
      <c r="A40" s="285"/>
      <c r="B40" s="100" t="s">
        <v>120</v>
      </c>
      <c r="C40" s="274" t="s">
        <v>214</v>
      </c>
      <c r="D40" s="275"/>
      <c r="E40" s="101">
        <v>27.27</v>
      </c>
      <c r="F40" s="102">
        <v>1258</v>
      </c>
      <c r="G40" s="103">
        <f t="shared" si="16"/>
        <v>34305.659999999996</v>
      </c>
      <c r="H40" s="26"/>
      <c r="I40" s="104">
        <v>5</v>
      </c>
      <c r="J40" s="105">
        <v>3300</v>
      </c>
      <c r="K40" s="106">
        <f t="shared" ref="K40:K41" si="17">J40/I40</f>
        <v>660</v>
      </c>
      <c r="L40" s="107">
        <v>5</v>
      </c>
      <c r="M40" s="105">
        <f>F40/V40*60</f>
        <v>2969.7049180327863</v>
      </c>
      <c r="N40" s="106">
        <f>M40/L40</f>
        <v>593.94098360655721</v>
      </c>
      <c r="O40" s="108">
        <f>L40-I40</f>
        <v>0</v>
      </c>
      <c r="P40" s="109">
        <f>N40-K40</f>
        <v>-66.059016393442789</v>
      </c>
      <c r="Q40" s="110">
        <f>N40/K40</f>
        <v>0.89991058122205636</v>
      </c>
      <c r="R40" s="290"/>
      <c r="S40" s="47">
        <v>0.37986111111111109</v>
      </c>
      <c r="T40" s="48">
        <v>0.39751157407407406</v>
      </c>
      <c r="U40" s="111">
        <v>4.9999999999999822</v>
      </c>
      <c r="V40" s="112">
        <v>25.416666666666671</v>
      </c>
      <c r="W40" s="113"/>
      <c r="X40" s="116"/>
      <c r="Y40" s="276"/>
      <c r="Z40" s="277"/>
      <c r="AA40" s="117">
        <f>M40-J40</f>
        <v>-330.29508196721372</v>
      </c>
      <c r="AB40" s="110">
        <f>M40/J40</f>
        <v>0.89991058122205647</v>
      </c>
      <c r="AC40" s="282"/>
    </row>
    <row r="41" spans="1:29" ht="15.75" customHeight="1">
      <c r="A41" s="285"/>
      <c r="B41" s="100" t="s">
        <v>120</v>
      </c>
      <c r="C41" s="274" t="s">
        <v>204</v>
      </c>
      <c r="D41" s="275"/>
      <c r="E41" s="101">
        <v>18.53</v>
      </c>
      <c r="F41" s="102">
        <v>3460</v>
      </c>
      <c r="G41" s="103">
        <f t="shared" si="16"/>
        <v>64113.8</v>
      </c>
      <c r="H41" s="26"/>
      <c r="I41" s="104">
        <v>3</v>
      </c>
      <c r="J41" s="105">
        <v>3300</v>
      </c>
      <c r="K41" s="106">
        <f t="shared" si="17"/>
        <v>1100</v>
      </c>
      <c r="L41" s="107">
        <v>3</v>
      </c>
      <c r="M41" s="105">
        <f>F41/V41*60</f>
        <v>2971.3740458015272</v>
      </c>
      <c r="N41" s="106">
        <f>M41/L41</f>
        <v>990.45801526717571</v>
      </c>
      <c r="O41" s="108">
        <f>L41-I41</f>
        <v>0</v>
      </c>
      <c r="P41" s="109">
        <f>N41-K41</f>
        <v>-109.54198473282429</v>
      </c>
      <c r="Q41" s="110">
        <f>N41/K41</f>
        <v>0.90041637751561432</v>
      </c>
      <c r="R41" s="290"/>
      <c r="S41" s="47">
        <v>0.40078703703703705</v>
      </c>
      <c r="T41" s="48">
        <v>0.44930555555555557</v>
      </c>
      <c r="U41" s="111">
        <v>4.7166666666667112</v>
      </c>
      <c r="V41" s="112">
        <v>69.86666666666666</v>
      </c>
      <c r="W41" s="113"/>
      <c r="X41" s="116"/>
      <c r="Y41" s="276"/>
      <c r="Z41" s="277"/>
      <c r="AA41" s="117">
        <f>M41-J41</f>
        <v>-328.62595419847275</v>
      </c>
      <c r="AB41" s="110">
        <f>M41/J41</f>
        <v>0.90041637751561432</v>
      </c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99"/>
      <c r="G55" s="135"/>
      <c r="H55" s="69"/>
      <c r="I55" s="136">
        <f t="shared" ref="I55:J55" si="18">AVERAGE(I39:I54)</f>
        <v>4</v>
      </c>
      <c r="J55" s="137">
        <f t="shared" si="18"/>
        <v>3300</v>
      </c>
      <c r="K55" s="138">
        <f t="shared" ref="K55" si="19">J55/I55</f>
        <v>825</v>
      </c>
      <c r="L55" s="136">
        <f t="shared" ref="L55:M55" si="20">AVERAGE(L39:L54)</f>
        <v>4</v>
      </c>
      <c r="M55" s="137">
        <f t="shared" si="20"/>
        <v>2970.3120607457581</v>
      </c>
      <c r="N55" s="138">
        <f t="shared" ref="N55:N60" si="21">M55/L55</f>
        <v>742.57801518643953</v>
      </c>
      <c r="O55" s="139">
        <f t="shared" ref="O55:O60" si="22">L55-I55</f>
        <v>0</v>
      </c>
      <c r="P55" s="140">
        <f t="shared" ref="P55:P60" si="23">N55-K55</f>
        <v>-82.421984813560471</v>
      </c>
      <c r="Q55" s="141">
        <f t="shared" ref="Q55:Q60" si="24">N55/K55</f>
        <v>0.90009456386235098</v>
      </c>
      <c r="R55" s="291"/>
      <c r="S55" s="142">
        <f>S39</f>
        <v>0.35450231481481481</v>
      </c>
      <c r="T55" s="143">
        <f>INDEX(T39:T54,COUNTA(T39:T54))</f>
        <v>0.44930555555555557</v>
      </c>
      <c r="U55" s="144"/>
      <c r="V55" s="166"/>
      <c r="W55" s="99"/>
      <c r="X55" s="69"/>
      <c r="Y55" s="279"/>
      <c r="Z55" s="280"/>
      <c r="AA55" s="168">
        <f t="shared" ref="AA55:AA60" si="25">M55-J55</f>
        <v>-329.68793925424188</v>
      </c>
      <c r="AB55" s="141">
        <f t="shared" ref="AB55:AB60" si="26">M55/J55</f>
        <v>0.90009456386235098</v>
      </c>
      <c r="AC55" s="283"/>
    </row>
    <row r="56" spans="1:29" ht="15.75" customHeight="1">
      <c r="A56" s="294" t="s">
        <v>71</v>
      </c>
      <c r="B56" s="114" t="s">
        <v>120</v>
      </c>
      <c r="C56" s="287" t="s">
        <v>130</v>
      </c>
      <c r="D56" s="288"/>
      <c r="E56" s="147">
        <v>18.18</v>
      </c>
      <c r="F56" s="97">
        <v>1290</v>
      </c>
      <c r="G56" s="148">
        <f t="shared" ref="G56:G60" si="27">E56*F56</f>
        <v>23452.2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3174.299384825697</v>
      </c>
      <c r="N56" s="152">
        <f t="shared" si="21"/>
        <v>1058.0997949418991</v>
      </c>
      <c r="O56" s="154">
        <f t="shared" si="22"/>
        <v>0</v>
      </c>
      <c r="P56" s="155">
        <f t="shared" si="23"/>
        <v>-141.90020505810094</v>
      </c>
      <c r="Q56" s="156">
        <f t="shared" si="24"/>
        <v>0.88174982911824917</v>
      </c>
      <c r="R56" s="289">
        <f>Q72</f>
        <v>0.88636422593556108</v>
      </c>
      <c r="S56" s="157">
        <v>0.16666666666666666</v>
      </c>
      <c r="T56" s="158">
        <v>0.18359953703703705</v>
      </c>
      <c r="U56" s="159"/>
      <c r="V56" s="160">
        <v>24.383333333333361</v>
      </c>
      <c r="W56" s="161"/>
      <c r="X56" s="162"/>
      <c r="Y56" s="292"/>
      <c r="Z56" s="293"/>
      <c r="AA56" s="115">
        <f t="shared" si="25"/>
        <v>-425.70061517430304</v>
      </c>
      <c r="AB56" s="156">
        <f t="shared" si="26"/>
        <v>0.88174982911824917</v>
      </c>
      <c r="AC56" s="281">
        <f>AB72</f>
        <v>0.88636422593556108</v>
      </c>
    </row>
    <row r="57" spans="1:29" ht="15.75" customHeight="1">
      <c r="A57" s="295"/>
      <c r="B57" s="100" t="s">
        <v>120</v>
      </c>
      <c r="C57" s="274" t="s">
        <v>132</v>
      </c>
      <c r="D57" s="275"/>
      <c r="E57" s="101">
        <v>18.18</v>
      </c>
      <c r="F57" s="102">
        <v>2412</v>
      </c>
      <c r="G57" s="103">
        <f t="shared" si="27"/>
        <v>43850.159999999996</v>
      </c>
      <c r="H57" s="26"/>
      <c r="I57" s="104">
        <v>3</v>
      </c>
      <c r="J57" s="105">
        <v>3600</v>
      </c>
      <c r="K57" s="106">
        <f t="shared" ref="K57:K94" si="28">J57/I57</f>
        <v>1200</v>
      </c>
      <c r="L57" s="107">
        <v>3</v>
      </c>
      <c r="M57" s="105">
        <f>F57/V57*60</f>
        <v>3172.5246620387284</v>
      </c>
      <c r="N57" s="106">
        <f t="shared" si="21"/>
        <v>1057.5082206795762</v>
      </c>
      <c r="O57" s="108">
        <f t="shared" si="22"/>
        <v>0</v>
      </c>
      <c r="P57" s="109">
        <f t="shared" si="23"/>
        <v>-142.4917793204238</v>
      </c>
      <c r="Q57" s="110">
        <f t="shared" si="24"/>
        <v>0.88125685056631353</v>
      </c>
      <c r="R57" s="290"/>
      <c r="S57" s="47">
        <v>0.1940162037037037</v>
      </c>
      <c r="T57" s="48">
        <v>0.22569444444444445</v>
      </c>
      <c r="U57" s="111">
        <v>14.999999999999986</v>
      </c>
      <c r="V57" s="112">
        <v>45.616666666666667</v>
      </c>
      <c r="W57" s="113"/>
      <c r="X57" s="116"/>
      <c r="Y57" s="276"/>
      <c r="Z57" s="277"/>
      <c r="AA57" s="117">
        <f t="shared" si="25"/>
        <v>-427.47533796127163</v>
      </c>
      <c r="AB57" s="110">
        <f t="shared" si="26"/>
        <v>0.88125685056631342</v>
      </c>
      <c r="AC57" s="282"/>
    </row>
    <row r="58" spans="1:29" ht="15.75" customHeight="1">
      <c r="A58" s="295"/>
      <c r="B58" s="100" t="s">
        <v>120</v>
      </c>
      <c r="C58" s="274" t="s">
        <v>127</v>
      </c>
      <c r="D58" s="275"/>
      <c r="E58" s="101">
        <v>22.28</v>
      </c>
      <c r="F58" s="102">
        <v>1247</v>
      </c>
      <c r="G58" s="103">
        <f t="shared" si="27"/>
        <v>27783.16</v>
      </c>
      <c r="H58" s="26"/>
      <c r="I58" s="104">
        <v>5</v>
      </c>
      <c r="J58" s="105">
        <v>3300</v>
      </c>
      <c r="K58" s="106">
        <f t="shared" si="28"/>
        <v>660</v>
      </c>
      <c r="L58" s="107">
        <v>5</v>
      </c>
      <c r="M58" s="105">
        <f>F58/V58*60</f>
        <v>2943.7377049180323</v>
      </c>
      <c r="N58" s="106">
        <f t="shared" si="21"/>
        <v>588.74754098360643</v>
      </c>
      <c r="O58" s="108">
        <f t="shared" si="22"/>
        <v>0</v>
      </c>
      <c r="P58" s="109">
        <f t="shared" si="23"/>
        <v>-71.252459016393573</v>
      </c>
      <c r="Q58" s="110">
        <f t="shared" si="24"/>
        <v>0.89204172876304</v>
      </c>
      <c r="R58" s="290"/>
      <c r="S58" s="47">
        <v>0.23680555555555555</v>
      </c>
      <c r="T58" s="48">
        <v>0.25445601851851851</v>
      </c>
      <c r="U58" s="111">
        <v>15.999999999999982</v>
      </c>
      <c r="V58" s="112">
        <v>25.416666666666671</v>
      </c>
      <c r="W58" s="113"/>
      <c r="X58" s="116"/>
      <c r="Y58" s="276"/>
      <c r="Z58" s="277"/>
      <c r="AA58" s="117">
        <f t="shared" si="25"/>
        <v>-356.26229508196775</v>
      </c>
      <c r="AB58" s="110">
        <f t="shared" si="26"/>
        <v>0.89204172876304011</v>
      </c>
      <c r="AC58" s="282"/>
    </row>
    <row r="59" spans="1:29" ht="15.75" customHeight="1">
      <c r="A59" s="295"/>
      <c r="B59" s="100" t="s">
        <v>120</v>
      </c>
      <c r="C59" s="274" t="s">
        <v>131</v>
      </c>
      <c r="D59" s="275"/>
      <c r="E59" s="101">
        <v>14.03</v>
      </c>
      <c r="F59" s="102">
        <v>4644</v>
      </c>
      <c r="G59" s="103">
        <f t="shared" si="27"/>
        <v>65155.32</v>
      </c>
      <c r="H59" s="26"/>
      <c r="I59" s="104">
        <v>3</v>
      </c>
      <c r="J59" s="105">
        <v>3000</v>
      </c>
      <c r="K59" s="106">
        <f t="shared" si="28"/>
        <v>1000</v>
      </c>
      <c r="L59" s="107">
        <v>3</v>
      </c>
      <c r="M59" s="105">
        <f>F59/V59*60</f>
        <v>2695.6465656239934</v>
      </c>
      <c r="N59" s="106">
        <f t="shared" si="21"/>
        <v>898.5488552079978</v>
      </c>
      <c r="O59" s="108">
        <f t="shared" si="22"/>
        <v>0</v>
      </c>
      <c r="P59" s="109">
        <f t="shared" si="23"/>
        <v>-101.4511447920022</v>
      </c>
      <c r="Q59" s="110">
        <f t="shared" si="24"/>
        <v>0.89854885520799777</v>
      </c>
      <c r="R59" s="290"/>
      <c r="S59" s="47">
        <v>0.26458333333333334</v>
      </c>
      <c r="T59" s="48">
        <v>0.33636574074074072</v>
      </c>
      <c r="U59" s="111">
        <v>14.583333333333348</v>
      </c>
      <c r="V59" s="112">
        <v>103.36666666666662</v>
      </c>
      <c r="W59" s="113"/>
      <c r="X59" s="116"/>
      <c r="Y59" s="276"/>
      <c r="Z59" s="277"/>
      <c r="AA59" s="117">
        <f t="shared" si="25"/>
        <v>-304.35343437600659</v>
      </c>
      <c r="AB59" s="110">
        <f t="shared" si="26"/>
        <v>0.89854885520799777</v>
      </c>
      <c r="AC59" s="282"/>
    </row>
    <row r="60" spans="1:29" ht="15.75" customHeight="1">
      <c r="A60" s="296"/>
      <c r="B60" s="100" t="s">
        <v>120</v>
      </c>
      <c r="C60" s="274" t="s">
        <v>133</v>
      </c>
      <c r="D60" s="275"/>
      <c r="E60" s="101">
        <v>14.28</v>
      </c>
      <c r="F60" s="102">
        <v>6535</v>
      </c>
      <c r="G60" s="103">
        <f t="shared" si="27"/>
        <v>93319.8</v>
      </c>
      <c r="H60" s="13"/>
      <c r="I60" s="104">
        <v>3</v>
      </c>
      <c r="J60" s="105">
        <v>3600</v>
      </c>
      <c r="K60" s="106">
        <f t="shared" si="28"/>
        <v>1200</v>
      </c>
      <c r="L60" s="107">
        <v>3</v>
      </c>
      <c r="M60" s="105">
        <f>F60/V60*60</f>
        <v>3170.6199460916437</v>
      </c>
      <c r="N60" s="106">
        <f t="shared" si="21"/>
        <v>1056.8733153638811</v>
      </c>
      <c r="O60" s="108">
        <f t="shared" si="22"/>
        <v>0</v>
      </c>
      <c r="P60" s="109">
        <f t="shared" si="23"/>
        <v>-143.12668463611885</v>
      </c>
      <c r="Q60" s="110">
        <f t="shared" si="24"/>
        <v>0.88072776280323428</v>
      </c>
      <c r="R60" s="290"/>
      <c r="S60" s="47">
        <v>0.34675925925925927</v>
      </c>
      <c r="T60" s="48">
        <v>0.43263888888888891</v>
      </c>
      <c r="U60" s="111">
        <v>14.966666666666715</v>
      </c>
      <c r="V60" s="112">
        <v>123.66666666666669</v>
      </c>
      <c r="W60" s="113"/>
      <c r="X60" s="116"/>
      <c r="Y60" s="276"/>
      <c r="Z60" s="277"/>
      <c r="AA60" s="117">
        <f t="shared" si="25"/>
        <v>-429.38005390835633</v>
      </c>
      <c r="AB60" s="110">
        <f t="shared" si="26"/>
        <v>0.88072776280323439</v>
      </c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26"/>
      <c r="X66" s="127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26"/>
      <c r="X67" s="127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26"/>
      <c r="X68" s="127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26"/>
      <c r="X69" s="127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26"/>
      <c r="X70" s="127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29">AVERAGE(I56:I71)</f>
        <v>3.4</v>
      </c>
      <c r="J72" s="137">
        <f t="shared" si="29"/>
        <v>3420</v>
      </c>
      <c r="K72" s="138">
        <f t="shared" ref="K72" si="30">J72/I72</f>
        <v>1005.8823529411765</v>
      </c>
      <c r="L72" s="136">
        <f t="shared" ref="L72:M72" si="31">AVERAGE(L56:L71)</f>
        <v>3.4</v>
      </c>
      <c r="M72" s="137">
        <f t="shared" si="31"/>
        <v>3031.3656526996187</v>
      </c>
      <c r="N72" s="138">
        <f t="shared" ref="N72:N77" si="32">M72/L72</f>
        <v>891.5781331469467</v>
      </c>
      <c r="O72" s="139">
        <f t="shared" ref="O72:O77" si="33">L72-I72</f>
        <v>0</v>
      </c>
      <c r="P72" s="140">
        <f t="shared" ref="P72:P77" si="34">N72-K72</f>
        <v>-114.30421979422977</v>
      </c>
      <c r="Q72" s="141">
        <f t="shared" ref="Q72:Q77" si="35">N72/K72</f>
        <v>0.88636422593556108</v>
      </c>
      <c r="R72" s="291"/>
      <c r="S72" s="142">
        <f>S56</f>
        <v>0.16666666666666666</v>
      </c>
      <c r="T72" s="143">
        <f>INDEX(T56:T71,COUNTA(T56:T71))</f>
        <v>0.43263888888888891</v>
      </c>
      <c r="U72" s="144"/>
      <c r="V72" s="166"/>
      <c r="W72" s="99"/>
      <c r="X72" s="69"/>
      <c r="Y72" s="279"/>
      <c r="Z72" s="280"/>
      <c r="AA72" s="168">
        <f t="shared" ref="AA72:AA77" si="36">M72-J72</f>
        <v>-388.63434730038125</v>
      </c>
      <c r="AB72" s="141">
        <f t="shared" ref="AB72:AB77" si="37">M72/J72</f>
        <v>0.88636422593556108</v>
      </c>
      <c r="AC72" s="283"/>
    </row>
    <row r="73" spans="1:29" ht="15.75" customHeight="1">
      <c r="A73" s="284" t="s">
        <v>78</v>
      </c>
      <c r="B73" s="114" t="s">
        <v>120</v>
      </c>
      <c r="C73" s="287" t="s">
        <v>134</v>
      </c>
      <c r="D73" s="288"/>
      <c r="E73" s="147">
        <v>25.03</v>
      </c>
      <c r="F73" s="97">
        <v>1654</v>
      </c>
      <c r="G73" s="148">
        <f t="shared" ref="G73:G77" si="38">E73*F73</f>
        <v>41399.620000000003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2940.4444444444443</v>
      </c>
      <c r="N73" s="152">
        <f t="shared" si="32"/>
        <v>735.11111111111109</v>
      </c>
      <c r="O73" s="154">
        <f t="shared" si="33"/>
        <v>0</v>
      </c>
      <c r="P73" s="155">
        <f t="shared" si="34"/>
        <v>-89.888888888888914</v>
      </c>
      <c r="Q73" s="156">
        <f t="shared" si="35"/>
        <v>0.89104377104377097</v>
      </c>
      <c r="R73" s="289">
        <f>Q89</f>
        <v>0.88780092416404754</v>
      </c>
      <c r="S73" s="157">
        <v>0.16684027777777777</v>
      </c>
      <c r="T73" s="158">
        <v>0.19027777777777777</v>
      </c>
      <c r="U73" s="159"/>
      <c r="V73" s="160">
        <v>33.75</v>
      </c>
      <c r="W73" s="158"/>
      <c r="X73" s="169"/>
      <c r="Y73" s="292"/>
      <c r="Z73" s="293"/>
      <c r="AA73" s="115">
        <f t="shared" si="36"/>
        <v>-359.55555555555566</v>
      </c>
      <c r="AB73" s="156">
        <f t="shared" si="37"/>
        <v>0.89104377104377097</v>
      </c>
      <c r="AC73" s="281">
        <f>AB89</f>
        <v>0.88780092416404754</v>
      </c>
    </row>
    <row r="74" spans="1:29" ht="15.75" customHeight="1">
      <c r="A74" s="285"/>
      <c r="B74" s="100" t="s">
        <v>120</v>
      </c>
      <c r="C74" s="274" t="s">
        <v>135</v>
      </c>
      <c r="D74" s="275"/>
      <c r="E74" s="101">
        <v>24.82</v>
      </c>
      <c r="F74" s="102">
        <v>1982</v>
      </c>
      <c r="G74" s="103">
        <f t="shared" si="38"/>
        <v>49193.24</v>
      </c>
      <c r="H74" s="26"/>
      <c r="I74" s="104">
        <v>4</v>
      </c>
      <c r="J74" s="105">
        <v>3300</v>
      </c>
      <c r="K74" s="106">
        <f t="shared" si="28"/>
        <v>825</v>
      </c>
      <c r="L74" s="107">
        <v>4</v>
      </c>
      <c r="M74" s="105">
        <f>F74/V74*60</f>
        <v>2937.50514615068</v>
      </c>
      <c r="N74" s="106">
        <f t="shared" si="32"/>
        <v>734.37628653767001</v>
      </c>
      <c r="O74" s="108">
        <f t="shared" si="33"/>
        <v>0</v>
      </c>
      <c r="P74" s="109">
        <f t="shared" si="34"/>
        <v>-90.623713462329988</v>
      </c>
      <c r="Q74" s="110">
        <f t="shared" si="35"/>
        <v>0.89015307459111515</v>
      </c>
      <c r="R74" s="290"/>
      <c r="S74" s="47">
        <v>0.2013888888888889</v>
      </c>
      <c r="T74" s="48">
        <v>0.22950231481481481</v>
      </c>
      <c r="U74" s="111">
        <v>16.000000000000021</v>
      </c>
      <c r="V74" s="112">
        <v>40.48333333333332</v>
      </c>
      <c r="W74" s="113"/>
      <c r="X74" s="13"/>
      <c r="Y74" s="276"/>
      <c r="Z74" s="277"/>
      <c r="AA74" s="117">
        <f t="shared" si="36"/>
        <v>-362.49485384931995</v>
      </c>
      <c r="AB74" s="110">
        <f t="shared" si="37"/>
        <v>0.89015307459111515</v>
      </c>
      <c r="AC74" s="282"/>
    </row>
    <row r="75" spans="1:29" ht="15.75" customHeight="1">
      <c r="A75" s="285"/>
      <c r="B75" s="100" t="s">
        <v>120</v>
      </c>
      <c r="C75" s="274" t="s">
        <v>128</v>
      </c>
      <c r="D75" s="275"/>
      <c r="E75" s="101">
        <v>17.89</v>
      </c>
      <c r="F75" s="102">
        <v>3236</v>
      </c>
      <c r="G75" s="103">
        <f t="shared" si="38"/>
        <v>57892.04</v>
      </c>
      <c r="H75" s="26"/>
      <c r="I75" s="104">
        <v>4</v>
      </c>
      <c r="J75" s="105">
        <v>3600</v>
      </c>
      <c r="K75" s="106">
        <f t="shared" si="28"/>
        <v>900</v>
      </c>
      <c r="L75" s="107">
        <v>4</v>
      </c>
      <c r="M75" s="105">
        <f>F75/V75*60</f>
        <v>3171.6852708957272</v>
      </c>
      <c r="N75" s="106">
        <f t="shared" si="32"/>
        <v>792.92131772393179</v>
      </c>
      <c r="O75" s="108">
        <f t="shared" si="33"/>
        <v>0</v>
      </c>
      <c r="P75" s="109">
        <f t="shared" si="34"/>
        <v>-107.07868227606821</v>
      </c>
      <c r="Q75" s="110">
        <f t="shared" si="35"/>
        <v>0.88102368635992423</v>
      </c>
      <c r="R75" s="290"/>
      <c r="S75" s="47">
        <v>0.23958333333333334</v>
      </c>
      <c r="T75" s="48">
        <v>0.28209490740740739</v>
      </c>
      <c r="U75" s="111">
        <v>14.516666666666683</v>
      </c>
      <c r="V75" s="112">
        <v>61.216666666666633</v>
      </c>
      <c r="W75" s="113"/>
      <c r="X75" s="13"/>
      <c r="Y75" s="276"/>
      <c r="Z75" s="277"/>
      <c r="AA75" s="117">
        <f t="shared" si="36"/>
        <v>-428.31472910427283</v>
      </c>
      <c r="AB75" s="110">
        <f t="shared" si="37"/>
        <v>0.88102368635992423</v>
      </c>
      <c r="AC75" s="282"/>
    </row>
    <row r="76" spans="1:29" ht="15.75" customHeight="1">
      <c r="A76" s="285"/>
      <c r="B76" s="100" t="s">
        <v>120</v>
      </c>
      <c r="C76" s="274" t="s">
        <v>136</v>
      </c>
      <c r="D76" s="275"/>
      <c r="E76" s="101">
        <v>30</v>
      </c>
      <c r="F76" s="102">
        <v>3173</v>
      </c>
      <c r="G76" s="103">
        <f t="shared" si="38"/>
        <v>95190</v>
      </c>
      <c r="H76" s="26"/>
      <c r="I76" s="104">
        <v>3</v>
      </c>
      <c r="J76" s="105">
        <v>3000</v>
      </c>
      <c r="K76" s="106">
        <f t="shared" si="28"/>
        <v>1000</v>
      </c>
      <c r="L76" s="107">
        <v>3</v>
      </c>
      <c r="M76" s="105">
        <f>F76/V76*60</f>
        <v>2694.6921443736728</v>
      </c>
      <c r="N76" s="106">
        <f t="shared" si="32"/>
        <v>898.23071479122427</v>
      </c>
      <c r="O76" s="108">
        <f t="shared" si="33"/>
        <v>0</v>
      </c>
      <c r="P76" s="109">
        <f t="shared" si="34"/>
        <v>-101.76928520877573</v>
      </c>
      <c r="Q76" s="110">
        <f t="shared" si="35"/>
        <v>0.89823071479122429</v>
      </c>
      <c r="R76" s="290"/>
      <c r="S76" s="47">
        <v>0.29329861111111111</v>
      </c>
      <c r="T76" s="48">
        <v>0.34236111111111112</v>
      </c>
      <c r="U76" s="111">
        <v>16.133333333333351</v>
      </c>
      <c r="V76" s="112">
        <v>70.650000000000006</v>
      </c>
      <c r="W76" s="113"/>
      <c r="X76" s="116"/>
      <c r="Y76" s="276"/>
      <c r="Z76" s="277"/>
      <c r="AA76" s="117">
        <f t="shared" si="36"/>
        <v>-305.30785562632718</v>
      </c>
      <c r="AB76" s="110">
        <f t="shared" si="37"/>
        <v>0.89823071479122429</v>
      </c>
      <c r="AC76" s="282"/>
    </row>
    <row r="77" spans="1:29" ht="15.75" customHeight="1">
      <c r="A77" s="285"/>
      <c r="B77" s="100" t="s">
        <v>120</v>
      </c>
      <c r="C77" s="274" t="s">
        <v>129</v>
      </c>
      <c r="D77" s="275"/>
      <c r="E77" s="101">
        <v>16.66</v>
      </c>
      <c r="F77" s="102">
        <v>5392</v>
      </c>
      <c r="G77" s="103">
        <f t="shared" si="38"/>
        <v>89830.720000000001</v>
      </c>
      <c r="H77" s="13"/>
      <c r="I77" s="104">
        <v>5</v>
      </c>
      <c r="J77" s="105">
        <v>3600</v>
      </c>
      <c r="K77" s="106">
        <f t="shared" si="28"/>
        <v>720</v>
      </c>
      <c r="L77" s="107">
        <v>5</v>
      </c>
      <c r="M77" s="105">
        <f>F77/V77*60</f>
        <v>3170.7285200914753</v>
      </c>
      <c r="N77" s="106">
        <f t="shared" si="32"/>
        <v>634.14570401829508</v>
      </c>
      <c r="O77" s="108">
        <f t="shared" si="33"/>
        <v>0</v>
      </c>
      <c r="P77" s="109">
        <f t="shared" si="34"/>
        <v>-85.854295981704922</v>
      </c>
      <c r="Q77" s="110">
        <f t="shared" si="35"/>
        <v>0.88075792224763205</v>
      </c>
      <c r="R77" s="290"/>
      <c r="S77" s="47">
        <v>0.3527777777777778</v>
      </c>
      <c r="T77" s="48">
        <v>0.42363425925925924</v>
      </c>
      <c r="U77" s="111">
        <v>15.000000000000027</v>
      </c>
      <c r="V77" s="112">
        <v>102.03333333333327</v>
      </c>
      <c r="W77" s="113"/>
      <c r="X77" s="116"/>
      <c r="Y77" s="276"/>
      <c r="Z77" s="277"/>
      <c r="AA77" s="117">
        <f t="shared" si="36"/>
        <v>-429.27147990852473</v>
      </c>
      <c r="AB77" s="110">
        <f t="shared" si="37"/>
        <v>0.88075792224763205</v>
      </c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50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26"/>
      <c r="X81" s="127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26"/>
      <c r="X82" s="127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39">AVERAGE(I73:I88)</f>
        <v>4</v>
      </c>
      <c r="J89" s="137">
        <f t="shared" si="39"/>
        <v>3360</v>
      </c>
      <c r="K89" s="138">
        <f t="shared" ref="K89" si="40">J89/I89</f>
        <v>840</v>
      </c>
      <c r="L89" s="136">
        <f t="shared" ref="L89:M89" si="41">AVERAGE(L73:L88)</f>
        <v>4</v>
      </c>
      <c r="M89" s="137">
        <f t="shared" si="41"/>
        <v>2983.0111051911999</v>
      </c>
      <c r="N89" s="138">
        <f t="shared" ref="N89:N94" si="42">M89/L89</f>
        <v>745.75277629779998</v>
      </c>
      <c r="O89" s="139">
        <f t="shared" ref="O89:O94" si="43">L89-I89</f>
        <v>0</v>
      </c>
      <c r="P89" s="140">
        <f t="shared" ref="P89:P94" si="44">N89-K89</f>
        <v>-94.247223702200017</v>
      </c>
      <c r="Q89" s="141">
        <f t="shared" ref="Q89:Q94" si="45">N89/K89</f>
        <v>0.88780092416404754</v>
      </c>
      <c r="R89" s="291"/>
      <c r="S89" s="142">
        <f>S73</f>
        <v>0.16684027777777777</v>
      </c>
      <c r="T89" s="143">
        <f>INDEX(T73:T88,COUNTA(T73:T88))</f>
        <v>0.42363425925925924</v>
      </c>
      <c r="U89" s="144"/>
      <c r="V89" s="166"/>
      <c r="W89" s="167"/>
      <c r="X89" s="138"/>
      <c r="Y89" s="279"/>
      <c r="Z89" s="280"/>
      <c r="AA89" s="168">
        <f t="shared" ref="AA89:AA94" si="46">M89-J89</f>
        <v>-376.98889480880007</v>
      </c>
      <c r="AB89" s="141">
        <f t="shared" ref="AB89:AB94" si="47">M89/J89</f>
        <v>0.88780092416404754</v>
      </c>
      <c r="AC89" s="283"/>
    </row>
    <row r="90" spans="1:29" ht="15.75" customHeight="1">
      <c r="A90" s="294" t="s">
        <v>137</v>
      </c>
      <c r="B90" s="114" t="s">
        <v>114</v>
      </c>
      <c r="C90" s="287" t="s">
        <v>138</v>
      </c>
      <c r="D90" s="288"/>
      <c r="E90" s="147">
        <v>25.64</v>
      </c>
      <c r="F90" s="97">
        <v>1507</v>
      </c>
      <c r="G90" s="148">
        <f t="shared" ref="G90:G94" si="48">E90*F90</f>
        <v>38639.480000000003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3180.0703399765512</v>
      </c>
      <c r="N90" s="152">
        <f t="shared" si="42"/>
        <v>289.09730363423193</v>
      </c>
      <c r="O90" s="154">
        <f t="shared" si="43"/>
        <v>0</v>
      </c>
      <c r="P90" s="155">
        <f t="shared" si="44"/>
        <v>-38.175423638495317</v>
      </c>
      <c r="Q90" s="156">
        <f t="shared" si="45"/>
        <v>0.8833528722157088</v>
      </c>
      <c r="R90" s="289">
        <f>Q106</f>
        <v>0.87352098593426097</v>
      </c>
      <c r="S90" s="157">
        <v>0.70833333333333337</v>
      </c>
      <c r="T90" s="158">
        <v>0.72807870370370376</v>
      </c>
      <c r="U90" s="159"/>
      <c r="V90" s="160">
        <v>28.433333333333355</v>
      </c>
      <c r="W90" s="158"/>
      <c r="X90" s="169"/>
      <c r="Y90" s="292"/>
      <c r="Z90" s="293"/>
      <c r="AA90" s="115">
        <f t="shared" si="46"/>
        <v>-419.92966002344883</v>
      </c>
      <c r="AB90" s="156">
        <f t="shared" si="47"/>
        <v>0.88335287221570868</v>
      </c>
      <c r="AC90" s="281">
        <f>AB106</f>
        <v>0.87352098593426097</v>
      </c>
    </row>
    <row r="91" spans="1:29" ht="15.75" customHeight="1">
      <c r="A91" s="295"/>
      <c r="B91" s="100" t="s">
        <v>114</v>
      </c>
      <c r="C91" s="274" t="s">
        <v>139</v>
      </c>
      <c r="D91" s="275"/>
      <c r="E91" s="101">
        <v>29.52</v>
      </c>
      <c r="F91" s="102">
        <v>1968</v>
      </c>
      <c r="G91" s="103">
        <f t="shared" si="48"/>
        <v>58095.360000000001</v>
      </c>
      <c r="H91" s="26"/>
      <c r="I91" s="104">
        <v>12</v>
      </c>
      <c r="J91" s="105">
        <v>3600</v>
      </c>
      <c r="K91" s="106">
        <f t="shared" si="28"/>
        <v>300</v>
      </c>
      <c r="L91" s="107">
        <v>12</v>
      </c>
      <c r="M91" s="105">
        <f>F91/V91*60</f>
        <v>3143.2120674356784</v>
      </c>
      <c r="N91" s="106">
        <f t="shared" si="42"/>
        <v>261.93433895297318</v>
      </c>
      <c r="O91" s="108">
        <f t="shared" si="43"/>
        <v>0</v>
      </c>
      <c r="P91" s="109">
        <f t="shared" si="44"/>
        <v>-38.065661047026822</v>
      </c>
      <c r="Q91" s="110">
        <f t="shared" si="45"/>
        <v>0.87311446317657726</v>
      </c>
      <c r="R91" s="290"/>
      <c r="S91" s="47">
        <v>0.73155092592592597</v>
      </c>
      <c r="T91" s="48">
        <v>0.75763888888888886</v>
      </c>
      <c r="U91" s="111">
        <v>4.9999999999999822</v>
      </c>
      <c r="V91" s="112">
        <v>37.566666666666571</v>
      </c>
      <c r="W91" s="113"/>
      <c r="X91" s="13"/>
      <c r="Y91" s="276"/>
      <c r="Z91" s="277"/>
      <c r="AA91" s="117">
        <f t="shared" si="46"/>
        <v>-456.78793256432164</v>
      </c>
      <c r="AB91" s="110">
        <f t="shared" si="47"/>
        <v>0.87311446317657737</v>
      </c>
      <c r="AC91" s="282"/>
    </row>
    <row r="92" spans="1:29" ht="15.75" customHeight="1">
      <c r="A92" s="295"/>
      <c r="B92" s="100" t="s">
        <v>114</v>
      </c>
      <c r="C92" s="274" t="s">
        <v>140</v>
      </c>
      <c r="D92" s="275"/>
      <c r="E92" s="101">
        <v>29.85</v>
      </c>
      <c r="F92" s="102">
        <v>2009</v>
      </c>
      <c r="G92" s="103">
        <f t="shared" si="48"/>
        <v>59968.65</v>
      </c>
      <c r="H92" s="26"/>
      <c r="I92" s="104">
        <v>12</v>
      </c>
      <c r="J92" s="105">
        <v>3600</v>
      </c>
      <c r="K92" s="106">
        <f t="shared" si="28"/>
        <v>300</v>
      </c>
      <c r="L92" s="107">
        <v>12</v>
      </c>
      <c r="M92" s="105">
        <f>F92/V92*60</f>
        <v>3144.5217391304241</v>
      </c>
      <c r="N92" s="106">
        <f t="shared" si="42"/>
        <v>262.04347826086865</v>
      </c>
      <c r="O92" s="108">
        <f t="shared" si="43"/>
        <v>0</v>
      </c>
      <c r="P92" s="109">
        <f t="shared" si="44"/>
        <v>-37.956521739131347</v>
      </c>
      <c r="Q92" s="110">
        <f t="shared" si="45"/>
        <v>0.87347826086956215</v>
      </c>
      <c r="R92" s="290"/>
      <c r="S92" s="47">
        <v>0.76111111111111107</v>
      </c>
      <c r="T92" s="48">
        <v>0.78773148148148153</v>
      </c>
      <c r="U92" s="111">
        <v>4.9999999999999822</v>
      </c>
      <c r="V92" s="112">
        <v>38.333333333333464</v>
      </c>
      <c r="W92" s="113"/>
      <c r="X92" s="13"/>
      <c r="Y92" s="276"/>
      <c r="Z92" s="277"/>
      <c r="AA92" s="117">
        <f t="shared" si="46"/>
        <v>-455.47826086957593</v>
      </c>
      <c r="AB92" s="110">
        <f t="shared" si="47"/>
        <v>0.87347826086956226</v>
      </c>
      <c r="AC92" s="282"/>
    </row>
    <row r="93" spans="1:29" ht="15.75" customHeight="1">
      <c r="A93" s="295"/>
      <c r="B93" s="100" t="s">
        <v>120</v>
      </c>
      <c r="C93" s="274" t="s">
        <v>141</v>
      </c>
      <c r="D93" s="275"/>
      <c r="E93" s="101">
        <v>28.57</v>
      </c>
      <c r="F93" s="102">
        <v>1442</v>
      </c>
      <c r="G93" s="103">
        <f t="shared" si="48"/>
        <v>41197.94</v>
      </c>
      <c r="H93" s="26"/>
      <c r="I93" s="104">
        <v>12</v>
      </c>
      <c r="J93" s="105">
        <v>3600</v>
      </c>
      <c r="K93" s="106">
        <f t="shared" si="28"/>
        <v>300</v>
      </c>
      <c r="L93" s="107">
        <v>12</v>
      </c>
      <c r="M93" s="105">
        <f>F93/V93*60</f>
        <v>3125.3461770017989</v>
      </c>
      <c r="N93" s="106">
        <f t="shared" si="42"/>
        <v>260.44551475014993</v>
      </c>
      <c r="O93" s="108">
        <f t="shared" si="43"/>
        <v>0</v>
      </c>
      <c r="P93" s="109">
        <f t="shared" si="44"/>
        <v>-39.554485249850075</v>
      </c>
      <c r="Q93" s="110">
        <f t="shared" si="45"/>
        <v>0.8681517158338331</v>
      </c>
      <c r="R93" s="290"/>
      <c r="S93" s="47">
        <v>0.79119212962962959</v>
      </c>
      <c r="T93" s="48">
        <v>0.81041666666666667</v>
      </c>
      <c r="U93" s="111">
        <v>4.9833333333332064</v>
      </c>
      <c r="V93" s="112">
        <v>27.683333333333398</v>
      </c>
      <c r="W93" s="113"/>
      <c r="X93" s="116"/>
      <c r="Y93" s="276"/>
      <c r="Z93" s="277"/>
      <c r="AA93" s="117">
        <f t="shared" si="46"/>
        <v>-474.65382299820112</v>
      </c>
      <c r="AB93" s="110">
        <f t="shared" si="47"/>
        <v>0.86815171583383299</v>
      </c>
      <c r="AC93" s="282"/>
    </row>
    <row r="94" spans="1:29" ht="15.75" customHeight="1">
      <c r="A94" s="296"/>
      <c r="B94" s="100" t="s">
        <v>120</v>
      </c>
      <c r="C94" s="274" t="s">
        <v>238</v>
      </c>
      <c r="D94" s="275"/>
      <c r="E94" s="101">
        <v>20.170000000000002</v>
      </c>
      <c r="F94" s="102">
        <v>3938</v>
      </c>
      <c r="G94" s="103">
        <f t="shared" si="48"/>
        <v>79429.460000000006</v>
      </c>
      <c r="H94" s="13"/>
      <c r="I94" s="104">
        <v>12</v>
      </c>
      <c r="J94" s="105">
        <v>3600</v>
      </c>
      <c r="K94" s="106">
        <f t="shared" si="28"/>
        <v>300</v>
      </c>
      <c r="L94" s="107">
        <v>12</v>
      </c>
      <c r="M94" s="105">
        <f>F94/V94*60</f>
        <v>3130.2274232722448</v>
      </c>
      <c r="N94" s="106">
        <f t="shared" si="42"/>
        <v>260.85228527268708</v>
      </c>
      <c r="O94" s="108">
        <f t="shared" si="43"/>
        <v>0</v>
      </c>
      <c r="P94" s="109">
        <f t="shared" si="44"/>
        <v>-39.147714727312916</v>
      </c>
      <c r="Q94" s="110">
        <f t="shared" si="45"/>
        <v>0.86950761757562356</v>
      </c>
      <c r="R94" s="290"/>
      <c r="S94" s="47">
        <v>0.81388888888888888</v>
      </c>
      <c r="T94" s="48">
        <v>0.86630787037037038</v>
      </c>
      <c r="U94" s="111">
        <v>4.9999999999999822</v>
      </c>
      <c r="V94" s="112">
        <v>75.483333333333348</v>
      </c>
      <c r="W94" s="113"/>
      <c r="X94" s="116"/>
      <c r="Y94" s="276"/>
      <c r="Z94" s="277"/>
      <c r="AA94" s="117">
        <f t="shared" si="46"/>
        <v>-469.77257672775522</v>
      </c>
      <c r="AB94" s="110">
        <f t="shared" si="47"/>
        <v>0.86950761757562356</v>
      </c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49">AVERAGE(I90:I105)</f>
        <v>11.8</v>
      </c>
      <c r="J106" s="137">
        <f t="shared" si="49"/>
        <v>3600</v>
      </c>
      <c r="K106" s="138">
        <f t="shared" ref="K106" si="50">J106/I106</f>
        <v>305.08474576271186</v>
      </c>
      <c r="L106" s="136">
        <f t="shared" ref="L106:M106" si="51">AVERAGE(L90:L105)</f>
        <v>11.8</v>
      </c>
      <c r="M106" s="137">
        <f t="shared" si="51"/>
        <v>3144.6755493633395</v>
      </c>
      <c r="N106" s="138">
        <f>M106/L106</f>
        <v>266.49792791214742</v>
      </c>
      <c r="O106" s="139">
        <f>L106-I106</f>
        <v>0</v>
      </c>
      <c r="P106" s="140">
        <f>N106-K106</f>
        <v>-38.586817850564444</v>
      </c>
      <c r="Q106" s="141">
        <f>N106/K106</f>
        <v>0.87352098593426097</v>
      </c>
      <c r="R106" s="291"/>
      <c r="S106" s="142">
        <f>S90</f>
        <v>0.70833333333333337</v>
      </c>
      <c r="T106" s="143">
        <f>INDEX(T90:T105,COUNTA(T90:T105))</f>
        <v>0.86630787037037038</v>
      </c>
      <c r="U106" s="144"/>
      <c r="V106" s="166"/>
      <c r="W106" s="167"/>
      <c r="X106" s="138"/>
      <c r="Y106" s="279"/>
      <c r="Z106" s="280"/>
      <c r="AA106" s="168">
        <f>M106-J106</f>
        <v>-455.32445063666046</v>
      </c>
      <c r="AB106" s="141">
        <f>M106/J106</f>
        <v>0.87352098593426097</v>
      </c>
      <c r="AC106" s="283"/>
    </row>
    <row r="107" spans="1:29" ht="15.75" customHeight="1">
      <c r="A107" s="284" t="s">
        <v>147</v>
      </c>
      <c r="B107" s="114" t="s">
        <v>120</v>
      </c>
      <c r="C107" s="287" t="s">
        <v>144</v>
      </c>
      <c r="D107" s="288"/>
      <c r="E107" s="147">
        <v>18.18</v>
      </c>
      <c r="F107" s="97">
        <v>728</v>
      </c>
      <c r="G107" s="148">
        <f t="shared" ref="G107:G110" si="52">E107*F107</f>
        <v>13235.039999999999</v>
      </c>
      <c r="H107" s="149"/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>F107/V107*60</f>
        <v>2971.4285714285593</v>
      </c>
      <c r="N107" s="152">
        <f>M107/L107</f>
        <v>742.85714285713982</v>
      </c>
      <c r="O107" s="154">
        <f>L107-I107</f>
        <v>0</v>
      </c>
      <c r="P107" s="155">
        <f>N107-K107</f>
        <v>-82.14285714286018</v>
      </c>
      <c r="Q107" s="156">
        <f>N107/K107</f>
        <v>0.9004329004328967</v>
      </c>
      <c r="R107" s="289">
        <f>Q123</f>
        <v>0.89546020705947038</v>
      </c>
      <c r="S107" s="157">
        <v>0.70854166666666663</v>
      </c>
      <c r="T107" s="158">
        <v>0.71875</v>
      </c>
      <c r="U107" s="159"/>
      <c r="V107" s="160">
        <v>14.70000000000006</v>
      </c>
      <c r="W107" s="161"/>
      <c r="X107" s="162"/>
      <c r="Y107" s="292"/>
      <c r="Z107" s="293"/>
      <c r="AA107" s="115">
        <f>M107-J107</f>
        <v>-328.57142857144072</v>
      </c>
      <c r="AB107" s="156">
        <f>M107/J107</f>
        <v>0.9004329004328967</v>
      </c>
      <c r="AC107" s="281">
        <f>AB123</f>
        <v>0.89546020705947027</v>
      </c>
    </row>
    <row r="108" spans="1:29" ht="15.75" customHeight="1">
      <c r="A108" s="285"/>
      <c r="B108" s="100" t="s">
        <v>120</v>
      </c>
      <c r="C108" s="274" t="s">
        <v>219</v>
      </c>
      <c r="D108" s="275"/>
      <c r="E108" s="101">
        <v>22.21</v>
      </c>
      <c r="F108" s="102">
        <v>2277</v>
      </c>
      <c r="G108" s="103">
        <f t="shared" si="52"/>
        <v>50572.170000000006</v>
      </c>
      <c r="H108" s="26"/>
      <c r="I108" s="104">
        <v>4</v>
      </c>
      <c r="J108" s="105">
        <v>3000</v>
      </c>
      <c r="K108" s="106">
        <f t="shared" ref="K108:K151" si="53">J108/I108</f>
        <v>750</v>
      </c>
      <c r="L108" s="107">
        <v>4</v>
      </c>
      <c r="M108" s="105">
        <f>F108/V108*60</f>
        <v>2678.8235294117658</v>
      </c>
      <c r="N108" s="106">
        <f>M108/L108</f>
        <v>669.70588235294144</v>
      </c>
      <c r="O108" s="108">
        <f>L108-I108</f>
        <v>0</v>
      </c>
      <c r="P108" s="109">
        <f>N108-K108</f>
        <v>-80.294117647058556</v>
      </c>
      <c r="Q108" s="110">
        <f>N108/K108</f>
        <v>0.89294117647058857</v>
      </c>
      <c r="R108" s="290"/>
      <c r="S108" s="47">
        <v>0.72222222222222221</v>
      </c>
      <c r="T108" s="48">
        <v>0.75763888888888886</v>
      </c>
      <c r="U108" s="111">
        <v>4.9999999999999822</v>
      </c>
      <c r="V108" s="112">
        <v>50.999999999999979</v>
      </c>
      <c r="W108" s="113"/>
      <c r="X108" s="116"/>
      <c r="Y108" s="276"/>
      <c r="Z108" s="277"/>
      <c r="AA108" s="117">
        <f>M108-J108</f>
        <v>-321.17647058823422</v>
      </c>
      <c r="AB108" s="110">
        <f>M108/J108</f>
        <v>0.89294117647058857</v>
      </c>
      <c r="AC108" s="282"/>
    </row>
    <row r="109" spans="1:29" ht="15.75" customHeight="1">
      <c r="A109" s="285"/>
      <c r="B109" s="100" t="s">
        <v>120</v>
      </c>
      <c r="C109" s="274" t="s">
        <v>202</v>
      </c>
      <c r="D109" s="275"/>
      <c r="E109" s="101">
        <v>22.48</v>
      </c>
      <c r="F109" s="102">
        <v>1077</v>
      </c>
      <c r="G109" s="103">
        <f t="shared" si="52"/>
        <v>24210.959999999999</v>
      </c>
      <c r="H109" s="26"/>
      <c r="I109" s="104">
        <v>5</v>
      </c>
      <c r="J109" s="105">
        <v>3000</v>
      </c>
      <c r="K109" s="106">
        <f t="shared" si="53"/>
        <v>600</v>
      </c>
      <c r="L109" s="107">
        <v>5</v>
      </c>
      <c r="M109" s="105">
        <f>F109/V109*60</f>
        <v>2681.3278008298657</v>
      </c>
      <c r="N109" s="106">
        <f>M109/L109</f>
        <v>536.26556016597317</v>
      </c>
      <c r="O109" s="108">
        <f>L109-I109</f>
        <v>0</v>
      </c>
      <c r="P109" s="109">
        <f>N109-K109</f>
        <v>-63.73443983402683</v>
      </c>
      <c r="Q109" s="110">
        <f>N109/K109</f>
        <v>0.89377593360995533</v>
      </c>
      <c r="R109" s="290"/>
      <c r="S109" s="47">
        <v>0.76111111111111107</v>
      </c>
      <c r="T109" s="48">
        <v>0.77784722222222225</v>
      </c>
      <c r="U109" s="111">
        <v>4.9999999999999822</v>
      </c>
      <c r="V109" s="112">
        <v>24.10000000000009</v>
      </c>
      <c r="W109" s="113"/>
      <c r="X109" s="116"/>
      <c r="Y109" s="276"/>
      <c r="Z109" s="277"/>
      <c r="AA109" s="117">
        <f>M109-J109</f>
        <v>-318.67219917013426</v>
      </c>
      <c r="AB109" s="110">
        <f>M109/J109</f>
        <v>0.89377593360995522</v>
      </c>
      <c r="AC109" s="282"/>
    </row>
    <row r="110" spans="1:29" ht="15.75" customHeight="1">
      <c r="A110" s="285"/>
      <c r="B110" s="100" t="s">
        <v>120</v>
      </c>
      <c r="C110" s="274" t="s">
        <v>146</v>
      </c>
      <c r="D110" s="275"/>
      <c r="E110" s="101">
        <v>24.54</v>
      </c>
      <c r="F110" s="102">
        <v>1848</v>
      </c>
      <c r="G110" s="103">
        <f t="shared" si="52"/>
        <v>45349.919999999998</v>
      </c>
      <c r="H110" s="26"/>
      <c r="I110" s="104">
        <v>4</v>
      </c>
      <c r="J110" s="105">
        <v>3000</v>
      </c>
      <c r="K110" s="106">
        <f t="shared" si="53"/>
        <v>750</v>
      </c>
      <c r="L110" s="107">
        <v>4</v>
      </c>
      <c r="M110" s="105">
        <f>F110/V110*60</f>
        <v>2682.580645161293</v>
      </c>
      <c r="N110" s="106">
        <f>M110/L110</f>
        <v>670.64516129032324</v>
      </c>
      <c r="O110" s="108">
        <f>L110-I110</f>
        <v>0</v>
      </c>
      <c r="P110" s="109">
        <f>N110-K110</f>
        <v>-79.354838709676756</v>
      </c>
      <c r="Q110" s="110">
        <f>N110/K110</f>
        <v>0.89419354838709764</v>
      </c>
      <c r="R110" s="290"/>
      <c r="S110" s="47">
        <v>0.78125</v>
      </c>
      <c r="T110" s="48">
        <v>0.80995370370370368</v>
      </c>
      <c r="U110" s="111">
        <v>4.8999999999999666</v>
      </c>
      <c r="V110" s="112">
        <v>41.333333333333293</v>
      </c>
      <c r="W110" s="113"/>
      <c r="X110" s="116"/>
      <c r="Y110" s="276"/>
      <c r="Z110" s="277"/>
      <c r="AA110" s="117">
        <f>M110-J110</f>
        <v>-317.41935483870702</v>
      </c>
      <c r="AB110" s="110">
        <f>M110/J110</f>
        <v>0.89419354838709764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99"/>
      <c r="G123" s="135"/>
      <c r="H123" s="69"/>
      <c r="I123" s="136">
        <f t="shared" ref="I123:J123" si="54">AVERAGE(I107:I122)</f>
        <v>4.25</v>
      </c>
      <c r="J123" s="137">
        <f t="shared" si="54"/>
        <v>3075</v>
      </c>
      <c r="K123" s="138">
        <f t="shared" ref="K123" si="55">J123/I123</f>
        <v>723.52941176470586</v>
      </c>
      <c r="L123" s="136">
        <f t="shared" ref="L123:M123" si="56">AVERAGE(L107:L122)</f>
        <v>4.25</v>
      </c>
      <c r="M123" s="137">
        <f t="shared" si="56"/>
        <v>2753.5401367078712</v>
      </c>
      <c r="N123" s="138">
        <f t="shared" ref="N123:N132" si="57">M123/L123</f>
        <v>647.8917968724403</v>
      </c>
      <c r="O123" s="139">
        <f t="shared" ref="O123:O132" si="58">L123-I123</f>
        <v>0</v>
      </c>
      <c r="P123" s="140">
        <f t="shared" ref="P123:P132" si="59">N123-K123</f>
        <v>-75.63761489226556</v>
      </c>
      <c r="Q123" s="141">
        <f t="shared" ref="Q123:Q132" si="60">N123/K123</f>
        <v>0.89546020705947038</v>
      </c>
      <c r="R123" s="291"/>
      <c r="S123" s="142">
        <f>S107</f>
        <v>0.70854166666666663</v>
      </c>
      <c r="T123" s="143">
        <f>INDEX(T107:T122,COUNTA(T107:T122))</f>
        <v>0.80995370370370368</v>
      </c>
      <c r="U123" s="144"/>
      <c r="V123" s="166"/>
      <c r="W123" s="99"/>
      <c r="X123" s="69"/>
      <c r="Y123" s="279"/>
      <c r="Z123" s="280"/>
      <c r="AA123" s="168">
        <f t="shared" ref="AA123:AA132" si="61">M123-J123</f>
        <v>-321.45986329212883</v>
      </c>
      <c r="AB123" s="141">
        <f t="shared" ref="AB123:AB132" si="62">M123/J123</f>
        <v>0.89546020705947027</v>
      </c>
      <c r="AC123" s="283"/>
    </row>
    <row r="124" spans="1:29" ht="15.75" customHeight="1">
      <c r="A124" s="294" t="s">
        <v>150</v>
      </c>
      <c r="B124" s="114" t="s">
        <v>120</v>
      </c>
      <c r="C124" s="287" t="s">
        <v>152</v>
      </c>
      <c r="D124" s="288"/>
      <c r="E124" s="147">
        <v>18.18</v>
      </c>
      <c r="F124" s="97">
        <v>576</v>
      </c>
      <c r="G124" s="148">
        <f t="shared" ref="G124:G132" si="63">E124*F124</f>
        <v>10471.68</v>
      </c>
      <c r="H124" s="149">
        <v>2</v>
      </c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2" si="64">F124/V124*60</f>
        <v>2696.4889466839986</v>
      </c>
      <c r="N124" s="152">
        <f t="shared" si="57"/>
        <v>674.12223667099965</v>
      </c>
      <c r="O124" s="154">
        <f t="shared" si="58"/>
        <v>0</v>
      </c>
      <c r="P124" s="155">
        <f t="shared" si="59"/>
        <v>-75.877763329000345</v>
      </c>
      <c r="Q124" s="156">
        <f t="shared" si="60"/>
        <v>0.89882964889466621</v>
      </c>
      <c r="R124" s="289">
        <f>Q140</f>
        <v>0.88920823000638538</v>
      </c>
      <c r="S124" s="157">
        <v>0.70846064814814813</v>
      </c>
      <c r="T124" s="158">
        <v>0.71736111111111112</v>
      </c>
      <c r="U124" s="159"/>
      <c r="V124" s="160">
        <v>12.816666666666698</v>
      </c>
      <c r="W124" s="161"/>
      <c r="X124" s="162"/>
      <c r="Y124" s="292"/>
      <c r="Z124" s="293"/>
      <c r="AA124" s="115">
        <f t="shared" si="61"/>
        <v>-303.51105331600138</v>
      </c>
      <c r="AB124" s="156">
        <f t="shared" si="62"/>
        <v>0.89882964889466621</v>
      </c>
      <c r="AC124" s="281">
        <f>AB140</f>
        <v>0.88920823000638527</v>
      </c>
    </row>
    <row r="125" spans="1:29" ht="15.75" customHeight="1">
      <c r="A125" s="295"/>
      <c r="B125" s="100" t="s">
        <v>120</v>
      </c>
      <c r="C125" s="274" t="s">
        <v>151</v>
      </c>
      <c r="D125" s="275"/>
      <c r="E125" s="101">
        <v>14.03</v>
      </c>
      <c r="F125" s="102">
        <v>1929</v>
      </c>
      <c r="G125" s="103">
        <f t="shared" si="63"/>
        <v>27063.87</v>
      </c>
      <c r="H125" s="26">
        <v>2</v>
      </c>
      <c r="I125" s="104">
        <v>3</v>
      </c>
      <c r="J125" s="105">
        <v>3000</v>
      </c>
      <c r="K125" s="106">
        <f t="shared" si="53"/>
        <v>1000</v>
      </c>
      <c r="L125" s="107">
        <v>3</v>
      </c>
      <c r="M125" s="105">
        <f t="shared" si="64"/>
        <v>2694.7613504074507</v>
      </c>
      <c r="N125" s="106">
        <f t="shared" si="57"/>
        <v>898.25378346915022</v>
      </c>
      <c r="O125" s="108">
        <f t="shared" si="58"/>
        <v>0</v>
      </c>
      <c r="P125" s="109">
        <f t="shared" si="59"/>
        <v>-101.74621653084978</v>
      </c>
      <c r="Q125" s="110">
        <f t="shared" si="60"/>
        <v>0.89825378346915019</v>
      </c>
      <c r="R125" s="290"/>
      <c r="S125" s="47">
        <v>0.72781249999999997</v>
      </c>
      <c r="T125" s="48">
        <v>0.75763888888888886</v>
      </c>
      <c r="U125" s="111">
        <v>15.049999999999955</v>
      </c>
      <c r="V125" s="112">
        <v>42.95</v>
      </c>
      <c r="W125" s="113"/>
      <c r="X125" s="116"/>
      <c r="Y125" s="276"/>
      <c r="Z125" s="277"/>
      <c r="AA125" s="117">
        <f t="shared" si="61"/>
        <v>-305.23864959254934</v>
      </c>
      <c r="AB125" s="110">
        <f t="shared" si="62"/>
        <v>0.89825378346915019</v>
      </c>
      <c r="AC125" s="282"/>
    </row>
    <row r="126" spans="1:29" ht="15.75" customHeight="1">
      <c r="A126" s="295"/>
      <c r="B126" s="100" t="s">
        <v>120</v>
      </c>
      <c r="C126" s="274" t="s">
        <v>156</v>
      </c>
      <c r="D126" s="275"/>
      <c r="E126" s="101">
        <v>18.18</v>
      </c>
      <c r="F126" s="102">
        <v>1381</v>
      </c>
      <c r="G126" s="103">
        <f t="shared" si="63"/>
        <v>25106.579999999998</v>
      </c>
      <c r="H126" s="26"/>
      <c r="I126" s="104">
        <v>3</v>
      </c>
      <c r="J126" s="105">
        <v>3600</v>
      </c>
      <c r="K126" s="106">
        <f t="shared" si="53"/>
        <v>1200</v>
      </c>
      <c r="L126" s="107">
        <v>3</v>
      </c>
      <c r="M126" s="105">
        <f t="shared" si="64"/>
        <v>3172.6866624122686</v>
      </c>
      <c r="N126" s="106">
        <f t="shared" si="57"/>
        <v>1057.5622208040895</v>
      </c>
      <c r="O126" s="108">
        <f t="shared" si="58"/>
        <v>0</v>
      </c>
      <c r="P126" s="109">
        <f t="shared" si="59"/>
        <v>-142.43777919591048</v>
      </c>
      <c r="Q126" s="110">
        <f t="shared" si="60"/>
        <v>0.8813018506700746</v>
      </c>
      <c r="R126" s="290"/>
      <c r="S126" s="47">
        <v>0.7680555555555556</v>
      </c>
      <c r="T126" s="48">
        <v>0.78619212962962959</v>
      </c>
      <c r="U126" s="111">
        <v>15.000000000000107</v>
      </c>
      <c r="V126" s="112">
        <v>26.116666666666539</v>
      </c>
      <c r="W126" s="113"/>
      <c r="X126" s="116"/>
      <c r="Y126" s="276"/>
      <c r="Z126" s="277"/>
      <c r="AA126" s="117">
        <f t="shared" si="61"/>
        <v>-427.31333758773144</v>
      </c>
      <c r="AB126" s="110">
        <f t="shared" si="62"/>
        <v>0.8813018506700746</v>
      </c>
      <c r="AC126" s="282"/>
    </row>
    <row r="127" spans="1:29" ht="15.75" customHeight="1">
      <c r="A127" s="295"/>
      <c r="B127" s="100" t="s">
        <v>120</v>
      </c>
      <c r="C127" s="274" t="s">
        <v>143</v>
      </c>
      <c r="D127" s="275"/>
      <c r="E127" s="101">
        <v>16.7</v>
      </c>
      <c r="F127" s="102">
        <v>1352</v>
      </c>
      <c r="G127" s="103">
        <f t="shared" si="63"/>
        <v>22578.399999999998</v>
      </c>
      <c r="H127" s="26"/>
      <c r="I127" s="104">
        <v>3</v>
      </c>
      <c r="J127" s="105">
        <v>3600</v>
      </c>
      <c r="K127" s="106">
        <f t="shared" si="53"/>
        <v>1200</v>
      </c>
      <c r="L127" s="107">
        <v>3</v>
      </c>
      <c r="M127" s="105">
        <f t="shared" si="64"/>
        <v>3177.0234986945106</v>
      </c>
      <c r="N127" s="106">
        <f t="shared" si="57"/>
        <v>1059.0078328981701</v>
      </c>
      <c r="O127" s="108">
        <f t="shared" si="58"/>
        <v>0</v>
      </c>
      <c r="P127" s="109">
        <f t="shared" si="59"/>
        <v>-140.99216710182986</v>
      </c>
      <c r="Q127" s="110">
        <f t="shared" si="60"/>
        <v>0.88250652741514179</v>
      </c>
      <c r="R127" s="290"/>
      <c r="S127" s="47">
        <v>0.79685185185185181</v>
      </c>
      <c r="T127" s="48">
        <v>0.81458333333333333</v>
      </c>
      <c r="U127" s="111">
        <v>15.350000000000001</v>
      </c>
      <c r="V127" s="112">
        <v>25.533333333333381</v>
      </c>
      <c r="W127" s="113"/>
      <c r="X127" s="116"/>
      <c r="Y127" s="276"/>
      <c r="Z127" s="277"/>
      <c r="AA127" s="117">
        <f t="shared" si="61"/>
        <v>-422.97650130548936</v>
      </c>
      <c r="AB127" s="110">
        <f t="shared" si="62"/>
        <v>0.88250652741514179</v>
      </c>
      <c r="AC127" s="282"/>
    </row>
    <row r="128" spans="1:29" ht="15.75" customHeight="1">
      <c r="A128" s="296"/>
      <c r="B128" s="100" t="s">
        <v>120</v>
      </c>
      <c r="C128" s="274" t="s">
        <v>153</v>
      </c>
      <c r="D128" s="275"/>
      <c r="E128" s="101">
        <v>14.28</v>
      </c>
      <c r="F128" s="102">
        <v>2429</v>
      </c>
      <c r="G128" s="103">
        <f t="shared" si="63"/>
        <v>34686.119999999995</v>
      </c>
      <c r="H128" s="13">
        <v>2</v>
      </c>
      <c r="I128" s="104">
        <v>3</v>
      </c>
      <c r="J128" s="105">
        <v>3600</v>
      </c>
      <c r="K128" s="106">
        <f t="shared" si="53"/>
        <v>1200</v>
      </c>
      <c r="L128" s="107">
        <v>3</v>
      </c>
      <c r="M128" s="105">
        <f t="shared" si="64"/>
        <v>3170.5583756345222</v>
      </c>
      <c r="N128" s="106">
        <f t="shared" si="57"/>
        <v>1056.852791878174</v>
      </c>
      <c r="O128" s="108">
        <f t="shared" si="58"/>
        <v>0</v>
      </c>
      <c r="P128" s="109">
        <f t="shared" si="59"/>
        <v>-143.147208121826</v>
      </c>
      <c r="Q128" s="110">
        <f t="shared" si="60"/>
        <v>0.8807106598984783</v>
      </c>
      <c r="R128" s="290"/>
      <c r="S128" s="47">
        <v>0.82502314814814814</v>
      </c>
      <c r="T128" s="48">
        <v>0.8569444444444444</v>
      </c>
      <c r="U128" s="111">
        <v>15.033333333333339</v>
      </c>
      <c r="V128" s="112">
        <v>45.966666666666605</v>
      </c>
      <c r="W128" s="113">
        <v>0.8569444444444444</v>
      </c>
      <c r="X128" s="116">
        <v>0.90902777777777777</v>
      </c>
      <c r="Y128" s="276"/>
      <c r="Z128" s="277"/>
      <c r="AA128" s="117">
        <f t="shared" si="61"/>
        <v>-429.44162436547776</v>
      </c>
      <c r="AB128" s="110">
        <f t="shared" si="62"/>
        <v>0.88071065989847841</v>
      </c>
      <c r="AC128" s="282"/>
    </row>
    <row r="129" spans="1:29" ht="15.75" customHeight="1">
      <c r="A129" s="296"/>
      <c r="B129" s="100" t="s">
        <v>120</v>
      </c>
      <c r="C129" s="274" t="s">
        <v>152</v>
      </c>
      <c r="D129" s="275"/>
      <c r="E129" s="101">
        <v>18.18</v>
      </c>
      <c r="F129" s="102">
        <v>1274</v>
      </c>
      <c r="G129" s="121">
        <f t="shared" si="63"/>
        <v>23161.32</v>
      </c>
      <c r="H129" s="122"/>
      <c r="I129" s="104">
        <v>4</v>
      </c>
      <c r="J129" s="105">
        <v>3000</v>
      </c>
      <c r="K129" s="106">
        <f t="shared" si="53"/>
        <v>750</v>
      </c>
      <c r="L129" s="107">
        <v>4</v>
      </c>
      <c r="M129" s="105">
        <f t="shared" si="64"/>
        <v>2696.2962962963006</v>
      </c>
      <c r="N129" s="106">
        <f t="shared" si="57"/>
        <v>674.07407407407516</v>
      </c>
      <c r="O129" s="108">
        <f t="shared" si="58"/>
        <v>0</v>
      </c>
      <c r="P129" s="109">
        <f t="shared" si="59"/>
        <v>-75.925925925924844</v>
      </c>
      <c r="Q129" s="110">
        <f t="shared" si="60"/>
        <v>0.89876543209876691</v>
      </c>
      <c r="R129" s="290"/>
      <c r="S129" s="47">
        <v>0.90902777777777777</v>
      </c>
      <c r="T129" s="48">
        <v>0.92871527777777774</v>
      </c>
      <c r="U129" s="111">
        <v>75.000000000000057</v>
      </c>
      <c r="V129" s="112">
        <v>28.349999999999955</v>
      </c>
      <c r="W129" s="113"/>
      <c r="X129" s="116"/>
      <c r="Y129" s="276"/>
      <c r="Z129" s="277"/>
      <c r="AA129" s="117">
        <f t="shared" si="61"/>
        <v>-303.70370370369938</v>
      </c>
      <c r="AB129" s="110">
        <f t="shared" si="62"/>
        <v>0.89876543209876691</v>
      </c>
      <c r="AC129" s="282"/>
    </row>
    <row r="130" spans="1:29" ht="15.75" customHeight="1">
      <c r="A130" s="296"/>
      <c r="B130" s="100" t="s">
        <v>120</v>
      </c>
      <c r="C130" s="274" t="s">
        <v>145</v>
      </c>
      <c r="D130" s="275"/>
      <c r="E130" s="101">
        <v>22.28</v>
      </c>
      <c r="F130" s="102">
        <v>734</v>
      </c>
      <c r="G130" s="121">
        <f t="shared" si="63"/>
        <v>16353.52</v>
      </c>
      <c r="H130" s="62"/>
      <c r="I130" s="104">
        <v>5</v>
      </c>
      <c r="J130" s="105">
        <v>3300</v>
      </c>
      <c r="K130" s="106">
        <f t="shared" si="53"/>
        <v>660</v>
      </c>
      <c r="L130" s="107">
        <v>5</v>
      </c>
      <c r="M130" s="105">
        <f t="shared" si="64"/>
        <v>2936.0000000000105</v>
      </c>
      <c r="N130" s="106">
        <f t="shared" si="57"/>
        <v>587.20000000000209</v>
      </c>
      <c r="O130" s="123">
        <f t="shared" si="58"/>
        <v>0</v>
      </c>
      <c r="P130" s="124">
        <f t="shared" si="59"/>
        <v>-72.799999999997908</v>
      </c>
      <c r="Q130" s="125">
        <f t="shared" si="60"/>
        <v>0.88969696969697287</v>
      </c>
      <c r="R130" s="290"/>
      <c r="S130" s="47">
        <v>0.93888888888888888</v>
      </c>
      <c r="T130" s="48">
        <v>0.94930555555555551</v>
      </c>
      <c r="U130" s="111">
        <v>14.650000000000052</v>
      </c>
      <c r="V130" s="112">
        <v>14.999999999999947</v>
      </c>
      <c r="W130" s="113"/>
      <c r="X130" s="116"/>
      <c r="Y130" s="276"/>
      <c r="Z130" s="277"/>
      <c r="AA130" s="117">
        <f t="shared" si="61"/>
        <v>-363.99999999998954</v>
      </c>
      <c r="AB130" s="110">
        <f t="shared" si="62"/>
        <v>0.88969696969697287</v>
      </c>
      <c r="AC130" s="282"/>
    </row>
    <row r="131" spans="1:29" ht="15.75" customHeight="1">
      <c r="A131" s="296"/>
      <c r="B131" s="100" t="s">
        <v>120</v>
      </c>
      <c r="C131" s="274" t="s">
        <v>151</v>
      </c>
      <c r="D131" s="275"/>
      <c r="E131" s="101">
        <v>14.03</v>
      </c>
      <c r="F131" s="102">
        <v>5045</v>
      </c>
      <c r="G131" s="121">
        <f t="shared" si="63"/>
        <v>70781.349999999991</v>
      </c>
      <c r="H131" s="62"/>
      <c r="I131" s="104">
        <v>3</v>
      </c>
      <c r="J131" s="105">
        <v>3000</v>
      </c>
      <c r="K131" s="106">
        <f t="shared" si="53"/>
        <v>1000</v>
      </c>
      <c r="L131" s="118">
        <v>3</v>
      </c>
      <c r="M131" s="105">
        <f t="shared" si="64"/>
        <v>2695.058614037689</v>
      </c>
      <c r="N131" s="106">
        <f t="shared" si="57"/>
        <v>898.35287134589635</v>
      </c>
      <c r="O131" s="123">
        <f t="shared" si="58"/>
        <v>0</v>
      </c>
      <c r="P131" s="124">
        <f t="shared" si="59"/>
        <v>-101.64712865410365</v>
      </c>
      <c r="Q131" s="125">
        <f t="shared" si="60"/>
        <v>0.89835287134589636</v>
      </c>
      <c r="R131" s="290"/>
      <c r="S131" s="47">
        <v>0.95972222222222225</v>
      </c>
      <c r="T131" s="48">
        <v>1.0377199074074075</v>
      </c>
      <c r="U131" s="111">
        <v>15.000000000000107</v>
      </c>
      <c r="V131" s="112">
        <v>112.31666666666675</v>
      </c>
      <c r="W131" s="113"/>
      <c r="X131" s="116"/>
      <c r="Y131" s="276"/>
      <c r="Z131" s="277"/>
      <c r="AA131" s="117">
        <f t="shared" si="61"/>
        <v>-304.94138596231096</v>
      </c>
      <c r="AB131" s="110">
        <f t="shared" si="62"/>
        <v>0.89835287134589636</v>
      </c>
      <c r="AC131" s="282"/>
    </row>
    <row r="132" spans="1:29" ht="15.75" customHeight="1">
      <c r="A132" s="296"/>
      <c r="B132" s="100" t="s">
        <v>120</v>
      </c>
      <c r="C132" s="274" t="s">
        <v>153</v>
      </c>
      <c r="D132" s="275"/>
      <c r="E132" s="101">
        <v>14.28</v>
      </c>
      <c r="F132" s="102">
        <v>6461</v>
      </c>
      <c r="G132" s="121">
        <f t="shared" si="63"/>
        <v>92263.08</v>
      </c>
      <c r="H132" s="62"/>
      <c r="I132" s="104">
        <v>3</v>
      </c>
      <c r="J132" s="105">
        <v>3600</v>
      </c>
      <c r="K132" s="106">
        <f t="shared" si="53"/>
        <v>1200</v>
      </c>
      <c r="L132" s="118">
        <v>3</v>
      </c>
      <c r="M132" s="105">
        <f t="shared" si="64"/>
        <v>3170.6106870228996</v>
      </c>
      <c r="N132" s="106">
        <f t="shared" si="57"/>
        <v>1056.8702290076333</v>
      </c>
      <c r="O132" s="123">
        <f t="shared" si="58"/>
        <v>0</v>
      </c>
      <c r="P132" s="124">
        <f t="shared" si="59"/>
        <v>-143.12977099236673</v>
      </c>
      <c r="Q132" s="125">
        <f t="shared" si="60"/>
        <v>0.88072519083969436</v>
      </c>
      <c r="R132" s="290"/>
      <c r="S132" s="47">
        <v>1.0479166666666666</v>
      </c>
      <c r="T132" s="48">
        <v>1.132824074074074</v>
      </c>
      <c r="U132" s="111">
        <v>14.683333333333124</v>
      </c>
      <c r="V132" s="112">
        <v>122.26666666666671</v>
      </c>
      <c r="W132" s="113"/>
      <c r="X132" s="116"/>
      <c r="Y132" s="276"/>
      <c r="Z132" s="277"/>
      <c r="AA132" s="117">
        <f t="shared" si="61"/>
        <v>-429.38931297710042</v>
      </c>
      <c r="AB132" s="110">
        <f t="shared" si="62"/>
        <v>0.88072519083969436</v>
      </c>
      <c r="AC132" s="282"/>
    </row>
    <row r="133" spans="1:29" ht="15.75" customHeight="1">
      <c r="A133" s="296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26"/>
      <c r="X134" s="127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26"/>
      <c r="X135" s="127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26"/>
      <c r="X136" s="127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26"/>
      <c r="X137" s="127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26"/>
      <c r="X138" s="127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65">AVERAGE(I124:I139)</f>
        <v>3.4444444444444446</v>
      </c>
      <c r="J140" s="137">
        <f t="shared" si="65"/>
        <v>3300</v>
      </c>
      <c r="K140" s="138">
        <f t="shared" ref="K140" si="66">J140/I140</f>
        <v>958.0645161290322</v>
      </c>
      <c r="L140" s="136">
        <f t="shared" ref="L140:M140" si="67">AVERAGE(L124:L139)</f>
        <v>3.4444444444444446</v>
      </c>
      <c r="M140" s="137">
        <f t="shared" si="67"/>
        <v>2934.3871590210715</v>
      </c>
      <c r="N140" s="138">
        <f t="shared" ref="N140:N151" si="68">M140/L140</f>
        <v>851.91885261902075</v>
      </c>
      <c r="O140" s="139">
        <f t="shared" ref="O140:O151" si="69">L140-I140</f>
        <v>0</v>
      </c>
      <c r="P140" s="140">
        <f t="shared" ref="P140:P151" si="70">N140-K140</f>
        <v>-106.14566351001145</v>
      </c>
      <c r="Q140" s="141">
        <f t="shared" ref="Q140:Q151" si="71">N140/K140</f>
        <v>0.88920823000638538</v>
      </c>
      <c r="R140" s="291"/>
      <c r="S140" s="142">
        <f>S124</f>
        <v>0.70846064814814813</v>
      </c>
      <c r="T140" s="143">
        <f>INDEX(T124:T139,COUNTA(T124:T139))</f>
        <v>1.132824074074074</v>
      </c>
      <c r="U140" s="144"/>
      <c r="V140" s="166"/>
      <c r="W140" s="99"/>
      <c r="X140" s="69"/>
      <c r="Y140" s="279"/>
      <c r="Z140" s="280"/>
      <c r="AA140" s="168">
        <f t="shared" ref="AA140:AA151" si="72">M140-J140</f>
        <v>-365.61284097892849</v>
      </c>
      <c r="AB140" s="141">
        <f t="shared" ref="AB140:AB151" si="73">M140/J140</f>
        <v>0.88920823000638527</v>
      </c>
      <c r="AC140" s="283"/>
    </row>
    <row r="141" spans="1:29" ht="15.75" customHeight="1">
      <c r="A141" s="284" t="s">
        <v>154</v>
      </c>
      <c r="B141" s="114" t="s">
        <v>120</v>
      </c>
      <c r="C141" s="287" t="s">
        <v>145</v>
      </c>
      <c r="D141" s="288"/>
      <c r="E141" s="147">
        <v>22.28</v>
      </c>
      <c r="F141" s="97">
        <v>931</v>
      </c>
      <c r="G141" s="148">
        <f t="shared" ref="G141:G151" si="74">E141*F141</f>
        <v>20742.68</v>
      </c>
      <c r="H141" s="149">
        <v>2</v>
      </c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1" si="75">F141/V141*60</f>
        <v>2937.4233128834535</v>
      </c>
      <c r="N141" s="152">
        <f t="shared" si="68"/>
        <v>587.48466257669065</v>
      </c>
      <c r="O141" s="154">
        <f t="shared" si="69"/>
        <v>0</v>
      </c>
      <c r="P141" s="155">
        <f t="shared" si="70"/>
        <v>-72.515337423309347</v>
      </c>
      <c r="Q141" s="156">
        <f t="shared" si="71"/>
        <v>0.89012827663134952</v>
      </c>
      <c r="R141" s="289">
        <f>Q157</f>
        <v>0.88505078422490102</v>
      </c>
      <c r="S141" s="157">
        <v>0.70833333333333337</v>
      </c>
      <c r="T141" s="158">
        <v>0.72153935185185181</v>
      </c>
      <c r="U141" s="159"/>
      <c r="V141" s="160">
        <v>19.016666666666548</v>
      </c>
      <c r="W141" s="158"/>
      <c r="X141" s="169"/>
      <c r="Y141" s="292"/>
      <c r="Z141" s="293"/>
      <c r="AA141" s="171">
        <f t="shared" si="72"/>
        <v>-362.57668711654651</v>
      </c>
      <c r="AB141" s="156">
        <f t="shared" si="73"/>
        <v>0.89012827663134952</v>
      </c>
      <c r="AC141" s="281">
        <f>AB157</f>
        <v>0.88505078422490102</v>
      </c>
    </row>
    <row r="142" spans="1:29" ht="15.75" customHeight="1">
      <c r="A142" s="285"/>
      <c r="B142" s="100" t="s">
        <v>120</v>
      </c>
      <c r="C142" s="274" t="s">
        <v>155</v>
      </c>
      <c r="D142" s="275"/>
      <c r="E142" s="101">
        <v>18.18</v>
      </c>
      <c r="F142" s="102">
        <v>947</v>
      </c>
      <c r="G142" s="103">
        <f t="shared" si="74"/>
        <v>17216.46</v>
      </c>
      <c r="H142" s="26">
        <v>2</v>
      </c>
      <c r="I142" s="104">
        <v>3</v>
      </c>
      <c r="J142" s="105">
        <v>3600</v>
      </c>
      <c r="K142" s="106">
        <f t="shared" si="53"/>
        <v>1200</v>
      </c>
      <c r="L142" s="107">
        <v>3</v>
      </c>
      <c r="M142" s="105">
        <f t="shared" si="75"/>
        <v>3174.3016759776392</v>
      </c>
      <c r="N142" s="106">
        <f t="shared" si="68"/>
        <v>1058.100558659213</v>
      </c>
      <c r="O142" s="108">
        <f t="shared" si="69"/>
        <v>0</v>
      </c>
      <c r="P142" s="109">
        <f t="shared" si="70"/>
        <v>-141.89944134078701</v>
      </c>
      <c r="Q142" s="110">
        <f t="shared" si="71"/>
        <v>0.88175046554934411</v>
      </c>
      <c r="R142" s="290"/>
      <c r="S142" s="47">
        <v>0.73201388888888885</v>
      </c>
      <c r="T142" s="48">
        <v>0.74444444444444446</v>
      </c>
      <c r="U142" s="111">
        <v>15.083333333333346</v>
      </c>
      <c r="V142" s="112">
        <v>17.90000000000008</v>
      </c>
      <c r="W142" s="113"/>
      <c r="X142" s="13"/>
      <c r="Y142" s="276"/>
      <c r="Z142" s="277"/>
      <c r="AA142" s="172">
        <f t="shared" si="72"/>
        <v>-425.69832402236079</v>
      </c>
      <c r="AB142" s="110">
        <f t="shared" si="73"/>
        <v>0.88175046554934422</v>
      </c>
      <c r="AC142" s="282"/>
    </row>
    <row r="143" spans="1:29" ht="15.75" customHeight="1">
      <c r="A143" s="285"/>
      <c r="B143" s="100" t="s">
        <v>120</v>
      </c>
      <c r="C143" s="274" t="s">
        <v>157</v>
      </c>
      <c r="D143" s="275"/>
      <c r="E143" s="101">
        <v>24.82</v>
      </c>
      <c r="F143" s="102">
        <v>761</v>
      </c>
      <c r="G143" s="103">
        <f t="shared" si="74"/>
        <v>18888.02</v>
      </c>
      <c r="H143" s="26">
        <v>2</v>
      </c>
      <c r="I143" s="104">
        <v>4</v>
      </c>
      <c r="J143" s="105">
        <v>3300</v>
      </c>
      <c r="K143" s="106">
        <f t="shared" si="53"/>
        <v>825</v>
      </c>
      <c r="L143" s="107">
        <v>4</v>
      </c>
      <c r="M143" s="105">
        <f t="shared" si="75"/>
        <v>2936.3344051446884</v>
      </c>
      <c r="N143" s="106">
        <f t="shared" si="68"/>
        <v>734.0836012861721</v>
      </c>
      <c r="O143" s="108">
        <f t="shared" si="69"/>
        <v>0</v>
      </c>
      <c r="P143" s="109">
        <f t="shared" si="70"/>
        <v>-90.916398713827903</v>
      </c>
      <c r="Q143" s="110">
        <f t="shared" si="71"/>
        <v>0.88979830458929954</v>
      </c>
      <c r="R143" s="290"/>
      <c r="S143" s="47">
        <v>0.75517361111111114</v>
      </c>
      <c r="T143" s="48">
        <v>0.76597222222222228</v>
      </c>
      <c r="U143" s="111">
        <v>15.450000000000017</v>
      </c>
      <c r="V143" s="112">
        <v>15.550000000000033</v>
      </c>
      <c r="W143" s="113"/>
      <c r="X143" s="13"/>
      <c r="Y143" s="276"/>
      <c r="Z143" s="277"/>
      <c r="AA143" s="172">
        <f t="shared" si="72"/>
        <v>-363.66559485531161</v>
      </c>
      <c r="AB143" s="110">
        <f t="shared" si="73"/>
        <v>0.88979830458929954</v>
      </c>
      <c r="AC143" s="282"/>
    </row>
    <row r="144" spans="1:29" ht="15.75" customHeight="1">
      <c r="A144" s="285"/>
      <c r="B144" s="100" t="s">
        <v>120</v>
      </c>
      <c r="C144" s="274" t="s">
        <v>158</v>
      </c>
      <c r="D144" s="275"/>
      <c r="E144" s="101">
        <v>25.03</v>
      </c>
      <c r="F144" s="102">
        <v>601</v>
      </c>
      <c r="G144" s="103">
        <f t="shared" si="74"/>
        <v>15043.03</v>
      </c>
      <c r="H144" s="26">
        <v>2</v>
      </c>
      <c r="I144" s="104">
        <v>4</v>
      </c>
      <c r="J144" s="105">
        <v>3300</v>
      </c>
      <c r="K144" s="106">
        <f t="shared" si="53"/>
        <v>825</v>
      </c>
      <c r="L144" s="107">
        <v>4</v>
      </c>
      <c r="M144" s="105">
        <f t="shared" si="75"/>
        <v>2939.6739130434912</v>
      </c>
      <c r="N144" s="106">
        <f t="shared" si="68"/>
        <v>734.9184782608728</v>
      </c>
      <c r="O144" s="108">
        <f t="shared" si="69"/>
        <v>0</v>
      </c>
      <c r="P144" s="109">
        <f t="shared" si="70"/>
        <v>-90.081521739127197</v>
      </c>
      <c r="Q144" s="110">
        <f t="shared" si="71"/>
        <v>0.8908102766798458</v>
      </c>
      <c r="R144" s="290"/>
      <c r="S144" s="47">
        <v>0.77638888888888891</v>
      </c>
      <c r="T144" s="48">
        <v>0.78490740740740739</v>
      </c>
      <c r="U144" s="111">
        <v>14.999999999999947</v>
      </c>
      <c r="V144" s="112">
        <v>12.266666666666612</v>
      </c>
      <c r="W144" s="113"/>
      <c r="X144" s="13"/>
      <c r="Y144" s="276"/>
      <c r="Z144" s="277"/>
      <c r="AA144" s="172">
        <f t="shared" si="72"/>
        <v>-360.32608695650879</v>
      </c>
      <c r="AB144" s="110">
        <f t="shared" si="73"/>
        <v>0.8908102766798458</v>
      </c>
      <c r="AC144" s="282"/>
    </row>
    <row r="145" spans="1:29" ht="15.75" customHeight="1">
      <c r="A145" s="285"/>
      <c r="B145" s="100" t="s">
        <v>120</v>
      </c>
      <c r="C145" s="274" t="s">
        <v>148</v>
      </c>
      <c r="D145" s="275"/>
      <c r="E145" s="101">
        <v>17.89</v>
      </c>
      <c r="F145" s="102">
        <v>1343</v>
      </c>
      <c r="G145" s="103">
        <f t="shared" si="74"/>
        <v>24026.27</v>
      </c>
      <c r="H145" s="13">
        <v>2</v>
      </c>
      <c r="I145" s="104">
        <v>4</v>
      </c>
      <c r="J145" s="105">
        <v>3600</v>
      </c>
      <c r="K145" s="106">
        <f t="shared" si="53"/>
        <v>900</v>
      </c>
      <c r="L145" s="107">
        <v>4</v>
      </c>
      <c r="M145" s="105">
        <f t="shared" si="75"/>
        <v>3168.2830930537316</v>
      </c>
      <c r="N145" s="106">
        <f t="shared" si="68"/>
        <v>792.0707732634329</v>
      </c>
      <c r="O145" s="108">
        <f t="shared" si="69"/>
        <v>0</v>
      </c>
      <c r="P145" s="109">
        <f t="shared" si="70"/>
        <v>-107.9292267365671</v>
      </c>
      <c r="Q145" s="110">
        <f t="shared" si="71"/>
        <v>0.88007863695936983</v>
      </c>
      <c r="R145" s="290"/>
      <c r="S145" s="47">
        <v>0.79583333333333328</v>
      </c>
      <c r="T145" s="48">
        <v>0.81349537037037034</v>
      </c>
      <c r="U145" s="111">
        <v>15.733333333333288</v>
      </c>
      <c r="V145" s="112">
        <v>25.433333333333366</v>
      </c>
      <c r="W145" s="113"/>
      <c r="X145" s="116"/>
      <c r="Y145" s="276"/>
      <c r="Z145" s="277"/>
      <c r="AA145" s="172">
        <f t="shared" si="72"/>
        <v>-431.71690694626841</v>
      </c>
      <c r="AB145" s="110">
        <f t="shared" si="73"/>
        <v>0.88007863695936983</v>
      </c>
      <c r="AC145" s="282"/>
    </row>
    <row r="146" spans="1:29" ht="15.75" customHeight="1">
      <c r="A146" s="285"/>
      <c r="B146" s="100" t="s">
        <v>120</v>
      </c>
      <c r="C146" s="274" t="s">
        <v>149</v>
      </c>
      <c r="D146" s="275"/>
      <c r="E146" s="101">
        <v>16.66</v>
      </c>
      <c r="F146" s="102">
        <v>2058</v>
      </c>
      <c r="G146" s="121">
        <f t="shared" si="74"/>
        <v>34286.28</v>
      </c>
      <c r="H146" s="122">
        <v>2</v>
      </c>
      <c r="I146" s="104">
        <v>5</v>
      </c>
      <c r="J146" s="105">
        <v>3600</v>
      </c>
      <c r="K146" s="106">
        <f t="shared" si="53"/>
        <v>720</v>
      </c>
      <c r="L146" s="107">
        <v>5</v>
      </c>
      <c r="M146" s="105">
        <f t="shared" si="75"/>
        <v>3170.2182284980731</v>
      </c>
      <c r="N146" s="106">
        <f t="shared" si="68"/>
        <v>634.04364569961467</v>
      </c>
      <c r="O146" s="108">
        <f t="shared" si="69"/>
        <v>0</v>
      </c>
      <c r="P146" s="109">
        <f t="shared" si="70"/>
        <v>-85.956354300385328</v>
      </c>
      <c r="Q146" s="110">
        <f t="shared" si="71"/>
        <v>0.88061617458279817</v>
      </c>
      <c r="R146" s="290"/>
      <c r="S146" s="47">
        <v>0.8236458333333333</v>
      </c>
      <c r="T146" s="48">
        <v>0.85069444444444442</v>
      </c>
      <c r="U146" s="111">
        <v>14.61666666666666</v>
      </c>
      <c r="V146" s="112">
        <v>38.950000000000017</v>
      </c>
      <c r="W146" s="113">
        <v>0.85069444444444442</v>
      </c>
      <c r="X146" s="116">
        <v>0.90304398148148146</v>
      </c>
      <c r="Y146" s="276"/>
      <c r="Z146" s="277"/>
      <c r="AA146" s="172">
        <f t="shared" si="72"/>
        <v>-429.78177150192687</v>
      </c>
      <c r="AB146" s="110">
        <f t="shared" si="73"/>
        <v>0.88061617458279806</v>
      </c>
      <c r="AC146" s="282"/>
    </row>
    <row r="147" spans="1:29" ht="15.75" customHeight="1">
      <c r="A147" s="285"/>
      <c r="B147" s="100" t="s">
        <v>120</v>
      </c>
      <c r="C147" s="274" t="s">
        <v>155</v>
      </c>
      <c r="D147" s="275"/>
      <c r="E147" s="101">
        <v>18.18</v>
      </c>
      <c r="F147" s="102">
        <v>2361</v>
      </c>
      <c r="G147" s="121">
        <f t="shared" si="74"/>
        <v>42922.979999999996</v>
      </c>
      <c r="H147" s="62"/>
      <c r="I147" s="104">
        <v>3</v>
      </c>
      <c r="J147" s="105">
        <v>3600</v>
      </c>
      <c r="K147" s="106">
        <f t="shared" si="53"/>
        <v>1200</v>
      </c>
      <c r="L147" s="107">
        <v>3</v>
      </c>
      <c r="M147" s="105">
        <f t="shared" si="75"/>
        <v>3175.046694060512</v>
      </c>
      <c r="N147" s="106">
        <f t="shared" si="68"/>
        <v>1058.3488980201707</v>
      </c>
      <c r="O147" s="123">
        <f t="shared" si="69"/>
        <v>0</v>
      </c>
      <c r="P147" s="124">
        <f t="shared" si="70"/>
        <v>-141.65110197982926</v>
      </c>
      <c r="Q147" s="125">
        <f t="shared" si="71"/>
        <v>0.88195741501680891</v>
      </c>
      <c r="R147" s="290"/>
      <c r="S147" s="47">
        <v>0.90304398148148146</v>
      </c>
      <c r="T147" s="48">
        <v>0.93402777777777779</v>
      </c>
      <c r="U147" s="111">
        <v>75.38333333333334</v>
      </c>
      <c r="V147" s="112">
        <v>44.616666666666717</v>
      </c>
      <c r="W147" s="113"/>
      <c r="X147" s="116"/>
      <c r="Y147" s="276"/>
      <c r="Z147" s="277"/>
      <c r="AA147" s="172">
        <f t="shared" si="72"/>
        <v>-424.95330593948802</v>
      </c>
      <c r="AB147" s="110">
        <f t="shared" si="73"/>
        <v>0.88195741501680891</v>
      </c>
      <c r="AC147" s="282"/>
    </row>
    <row r="148" spans="1:29" ht="15.75" customHeight="1">
      <c r="A148" s="285"/>
      <c r="B148" s="100" t="s">
        <v>120</v>
      </c>
      <c r="C148" s="274" t="s">
        <v>157</v>
      </c>
      <c r="D148" s="275"/>
      <c r="E148" s="101">
        <v>24.82</v>
      </c>
      <c r="F148" s="102">
        <v>1794</v>
      </c>
      <c r="G148" s="121">
        <f t="shared" si="74"/>
        <v>44527.08</v>
      </c>
      <c r="H148" s="62"/>
      <c r="I148" s="104">
        <v>4</v>
      </c>
      <c r="J148" s="105">
        <v>3300</v>
      </c>
      <c r="K148" s="106">
        <f t="shared" si="53"/>
        <v>825</v>
      </c>
      <c r="L148" s="118">
        <v>4</v>
      </c>
      <c r="M148" s="105">
        <f t="shared" si="75"/>
        <v>2939.6449704142078</v>
      </c>
      <c r="N148" s="106">
        <f t="shared" si="68"/>
        <v>734.91124260355195</v>
      </c>
      <c r="O148" s="123">
        <f t="shared" si="69"/>
        <v>0</v>
      </c>
      <c r="P148" s="124">
        <f t="shared" si="70"/>
        <v>-90.088757396448045</v>
      </c>
      <c r="Q148" s="125">
        <f t="shared" si="71"/>
        <v>0.89080150618612353</v>
      </c>
      <c r="R148" s="290"/>
      <c r="S148" s="47">
        <v>0.9447106481481482</v>
      </c>
      <c r="T148" s="48">
        <v>0.97013888888888888</v>
      </c>
      <c r="U148" s="111">
        <v>15.383333333333393</v>
      </c>
      <c r="V148" s="112">
        <v>36.616666666666582</v>
      </c>
      <c r="W148" s="113"/>
      <c r="X148" s="116"/>
      <c r="Y148" s="276"/>
      <c r="Z148" s="277"/>
      <c r="AA148" s="172">
        <f t="shared" si="72"/>
        <v>-360.35502958579218</v>
      </c>
      <c r="AB148" s="110">
        <f t="shared" si="73"/>
        <v>0.89080150618612353</v>
      </c>
      <c r="AC148" s="282"/>
    </row>
    <row r="149" spans="1:29" ht="15.75" customHeight="1">
      <c r="A149" s="285"/>
      <c r="B149" s="100" t="s">
        <v>120</v>
      </c>
      <c r="C149" s="274" t="s">
        <v>158</v>
      </c>
      <c r="D149" s="275"/>
      <c r="E149" s="101">
        <v>25.03</v>
      </c>
      <c r="F149" s="102">
        <v>1276</v>
      </c>
      <c r="G149" s="121">
        <f t="shared" si="74"/>
        <v>31938.280000000002</v>
      </c>
      <c r="H149" s="62"/>
      <c r="I149" s="104">
        <v>4</v>
      </c>
      <c r="J149" s="105">
        <v>3300</v>
      </c>
      <c r="K149" s="106">
        <f t="shared" si="53"/>
        <v>825</v>
      </c>
      <c r="L149" s="118">
        <v>4</v>
      </c>
      <c r="M149" s="105">
        <f t="shared" si="75"/>
        <v>2938.9635316698568</v>
      </c>
      <c r="N149" s="106">
        <f t="shared" si="68"/>
        <v>734.74088291746421</v>
      </c>
      <c r="O149" s="123">
        <f t="shared" si="69"/>
        <v>0</v>
      </c>
      <c r="P149" s="124">
        <f t="shared" si="70"/>
        <v>-90.259117082535795</v>
      </c>
      <c r="Q149" s="125">
        <f t="shared" si="71"/>
        <v>0.89059500959692628</v>
      </c>
      <c r="R149" s="290"/>
      <c r="S149" s="47">
        <v>0.98055555555555551</v>
      </c>
      <c r="T149" s="48">
        <v>0.99864583333333334</v>
      </c>
      <c r="U149" s="111">
        <v>14.999999999999947</v>
      </c>
      <c r="V149" s="112">
        <v>26.050000000000075</v>
      </c>
      <c r="W149" s="126"/>
      <c r="X149" s="127"/>
      <c r="Y149" s="276"/>
      <c r="Z149" s="277"/>
      <c r="AA149" s="172">
        <f t="shared" si="72"/>
        <v>-361.03646833014318</v>
      </c>
      <c r="AB149" s="110">
        <f t="shared" si="73"/>
        <v>0.89059500959692628</v>
      </c>
      <c r="AC149" s="282"/>
    </row>
    <row r="150" spans="1:29" ht="15.75" customHeight="1">
      <c r="A150" s="285"/>
      <c r="B150" s="100" t="s">
        <v>120</v>
      </c>
      <c r="C150" s="274" t="s">
        <v>148</v>
      </c>
      <c r="D150" s="275"/>
      <c r="E150" s="101">
        <v>17.89</v>
      </c>
      <c r="F150" s="102">
        <v>3514</v>
      </c>
      <c r="G150" s="121">
        <f t="shared" si="74"/>
        <v>62865.46</v>
      </c>
      <c r="H150" s="62"/>
      <c r="I150" s="104">
        <v>4</v>
      </c>
      <c r="J150" s="105">
        <v>3600</v>
      </c>
      <c r="K150" s="106">
        <f t="shared" si="53"/>
        <v>900</v>
      </c>
      <c r="L150" s="118">
        <v>4</v>
      </c>
      <c r="M150" s="105">
        <f t="shared" si="75"/>
        <v>3169.7318967677375</v>
      </c>
      <c r="N150" s="106">
        <f t="shared" si="68"/>
        <v>792.43297419193436</v>
      </c>
      <c r="O150" s="123">
        <f t="shared" si="69"/>
        <v>0</v>
      </c>
      <c r="P150" s="124">
        <f t="shared" si="70"/>
        <v>-107.56702580806564</v>
      </c>
      <c r="Q150" s="125">
        <f t="shared" si="71"/>
        <v>0.88048108243548262</v>
      </c>
      <c r="R150" s="290"/>
      <c r="S150" s="47">
        <v>1.0100578703703704</v>
      </c>
      <c r="T150" s="48">
        <v>1.0562499999999999</v>
      </c>
      <c r="U150" s="111">
        <v>16.433333333333398</v>
      </c>
      <c r="V150" s="112">
        <v>66.516666666666453</v>
      </c>
      <c r="W150" s="126"/>
      <c r="X150" s="127"/>
      <c r="Y150" s="276"/>
      <c r="Z150" s="277"/>
      <c r="AA150" s="172">
        <f t="shared" si="72"/>
        <v>-430.26810323226255</v>
      </c>
      <c r="AB150" s="110">
        <f t="shared" si="73"/>
        <v>0.88048108243548262</v>
      </c>
      <c r="AC150" s="282"/>
    </row>
    <row r="151" spans="1:29" ht="15.75" customHeight="1">
      <c r="A151" s="285"/>
      <c r="B151" s="100" t="s">
        <v>120</v>
      </c>
      <c r="C151" s="274" t="s">
        <v>149</v>
      </c>
      <c r="D151" s="275"/>
      <c r="E151" s="101">
        <v>16.66</v>
      </c>
      <c r="F151" s="102">
        <v>5275</v>
      </c>
      <c r="G151" s="121">
        <f t="shared" si="74"/>
        <v>87881.5</v>
      </c>
      <c r="H151" s="62"/>
      <c r="I151" s="104">
        <v>5</v>
      </c>
      <c r="J151" s="105">
        <v>3600</v>
      </c>
      <c r="K151" s="106">
        <f t="shared" si="53"/>
        <v>720</v>
      </c>
      <c r="L151" s="118">
        <v>5</v>
      </c>
      <c r="M151" s="105">
        <f t="shared" si="75"/>
        <v>3170.8131574553386</v>
      </c>
      <c r="N151" s="106">
        <f t="shared" si="68"/>
        <v>634.16263149106771</v>
      </c>
      <c r="O151" s="123">
        <f t="shared" si="69"/>
        <v>0</v>
      </c>
      <c r="P151" s="124">
        <f t="shared" si="70"/>
        <v>-85.837368508932286</v>
      </c>
      <c r="Q151" s="125">
        <f t="shared" si="71"/>
        <v>0.8807814326264829</v>
      </c>
      <c r="R151" s="290"/>
      <c r="S151" s="47">
        <v>1.0667939814814815</v>
      </c>
      <c r="T151" s="48">
        <v>1.1361111111111111</v>
      </c>
      <c r="U151" s="111">
        <v>15.183333333333522</v>
      </c>
      <c r="V151" s="112">
        <v>99.816666666666549</v>
      </c>
      <c r="W151" s="126"/>
      <c r="X151" s="127"/>
      <c r="Y151" s="276"/>
      <c r="Z151" s="277"/>
      <c r="AA151" s="172">
        <f t="shared" si="72"/>
        <v>-429.18684254466143</v>
      </c>
      <c r="AB151" s="110">
        <f t="shared" si="73"/>
        <v>0.8807814326264829</v>
      </c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72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72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13"/>
      <c r="X154" s="116"/>
      <c r="Y154" s="276"/>
      <c r="Z154" s="277"/>
      <c r="AA154" s="172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72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73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167"/>
      <c r="G157" s="135"/>
      <c r="H157" s="69"/>
      <c r="I157" s="136">
        <f t="shared" ref="I157:J157" si="76">AVERAGE(I141:I156)</f>
        <v>4.0909090909090908</v>
      </c>
      <c r="J157" s="137">
        <f t="shared" si="76"/>
        <v>3463.6363636363635</v>
      </c>
      <c r="K157" s="138">
        <f t="shared" ref="K157" si="77">J157/I157</f>
        <v>846.66666666666663</v>
      </c>
      <c r="L157" s="136">
        <f t="shared" ref="L157:M157" si="78">AVERAGE(L141:L156)</f>
        <v>4.0909090909090908</v>
      </c>
      <c r="M157" s="137">
        <f t="shared" si="78"/>
        <v>3065.4940799062479</v>
      </c>
      <c r="N157" s="138">
        <f>M157/L157</f>
        <v>749.34299731041619</v>
      </c>
      <c r="O157" s="139">
        <f>L157-I157</f>
        <v>0</v>
      </c>
      <c r="P157" s="140">
        <f>N157-K157</f>
        <v>-97.323669356250434</v>
      </c>
      <c r="Q157" s="141">
        <f>N157/K157</f>
        <v>0.88505078422490102</v>
      </c>
      <c r="R157" s="291"/>
      <c r="S157" s="142">
        <f>S141</f>
        <v>0.70833333333333337</v>
      </c>
      <c r="T157" s="143">
        <f>INDEX(T141:T156,COUNTA(T141:T156))</f>
        <v>1.1361111111111111</v>
      </c>
      <c r="U157" s="144"/>
      <c r="V157" s="166"/>
      <c r="W157" s="167"/>
      <c r="X157" s="138"/>
      <c r="Y157" s="279"/>
      <c r="Z157" s="280"/>
      <c r="AA157" s="174">
        <f>M157-J157</f>
        <v>-398.14228373011565</v>
      </c>
      <c r="AB157" s="141">
        <f>M157/J157</f>
        <v>0.88505078422490102</v>
      </c>
      <c r="AC157" s="283"/>
    </row>
    <row r="159" spans="1:29">
      <c r="Y159" s="273" t="s">
        <v>159</v>
      </c>
      <c r="Z159" s="273"/>
    </row>
    <row r="160" spans="1:29">
      <c r="Y160" s="273" t="s">
        <v>160</v>
      </c>
      <c r="Z160" s="273"/>
    </row>
    <row r="161" spans="25:26">
      <c r="Y161" s="273" t="s">
        <v>161</v>
      </c>
      <c r="Z161" s="273"/>
    </row>
    <row r="162" spans="25:26">
      <c r="Y162" s="273" t="s">
        <v>162</v>
      </c>
      <c r="Z162" s="273"/>
    </row>
    <row r="163" spans="25:26">
      <c r="Y163" s="273" t="s">
        <v>163</v>
      </c>
      <c r="Z163" s="273"/>
    </row>
    <row r="164" spans="25:26">
      <c r="Y164" s="273" t="s">
        <v>164</v>
      </c>
      <c r="Z164" s="273"/>
    </row>
    <row r="165" spans="25:26">
      <c r="Y165" s="273" t="s">
        <v>165</v>
      </c>
      <c r="Z165" s="273"/>
    </row>
    <row r="166" spans="25:26">
      <c r="Y166" s="273" t="s">
        <v>166</v>
      </c>
      <c r="Z166" s="273"/>
    </row>
    <row r="167" spans="25:26">
      <c r="Y167" s="273" t="s">
        <v>167</v>
      </c>
      <c r="Z167" s="273"/>
    </row>
    <row r="168" spans="25:26">
      <c r="Y168" s="273" t="s">
        <v>168</v>
      </c>
      <c r="Z168" s="273"/>
    </row>
    <row r="169" spans="25:26">
      <c r="Y169" s="273" t="s">
        <v>169</v>
      </c>
      <c r="Z169" s="273"/>
    </row>
    <row r="170" spans="25:26">
      <c r="Y170" s="273" t="s">
        <v>170</v>
      </c>
      <c r="Z170" s="273"/>
    </row>
    <row r="171" spans="25:26">
      <c r="Y171" s="273" t="s">
        <v>171</v>
      </c>
      <c r="Z171" s="273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449" priority="1" operator="greaterThan">
      <formula>0</formula>
    </cfRule>
  </conditionalFormatting>
  <conditionalFormatting sqref="P5:P157 AA5:AA157">
    <cfRule type="cellIs" dxfId="448" priority="4" operator="lessThan">
      <formula>0</formula>
    </cfRule>
  </conditionalFormatting>
  <conditionalFormatting sqref="Q5:Q157 AB5:AB157">
    <cfRule type="cellIs" dxfId="447" priority="2" operator="greaterThan">
      <formula>1</formula>
    </cfRule>
    <cfRule type="cellIs" dxfId="446" priority="3" operator="lessThan">
      <formula>0.8</formula>
    </cfRule>
  </conditionalFormatting>
  <conditionalFormatting sqref="AC5:AC6 R5:R157 AC90:AC95">
    <cfRule type="cellIs" dxfId="445" priority="5" operator="lessThan">
      <formula>0.8</formula>
    </cfRule>
  </conditionalFormatting>
  <conditionalFormatting sqref="AC12:AC20">
    <cfRule type="cellIs" dxfId="444" priority="13" operator="lessThan">
      <formula>0.8</formula>
    </cfRule>
  </conditionalFormatting>
  <conditionalFormatting sqref="AC22:AC27">
    <cfRule type="cellIs" dxfId="443" priority="12" operator="lessThan">
      <formula>0.8</formula>
    </cfRule>
  </conditionalFormatting>
  <conditionalFormatting sqref="AC39">
    <cfRule type="cellIs" dxfId="442" priority="11" operator="lessThan">
      <formula>0.8</formula>
    </cfRule>
  </conditionalFormatting>
  <conditionalFormatting sqref="AC56">
    <cfRule type="cellIs" dxfId="441" priority="7" operator="lessThan">
      <formula>0.8</formula>
    </cfRule>
  </conditionalFormatting>
  <conditionalFormatting sqref="AC73:AC78">
    <cfRule type="cellIs" dxfId="440" priority="6" operator="lessThan">
      <formula>0.8</formula>
    </cfRule>
  </conditionalFormatting>
  <conditionalFormatting sqref="AC107">
    <cfRule type="cellIs" dxfId="439" priority="10" operator="lessThan">
      <formula>0.8</formula>
    </cfRule>
  </conditionalFormatting>
  <conditionalFormatting sqref="AC124">
    <cfRule type="cellIs" dxfId="438" priority="9" operator="lessThan">
      <formula>0.8</formula>
    </cfRule>
  </conditionalFormatting>
  <conditionalFormatting sqref="AC141:AC146">
    <cfRule type="cellIs" dxfId="437" priority="8" operator="lessThan">
      <formula>0.8</formula>
    </cfRule>
  </conditionalFormatting>
  <dataValidations count="1">
    <dataValidation type="list" allowBlank="1" showInputMessage="1" showErrorMessage="1" sqref="Y5:Z157" xr:uid="{2D7C5F23-0EF7-4F1C-837A-D4372EB1A326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9E504-F31C-428E-A7F5-691527DDC028}">
  <sheetPr>
    <tabColor theme="9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N48" sqref="N48"/>
      <selection pane="bottomLeft" activeCell="V31" sqref="V3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45560</v>
      </c>
      <c r="E1" s="88" t="s">
        <v>3</v>
      </c>
      <c r="F1" s="89">
        <f>SUM(G5:G123)</f>
        <v>2266669.8800000004</v>
      </c>
      <c r="G1" s="90" t="s">
        <v>84</v>
      </c>
      <c r="H1" s="91">
        <f>L21+L38+L55+L72+L89+L106+L123</f>
        <v>140.91666666666669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205</v>
      </c>
      <c r="Z1" s="192" t="s">
        <v>206</v>
      </c>
      <c r="AA1" s="370" t="s">
        <v>173</v>
      </c>
      <c r="AB1" s="371"/>
      <c r="AC1" s="176" t="s">
        <v>19</v>
      </c>
      <c r="AD1" s="177" t="s">
        <v>172</v>
      </c>
      <c r="AE1" s="338" t="s">
        <v>90</v>
      </c>
      <c r="AF1" s="353"/>
      <c r="AG1" s="354"/>
    </row>
    <row r="2" spans="1:33" ht="26.25" customHeight="1" thickBot="1">
      <c r="A2" s="331">
        <v>46100</v>
      </c>
      <c r="B2" s="332"/>
      <c r="C2" s="92" t="s">
        <v>40</v>
      </c>
      <c r="D2" s="93">
        <f>AVERAGE(N21,N38,N55,N72,N89,N106,N123)</f>
        <v>116.65296915667929</v>
      </c>
      <c r="E2" s="93" t="s">
        <v>91</v>
      </c>
      <c r="F2" s="94">
        <f>F1/D1</f>
        <v>49.751314310798953</v>
      </c>
      <c r="G2" s="95" t="s">
        <v>92</v>
      </c>
      <c r="H2" s="96">
        <f>COUNT(H5:H123)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SUM(Y21,Y38,Y55,Y72,Y89,Y106,Y123)</f>
        <v>0</v>
      </c>
      <c r="Z2" s="193">
        <f>SUM(Z21,Z38,Z55,Z72,Z89,Z106,Z123)</f>
        <v>0</v>
      </c>
      <c r="AA2" s="372"/>
      <c r="AB2" s="373"/>
      <c r="AC2" s="201">
        <f>SUM(AC21,AC38,AC55,AC72,AC89,AC106,AC123)</f>
        <v>41</v>
      </c>
      <c r="AD2" s="202">
        <f>SUM(AD21,AD38,AD55,AD72,AD89,AD106,AD123)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207</v>
      </c>
      <c r="Z3" s="364"/>
      <c r="AA3" s="366" t="s">
        <v>108</v>
      </c>
      <c r="AB3" s="367"/>
      <c r="AC3" s="363" t="s">
        <v>208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8"/>
      <c r="AB4" s="369"/>
      <c r="AC4" s="194" t="s">
        <v>174</v>
      </c>
      <c r="AD4" s="195" t="s">
        <v>175</v>
      </c>
      <c r="AE4" s="312"/>
      <c r="AF4" s="299"/>
      <c r="AG4" s="301"/>
    </row>
    <row r="5" spans="1:33" ht="15.75" customHeight="1">
      <c r="A5" s="284" t="s">
        <v>180</v>
      </c>
      <c r="B5" s="114" t="s">
        <v>181</v>
      </c>
      <c r="C5" s="362" t="s">
        <v>182</v>
      </c>
      <c r="D5" s="362"/>
      <c r="E5" s="147">
        <v>56.77</v>
      </c>
      <c r="F5" s="151">
        <v>3117</v>
      </c>
      <c r="G5" s="148">
        <f t="shared" ref="G5:G7" si="0">E5*F5</f>
        <v>176952.09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1785.3937947494037</v>
      </c>
      <c r="N5" s="152">
        <f>M5/L5</f>
        <v>74.391408114558487</v>
      </c>
      <c r="O5" s="154">
        <f>L5-I5</f>
        <v>0</v>
      </c>
      <c r="P5" s="155">
        <f>N5-K5</f>
        <v>-8.9419252187748413</v>
      </c>
      <c r="Q5" s="156">
        <f>N5/K5</f>
        <v>0.89269689737470193</v>
      </c>
      <c r="R5" s="289">
        <f>Q21</f>
        <v>0.89295093831406913</v>
      </c>
      <c r="S5" s="157">
        <v>0.29184027777777777</v>
      </c>
      <c r="T5" s="158">
        <v>0.36458333333333331</v>
      </c>
      <c r="U5" s="159"/>
      <c r="V5" s="160">
        <v>104.74999999999999</v>
      </c>
      <c r="W5" s="181"/>
      <c r="X5" s="152"/>
      <c r="Y5" s="12"/>
      <c r="Z5" s="198"/>
      <c r="AA5" s="292"/>
      <c r="AB5" s="293"/>
      <c r="AC5" s="12">
        <v>3</v>
      </c>
      <c r="AD5" s="198"/>
      <c r="AE5" s="178">
        <f>M5-J5</f>
        <v>-214.6062052505963</v>
      </c>
      <c r="AF5" s="132">
        <f>M5/J5</f>
        <v>0.89269689737470181</v>
      </c>
      <c r="AG5" s="365">
        <f>AF21</f>
        <v>0.89295093831406902</v>
      </c>
    </row>
    <row r="6" spans="1:33" ht="15.75" customHeight="1">
      <c r="A6" s="285"/>
      <c r="B6" s="100" t="s">
        <v>183</v>
      </c>
      <c r="C6" s="361" t="s">
        <v>186</v>
      </c>
      <c r="D6" s="361"/>
      <c r="E6" s="101">
        <v>59.52</v>
      </c>
      <c r="F6" s="102">
        <v>4192</v>
      </c>
      <c r="G6" s="103">
        <f t="shared" si="0"/>
        <v>249507.84000000003</v>
      </c>
      <c r="H6" s="26"/>
      <c r="I6" s="104">
        <v>24</v>
      </c>
      <c r="J6" s="105">
        <v>2000</v>
      </c>
      <c r="K6" s="106">
        <f t="shared" ref="K6:K41" si="1">J6/I6</f>
        <v>83.333333333333329</v>
      </c>
      <c r="L6" s="107">
        <v>24</v>
      </c>
      <c r="M6" s="105">
        <f>F6/V6*60</f>
        <v>1785.7294994675183</v>
      </c>
      <c r="N6" s="106">
        <f>M6/L6</f>
        <v>74.40539581114659</v>
      </c>
      <c r="O6" s="108">
        <f>L6-I6</f>
        <v>0</v>
      </c>
      <c r="P6" s="109">
        <f>N6-K6</f>
        <v>-8.9279375221867383</v>
      </c>
      <c r="Q6" s="110">
        <f>N6/K6</f>
        <v>0.89286474973375918</v>
      </c>
      <c r="R6" s="290"/>
      <c r="S6" s="47">
        <v>0.36815972222222221</v>
      </c>
      <c r="T6" s="48">
        <v>0.46597222222222223</v>
      </c>
      <c r="U6" s="111">
        <v>5.1500000000000057</v>
      </c>
      <c r="V6" s="112">
        <v>140.85000000000002</v>
      </c>
      <c r="W6" s="113">
        <v>0.46597222222222223</v>
      </c>
      <c r="X6" s="116">
        <v>0.50501157407407404</v>
      </c>
      <c r="Y6" s="12"/>
      <c r="Z6" s="198"/>
      <c r="AA6" s="276"/>
      <c r="AB6" s="277"/>
      <c r="AC6" s="12">
        <v>5</v>
      </c>
      <c r="AD6" s="198"/>
      <c r="AE6" s="117">
        <f>M6-J6</f>
        <v>-214.27050053248172</v>
      </c>
      <c r="AF6" s="110">
        <f>M6/J6</f>
        <v>0.89286474973375918</v>
      </c>
      <c r="AG6" s="359"/>
    </row>
    <row r="7" spans="1:33" ht="15.75" customHeight="1">
      <c r="A7" s="285"/>
      <c r="B7" s="100" t="s">
        <v>183</v>
      </c>
      <c r="C7" s="361" t="s">
        <v>184</v>
      </c>
      <c r="D7" s="361"/>
      <c r="E7" s="101">
        <v>77.34</v>
      </c>
      <c r="F7" s="102">
        <v>2197</v>
      </c>
      <c r="G7" s="103">
        <f t="shared" si="0"/>
        <v>169915.98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1786.5823356674928</v>
      </c>
      <c r="N7" s="106">
        <f>M7/L7</f>
        <v>77.677492855108383</v>
      </c>
      <c r="O7" s="108">
        <f>L7-I7</f>
        <v>0</v>
      </c>
      <c r="P7" s="109">
        <f>N7-K7</f>
        <v>-9.2790288840220541</v>
      </c>
      <c r="Q7" s="110">
        <f>N7/K7</f>
        <v>0.8932911678337464</v>
      </c>
      <c r="R7" s="290"/>
      <c r="S7" s="47">
        <v>0.50501157407407404</v>
      </c>
      <c r="T7" s="48">
        <v>0.55625000000000002</v>
      </c>
      <c r="U7" s="111">
        <v>56.216666666666612</v>
      </c>
      <c r="V7" s="112">
        <v>73.783333333333417</v>
      </c>
      <c r="W7" s="113"/>
      <c r="X7" s="116"/>
      <c r="Y7" s="12"/>
      <c r="Z7" s="198"/>
      <c r="AA7" s="276"/>
      <c r="AB7" s="277"/>
      <c r="AC7" s="12">
        <v>2</v>
      </c>
      <c r="AD7" s="198"/>
      <c r="AE7" s="117">
        <f>M7-J7</f>
        <v>-213.41766433250723</v>
      </c>
      <c r="AF7" s="110">
        <f>M7/J7</f>
        <v>0.8932911678337464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1785.9018766281381</v>
      </c>
      <c r="N21" s="138">
        <f>M21/L21</f>
        <v>75.460642674428371</v>
      </c>
      <c r="O21" s="139">
        <f>L21-I21</f>
        <v>0</v>
      </c>
      <c r="P21" s="140">
        <f>N21-K21</f>
        <v>-9.0463995790927498</v>
      </c>
      <c r="Q21" s="141">
        <f>N21/K21</f>
        <v>0.89295093831406913</v>
      </c>
      <c r="R21" s="291"/>
      <c r="S21" s="142">
        <f>S5</f>
        <v>0.29184027777777777</v>
      </c>
      <c r="T21" s="143">
        <f>INDEX(T5:T20,COUNTA(T5:T20))</f>
        <v>0.55625000000000002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10</v>
      </c>
      <c r="AD21" s="180">
        <f>SUM(AD5:AD20)</f>
        <v>0</v>
      </c>
      <c r="AE21" s="168">
        <f>M21-J21</f>
        <v>-214.0981233718619</v>
      </c>
      <c r="AF21" s="141">
        <f>M21/J21</f>
        <v>0.89295093831406902</v>
      </c>
      <c r="AG21" s="360"/>
    </row>
    <row r="22" spans="1:33" ht="15.75" customHeight="1">
      <c r="A22" s="294" t="s">
        <v>187</v>
      </c>
      <c r="B22" s="146" t="s">
        <v>183</v>
      </c>
      <c r="C22" s="287" t="s">
        <v>190</v>
      </c>
      <c r="D22" s="288"/>
      <c r="E22" s="147">
        <v>47.37</v>
      </c>
      <c r="F22" s="159">
        <v>1705</v>
      </c>
      <c r="G22" s="148">
        <f t="shared" ref="G22:G25" si="5">E22*F22</f>
        <v>80765.849999999991</v>
      </c>
      <c r="H22" s="149"/>
      <c r="I22" s="153">
        <v>21</v>
      </c>
      <c r="J22" s="151">
        <v>2000</v>
      </c>
      <c r="K22" s="152">
        <f>J22/I22</f>
        <v>95.238095238095241</v>
      </c>
      <c r="L22" s="153">
        <v>22</v>
      </c>
      <c r="M22" s="151">
        <f>F22/V22*60</f>
        <v>1784.821168944462</v>
      </c>
      <c r="N22" s="152">
        <f>M22/L22</f>
        <v>81.128234952021003</v>
      </c>
      <c r="O22" s="154">
        <f>L22-I22</f>
        <v>1</v>
      </c>
      <c r="P22" s="155">
        <f>N22-K22</f>
        <v>-14.109860286074237</v>
      </c>
      <c r="Q22" s="156">
        <f>N22/K22</f>
        <v>0.85184646699622046</v>
      </c>
      <c r="R22" s="289">
        <f>Q38</f>
        <v>0.88726802229829294</v>
      </c>
      <c r="S22" s="157">
        <v>0.29166666666666669</v>
      </c>
      <c r="T22" s="158">
        <v>0.33146990740740739</v>
      </c>
      <c r="U22" s="159"/>
      <c r="V22" s="160">
        <v>57.31666666666662</v>
      </c>
      <c r="W22" s="97"/>
      <c r="X22" s="98"/>
      <c r="Y22" s="12"/>
      <c r="Z22" s="198"/>
      <c r="AA22" s="292"/>
      <c r="AB22" s="293"/>
      <c r="AC22" s="12">
        <v>1</v>
      </c>
      <c r="AD22" s="198"/>
      <c r="AE22" s="115">
        <f>M22-J22</f>
        <v>-215.17883105553801</v>
      </c>
      <c r="AF22" s="156">
        <f>M22/J22</f>
        <v>0.89241058447223098</v>
      </c>
      <c r="AG22" s="358">
        <f>AF38</f>
        <v>0.90839345140063332</v>
      </c>
    </row>
    <row r="23" spans="1:33" ht="15.75" customHeight="1">
      <c r="A23" s="295"/>
      <c r="B23" s="163" t="s">
        <v>183</v>
      </c>
      <c r="C23" s="274" t="s">
        <v>192</v>
      </c>
      <c r="D23" s="275"/>
      <c r="E23" s="101">
        <v>53.76</v>
      </c>
      <c r="F23" s="111">
        <v>2897</v>
      </c>
      <c r="G23" s="103">
        <f t="shared" si="5"/>
        <v>155742.72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1785.8219178082193</v>
      </c>
      <c r="N23" s="106">
        <f>M23/L23</f>
        <v>89.291095890410958</v>
      </c>
      <c r="O23" s="108">
        <f>L23-I23</f>
        <v>0</v>
      </c>
      <c r="P23" s="109">
        <f>N23-K23</f>
        <v>-10.708904109589042</v>
      </c>
      <c r="Q23" s="110">
        <f>N23/K23</f>
        <v>0.89291095890410954</v>
      </c>
      <c r="R23" s="290"/>
      <c r="S23" s="47">
        <v>0.3347222222222222</v>
      </c>
      <c r="T23" s="48">
        <v>0.40231481481481479</v>
      </c>
      <c r="U23" s="111">
        <v>4.6833333333333194</v>
      </c>
      <c r="V23" s="112">
        <v>97.333333333333329</v>
      </c>
      <c r="W23" s="113"/>
      <c r="X23" s="116"/>
      <c r="Y23" s="12"/>
      <c r="Z23" s="198"/>
      <c r="AA23" s="276"/>
      <c r="AB23" s="277"/>
      <c r="AC23" s="12">
        <v>3</v>
      </c>
      <c r="AD23" s="198"/>
      <c r="AE23" s="117">
        <f>M23-J23</f>
        <v>-214.17808219178073</v>
      </c>
      <c r="AF23" s="110">
        <f>M23/J23</f>
        <v>0.89291095890410965</v>
      </c>
      <c r="AG23" s="359"/>
    </row>
    <row r="24" spans="1:33" ht="15.75" customHeight="1">
      <c r="A24" s="295"/>
      <c r="B24" s="163" t="s">
        <v>183</v>
      </c>
      <c r="C24" s="274" t="s">
        <v>193</v>
      </c>
      <c r="D24" s="275"/>
      <c r="E24" s="101">
        <v>71.55</v>
      </c>
      <c r="F24" s="111">
        <v>2196</v>
      </c>
      <c r="G24" s="103">
        <f t="shared" si="5"/>
        <v>157123.79999999999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1785.3658536585381</v>
      </c>
      <c r="N24" s="106">
        <f>M24/L24</f>
        <v>81.152993348115373</v>
      </c>
      <c r="O24" s="108">
        <f>L24-I24</f>
        <v>0</v>
      </c>
      <c r="P24" s="109">
        <f>N24-K24</f>
        <v>-9.7560975609755332</v>
      </c>
      <c r="Q24" s="110">
        <f>N24/K24</f>
        <v>0.89268292682926909</v>
      </c>
      <c r="R24" s="290"/>
      <c r="S24" s="47">
        <v>0.40638888888888891</v>
      </c>
      <c r="T24" s="48">
        <v>0.45763888888888887</v>
      </c>
      <c r="U24" s="111">
        <v>5.8666666666667311</v>
      </c>
      <c r="V24" s="112">
        <v>73.79999999999994</v>
      </c>
      <c r="W24" s="113">
        <v>0.45763888888888887</v>
      </c>
      <c r="X24" s="116">
        <v>0.4967361111111111</v>
      </c>
      <c r="Y24" s="12"/>
      <c r="Z24" s="198"/>
      <c r="AA24" s="276"/>
      <c r="AB24" s="277"/>
      <c r="AC24" s="12">
        <v>2</v>
      </c>
      <c r="AD24" s="198"/>
      <c r="AE24" s="117">
        <f>M24-J24</f>
        <v>-214.63414634146193</v>
      </c>
      <c r="AF24" s="110">
        <f>M24/J24</f>
        <v>0.89268292682926909</v>
      </c>
      <c r="AG24" s="359"/>
    </row>
    <row r="25" spans="1:33" ht="15.75" customHeight="1">
      <c r="A25" s="295"/>
      <c r="B25" s="163" t="s">
        <v>178</v>
      </c>
      <c r="C25" s="274" t="s">
        <v>179</v>
      </c>
      <c r="D25" s="275"/>
      <c r="E25" s="101">
        <v>29.97</v>
      </c>
      <c r="F25" s="111">
        <v>2528</v>
      </c>
      <c r="G25" s="103">
        <f t="shared" si="5"/>
        <v>75764.160000000003</v>
      </c>
      <c r="H25" s="26"/>
      <c r="I25" s="107">
        <v>21</v>
      </c>
      <c r="J25" s="105">
        <v>2790</v>
      </c>
      <c r="K25" s="106">
        <f t="shared" si="1"/>
        <v>132.85714285714286</v>
      </c>
      <c r="L25" s="107">
        <v>22</v>
      </c>
      <c r="M25" s="105">
        <f>F25/V25*60</f>
        <v>2628.7694974003471</v>
      </c>
      <c r="N25" s="106">
        <f>M25/L25</f>
        <v>119.48952260910669</v>
      </c>
      <c r="O25" s="108">
        <f>L25-I25</f>
        <v>1</v>
      </c>
      <c r="P25" s="109">
        <f>N25-K25</f>
        <v>-13.367620248036175</v>
      </c>
      <c r="Q25" s="110">
        <f>N25/K25</f>
        <v>0.8993835035094051</v>
      </c>
      <c r="R25" s="290"/>
      <c r="S25" s="47">
        <v>0.4967361111111111</v>
      </c>
      <c r="T25" s="48">
        <v>0.53680555555555554</v>
      </c>
      <c r="U25" s="111">
        <v>56.300000000000011</v>
      </c>
      <c r="V25" s="112">
        <v>57.699999999999989</v>
      </c>
      <c r="W25" s="113"/>
      <c r="X25" s="116"/>
      <c r="Y25" s="12"/>
      <c r="Z25" s="198"/>
      <c r="AA25" s="276"/>
      <c r="AB25" s="277"/>
      <c r="AC25" s="12">
        <v>1</v>
      </c>
      <c r="AD25" s="198"/>
      <c r="AE25" s="117">
        <f>M25-J25</f>
        <v>-161.23050259965294</v>
      </c>
      <c r="AF25" s="110">
        <f>M25/J25</f>
        <v>0.94221128939080545</v>
      </c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21</v>
      </c>
      <c r="J38" s="137">
        <f t="shared" si="6"/>
        <v>2197.5</v>
      </c>
      <c r="K38" s="138">
        <f t="shared" ref="K38" si="7">J38/I38</f>
        <v>104.64285714285714</v>
      </c>
      <c r="L38" s="136">
        <f t="shared" ref="L38:M38" si="8">AVERAGE(L22:L37)</f>
        <v>21.5</v>
      </c>
      <c r="M38" s="137">
        <f t="shared" si="8"/>
        <v>1996.1946094528917</v>
      </c>
      <c r="N38" s="138">
        <f>M38/L38</f>
        <v>92.846260904785652</v>
      </c>
      <c r="O38" s="139">
        <f>L38-I38</f>
        <v>0.5</v>
      </c>
      <c r="P38" s="140">
        <f>N38-K38</f>
        <v>-11.796596238071487</v>
      </c>
      <c r="Q38" s="141">
        <f>N38/K38</f>
        <v>0.88726802229829294</v>
      </c>
      <c r="R38" s="291"/>
      <c r="S38" s="142">
        <f>S22</f>
        <v>0.29166666666666669</v>
      </c>
      <c r="T38" s="143">
        <f>INDEX(T22:T37,COUNTA(T22:T37))</f>
        <v>0.53680555555555554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7</v>
      </c>
      <c r="AD38" s="180">
        <f>SUM(AD22:AD37)</f>
        <v>0</v>
      </c>
      <c r="AE38" s="168">
        <f>M38-J38</f>
        <v>-201.30539054710835</v>
      </c>
      <c r="AF38" s="141">
        <f>M38/J38</f>
        <v>0.90839345140063332</v>
      </c>
      <c r="AG38" s="360"/>
    </row>
    <row r="39" spans="1:33" ht="15.75" customHeight="1">
      <c r="A39" s="284" t="s">
        <v>189</v>
      </c>
      <c r="B39" s="146" t="s">
        <v>183</v>
      </c>
      <c r="C39" s="287" t="s">
        <v>188</v>
      </c>
      <c r="D39" s="288"/>
      <c r="E39" s="147">
        <v>56.72</v>
      </c>
      <c r="F39" s="97">
        <v>1475</v>
      </c>
      <c r="G39" s="148">
        <f t="shared" ref="G39:G41" si="9">E39*F39</f>
        <v>83662</v>
      </c>
      <c r="H39" s="149"/>
      <c r="I39" s="150">
        <v>24</v>
      </c>
      <c r="J39" s="151">
        <v>2000</v>
      </c>
      <c r="K39" s="152">
        <f>J39/I39</f>
        <v>83.333333333333329</v>
      </c>
      <c r="L39" s="107">
        <v>24</v>
      </c>
      <c r="M39" s="151">
        <f>F39/V39*60</f>
        <v>1735.2941176470595</v>
      </c>
      <c r="N39" s="152">
        <f>M39/L39</f>
        <v>72.303921568627473</v>
      </c>
      <c r="O39" s="154">
        <f>L39-I39</f>
        <v>0</v>
      </c>
      <c r="P39" s="155">
        <f>N39-K39</f>
        <v>-11.029411764705856</v>
      </c>
      <c r="Q39" s="156">
        <f>N39/K39</f>
        <v>0.86764705882352977</v>
      </c>
      <c r="R39" s="289">
        <f>Q55</f>
        <v>0.85905093306973401</v>
      </c>
      <c r="S39" s="157">
        <v>0.29166666666666669</v>
      </c>
      <c r="T39" s="158">
        <v>0.32708333333333334</v>
      </c>
      <c r="U39" s="159"/>
      <c r="V39" s="160">
        <v>50.999999999999979</v>
      </c>
      <c r="W39" s="158"/>
      <c r="X39" s="169"/>
      <c r="Y39" s="12"/>
      <c r="Z39" s="198"/>
      <c r="AA39" s="292"/>
      <c r="AB39" s="293"/>
      <c r="AC39" s="12">
        <v>1</v>
      </c>
      <c r="AD39" s="198"/>
      <c r="AE39" s="115">
        <f>M39-J39</f>
        <v>-264.70588235294053</v>
      </c>
      <c r="AF39" s="156">
        <f>M39/J39</f>
        <v>0.86764705882352977</v>
      </c>
      <c r="AG39" s="281">
        <f>AF55</f>
        <v>0.88359524544315504</v>
      </c>
    </row>
    <row r="40" spans="1:33" ht="15.75" customHeight="1">
      <c r="A40" s="285"/>
      <c r="B40" s="163" t="s">
        <v>183</v>
      </c>
      <c r="C40" s="274" t="s">
        <v>185</v>
      </c>
      <c r="D40" s="275"/>
      <c r="E40" s="101">
        <v>58.67</v>
      </c>
      <c r="F40" s="102">
        <v>3286</v>
      </c>
      <c r="G40" s="103">
        <f t="shared" si="9"/>
        <v>192789.62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24</v>
      </c>
      <c r="M40" s="105">
        <f>F40/V40*60</f>
        <v>1782.1030430852666</v>
      </c>
      <c r="N40" s="106">
        <f>M40/L40</f>
        <v>74.254293461886107</v>
      </c>
      <c r="O40" s="108">
        <f>L40-I40</f>
        <v>1</v>
      </c>
      <c r="P40" s="109">
        <f>N40-K40</f>
        <v>-12.70222827724433</v>
      </c>
      <c r="Q40" s="110">
        <f>N40/K40</f>
        <v>0.85392437481169026</v>
      </c>
      <c r="R40" s="290"/>
      <c r="S40" s="47">
        <v>0.33081018518518518</v>
      </c>
      <c r="T40" s="48">
        <v>0.40763888888888888</v>
      </c>
      <c r="U40" s="111">
        <v>5.3666666666666529</v>
      </c>
      <c r="V40" s="112">
        <v>110.63333333333334</v>
      </c>
      <c r="W40" s="113"/>
      <c r="X40" s="116"/>
      <c r="Y40" s="12"/>
      <c r="Z40" s="198"/>
      <c r="AA40" s="276"/>
      <c r="AB40" s="277"/>
      <c r="AC40" s="12">
        <v>2</v>
      </c>
      <c r="AD40" s="198"/>
      <c r="AE40" s="117">
        <f>M40-J40</f>
        <v>-217.89695691473344</v>
      </c>
      <c r="AF40" s="110">
        <f>M40/J40</f>
        <v>0.89105152154263323</v>
      </c>
      <c r="AG40" s="282"/>
    </row>
    <row r="41" spans="1:33" ht="15.75" customHeight="1">
      <c r="A41" s="285"/>
      <c r="B41" s="163" t="s">
        <v>183</v>
      </c>
      <c r="C41" s="274" t="s">
        <v>191</v>
      </c>
      <c r="D41" s="275"/>
      <c r="E41" s="101">
        <v>59.54</v>
      </c>
      <c r="F41" s="102">
        <v>2593</v>
      </c>
      <c r="G41" s="103">
        <f t="shared" si="9"/>
        <v>154387.22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24</v>
      </c>
      <c r="M41" s="105">
        <f>F41/V41*60</f>
        <v>1784.1743119266046</v>
      </c>
      <c r="N41" s="106">
        <f>M41/L41</f>
        <v>74.34059633027519</v>
      </c>
      <c r="O41" s="108">
        <f>L41-I41</f>
        <v>1</v>
      </c>
      <c r="P41" s="109">
        <f>N41-K41</f>
        <v>-12.615925408855247</v>
      </c>
      <c r="Q41" s="110">
        <f>N41/K41</f>
        <v>0.85491685779816462</v>
      </c>
      <c r="R41" s="290"/>
      <c r="S41" s="47">
        <v>0.41180555555555554</v>
      </c>
      <c r="T41" s="48">
        <v>0.47236111111111112</v>
      </c>
      <c r="U41" s="111">
        <v>5.9999999999999787</v>
      </c>
      <c r="V41" s="112">
        <v>87.200000000000045</v>
      </c>
      <c r="W41" s="113"/>
      <c r="X41" s="116"/>
      <c r="Y41" s="12"/>
      <c r="Z41" s="198"/>
      <c r="AA41" s="276"/>
      <c r="AB41" s="277"/>
      <c r="AC41" s="12">
        <v>3</v>
      </c>
      <c r="AD41" s="198"/>
      <c r="AE41" s="117">
        <f>M41-J41</f>
        <v>-215.82568807339544</v>
      </c>
      <c r="AF41" s="110">
        <f>M41/J41</f>
        <v>0.89208715596330224</v>
      </c>
      <c r="AG41" s="282"/>
    </row>
    <row r="42" spans="1:33" ht="15.75" customHeight="1">
      <c r="A42" s="285"/>
      <c r="B42" s="163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12"/>
      <c r="Z42" s="198"/>
      <c r="AA42" s="276"/>
      <c r="AB42" s="277"/>
      <c r="AC42" s="12"/>
      <c r="AD42" s="198"/>
      <c r="AE42" s="117"/>
      <c r="AF42" s="110"/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23.333333333333332</v>
      </c>
      <c r="J55" s="137">
        <f t="shared" si="10"/>
        <v>2000</v>
      </c>
      <c r="K55" s="138">
        <f t="shared" ref="K55" si="11">J55/I55</f>
        <v>85.714285714285722</v>
      </c>
      <c r="L55" s="136">
        <f t="shared" ref="L55:M55" si="12">AVERAGE(L39:L54)</f>
        <v>24</v>
      </c>
      <c r="M55" s="137">
        <f t="shared" si="12"/>
        <v>1767.19049088631</v>
      </c>
      <c r="N55" s="138">
        <f>M55/L55</f>
        <v>73.632937120262923</v>
      </c>
      <c r="O55" s="139">
        <f>L55-I55</f>
        <v>0.66666666666666785</v>
      </c>
      <c r="P55" s="140">
        <f>N55-K55</f>
        <v>-12.081348594022799</v>
      </c>
      <c r="Q55" s="141">
        <f>N55/K55</f>
        <v>0.85905093306973401</v>
      </c>
      <c r="R55" s="291"/>
      <c r="S55" s="142">
        <f>S39</f>
        <v>0.29166666666666669</v>
      </c>
      <c r="T55" s="143">
        <f>INDEX(T39:T54,COUNTA(T39:T54))</f>
        <v>0.47236111111111112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6</v>
      </c>
      <c r="AD55" s="191">
        <f>SUM(AD39:AD54)</f>
        <v>0</v>
      </c>
      <c r="AE55" s="168">
        <f>M55-J55</f>
        <v>-232.80950911368996</v>
      </c>
      <c r="AF55" s="141">
        <f>M55/J55</f>
        <v>0.88359524544315504</v>
      </c>
      <c r="AG55" s="283"/>
    </row>
    <row r="56" spans="1:33" ht="15.75" customHeight="1">
      <c r="A56" s="294" t="s">
        <v>210</v>
      </c>
      <c r="B56" s="114" t="s">
        <v>176</v>
      </c>
      <c r="C56" s="362" t="s">
        <v>177</v>
      </c>
      <c r="D56" s="362"/>
      <c r="E56" s="147">
        <v>19.7</v>
      </c>
      <c r="F56" s="97">
        <v>3834</v>
      </c>
      <c r="G56" s="148">
        <f t="shared" ref="G56:G59" si="13">E56*F56</f>
        <v>75529.8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1079.5776300351974</v>
      </c>
      <c r="N56" s="152">
        <f>M56/L56</f>
        <v>83.044433079630579</v>
      </c>
      <c r="O56" s="154">
        <f>L56-I56</f>
        <v>0</v>
      </c>
      <c r="P56" s="155">
        <f>N56-K56</f>
        <v>-9.2632592280617274</v>
      </c>
      <c r="Q56" s="156">
        <f>N56/K56</f>
        <v>0.89964802502933128</v>
      </c>
      <c r="R56" s="289">
        <f>Q72</f>
        <v>0.90533163285196083</v>
      </c>
      <c r="S56" s="157">
        <v>0.25</v>
      </c>
      <c r="T56" s="158">
        <v>0.39797453703703706</v>
      </c>
      <c r="U56" s="159"/>
      <c r="V56" s="160">
        <v>213.08333333333337</v>
      </c>
      <c r="W56" s="158"/>
      <c r="X56" s="169"/>
      <c r="Y56" s="12"/>
      <c r="Z56" s="198"/>
      <c r="AA56" s="292"/>
      <c r="AB56" s="293"/>
      <c r="AC56" s="12">
        <v>5</v>
      </c>
      <c r="AD56" s="198"/>
      <c r="AE56" s="115">
        <f>M56-J56</f>
        <v>-120.42236996480256</v>
      </c>
      <c r="AF56" s="156">
        <f>M56/J56</f>
        <v>0.89964802502933117</v>
      </c>
      <c r="AG56" s="281">
        <f>AF72</f>
        <v>0.90533163285196083</v>
      </c>
    </row>
    <row r="57" spans="1:33" ht="15.75" customHeight="1">
      <c r="A57" s="295"/>
      <c r="B57" s="100" t="s">
        <v>211</v>
      </c>
      <c r="C57" s="361" t="s">
        <v>212</v>
      </c>
      <c r="D57" s="361"/>
      <c r="E57" s="101">
        <v>27.05</v>
      </c>
      <c r="F57" s="102">
        <v>627</v>
      </c>
      <c r="G57" s="103">
        <f t="shared" si="13"/>
        <v>16960.350000000002</v>
      </c>
      <c r="H57" s="26"/>
      <c r="I57" s="104">
        <v>6</v>
      </c>
      <c r="J57" s="105">
        <v>3273</v>
      </c>
      <c r="K57" s="106">
        <f t="shared" ref="K57:K59" si="14">J57/I57</f>
        <v>545.5</v>
      </c>
      <c r="L57" s="107">
        <v>6</v>
      </c>
      <c r="M57" s="105">
        <f>F57/V57*60</f>
        <v>2966.0972404730719</v>
      </c>
      <c r="N57" s="106">
        <f>M57/L57</f>
        <v>494.34954007884534</v>
      </c>
      <c r="O57" s="108">
        <f>L57-I57</f>
        <v>0</v>
      </c>
      <c r="P57" s="109">
        <f>N57-K57</f>
        <v>-51.150459921154663</v>
      </c>
      <c r="Q57" s="110">
        <f>N57/K57</f>
        <v>0.9062319708136487</v>
      </c>
      <c r="R57" s="290"/>
      <c r="S57" s="47">
        <v>0.40160879629629631</v>
      </c>
      <c r="T57" s="48">
        <v>0.41041666666666665</v>
      </c>
      <c r="U57" s="111">
        <v>5.2333333333333254</v>
      </c>
      <c r="V57" s="112">
        <v>12.683333333333291</v>
      </c>
      <c r="W57" s="113"/>
      <c r="X57" s="116"/>
      <c r="Y57" s="12"/>
      <c r="Z57" s="198"/>
      <c r="AA57" s="276"/>
      <c r="AB57" s="277"/>
      <c r="AC57" s="12">
        <v>1</v>
      </c>
      <c r="AD57" s="198"/>
      <c r="AE57" s="117">
        <f>M57-J57</f>
        <v>-306.90275952692809</v>
      </c>
      <c r="AF57" s="110">
        <f>M57/J57</f>
        <v>0.90623197081364859</v>
      </c>
      <c r="AG57" s="282"/>
    </row>
    <row r="58" spans="1:33" ht="15.75" customHeight="1">
      <c r="A58" s="295"/>
      <c r="B58" s="100" t="s">
        <v>211</v>
      </c>
      <c r="C58" s="361" t="s">
        <v>215</v>
      </c>
      <c r="D58" s="361"/>
      <c r="E58" s="101">
        <v>26.21</v>
      </c>
      <c r="F58" s="102">
        <v>2003</v>
      </c>
      <c r="G58" s="103">
        <f t="shared" si="13"/>
        <v>52498.630000000005</v>
      </c>
      <c r="H58" s="26"/>
      <c r="I58" s="104">
        <v>6</v>
      </c>
      <c r="J58" s="105">
        <v>3273</v>
      </c>
      <c r="K58" s="106">
        <f t="shared" si="14"/>
        <v>545.5</v>
      </c>
      <c r="L58" s="107">
        <v>6</v>
      </c>
      <c r="M58" s="105">
        <f>F58/V58*60</f>
        <v>2964.9671052631584</v>
      </c>
      <c r="N58" s="106">
        <f>M58/L58</f>
        <v>494.16118421052641</v>
      </c>
      <c r="O58" s="108">
        <f>L58-I58</f>
        <v>0</v>
      </c>
      <c r="P58" s="109">
        <f>N58-K58</f>
        <v>-51.338815789473585</v>
      </c>
      <c r="Q58" s="110">
        <f>N58/K58</f>
        <v>0.9058866804959238</v>
      </c>
      <c r="R58" s="290"/>
      <c r="S58" s="47">
        <v>0.41421296296296295</v>
      </c>
      <c r="T58" s="48">
        <v>0.44236111111111109</v>
      </c>
      <c r="U58" s="111">
        <v>5.4666666666666686</v>
      </c>
      <c r="V58" s="112">
        <v>40.533333333333331</v>
      </c>
      <c r="W58" s="113"/>
      <c r="X58" s="116"/>
      <c r="Y58" s="12"/>
      <c r="Z58" s="198"/>
      <c r="AA58" s="276"/>
      <c r="AB58" s="277"/>
      <c r="AC58" s="12">
        <v>1</v>
      </c>
      <c r="AD58" s="198"/>
      <c r="AE58" s="117">
        <f>M58-J58</f>
        <v>-308.03289473684163</v>
      </c>
      <c r="AF58" s="110">
        <f>M58/J58</f>
        <v>0.90588668049592369</v>
      </c>
      <c r="AG58" s="282"/>
    </row>
    <row r="59" spans="1:33" ht="15.75" customHeight="1">
      <c r="A59" s="295"/>
      <c r="B59" s="100" t="s">
        <v>178</v>
      </c>
      <c r="C59" s="361" t="s">
        <v>216</v>
      </c>
      <c r="D59" s="361"/>
      <c r="E59" s="101">
        <v>21.92</v>
      </c>
      <c r="F59" s="102">
        <v>1550</v>
      </c>
      <c r="G59" s="103">
        <f t="shared" si="13"/>
        <v>33976</v>
      </c>
      <c r="H59" s="26"/>
      <c r="I59" s="104">
        <v>6</v>
      </c>
      <c r="J59" s="105">
        <v>3600</v>
      </c>
      <c r="K59" s="106">
        <f t="shared" si="14"/>
        <v>600</v>
      </c>
      <c r="L59" s="107">
        <v>6</v>
      </c>
      <c r="M59" s="105">
        <f>F59/V59*60</f>
        <v>3261.2507305669192</v>
      </c>
      <c r="N59" s="106">
        <f>M59/L59</f>
        <v>543.54178842781982</v>
      </c>
      <c r="O59" s="108">
        <f>L59-I59</f>
        <v>0</v>
      </c>
      <c r="P59" s="109">
        <f>N59-K59</f>
        <v>-56.458211572180176</v>
      </c>
      <c r="Q59" s="110">
        <f>N59/K59</f>
        <v>0.90590298071303299</v>
      </c>
      <c r="R59" s="290"/>
      <c r="S59" s="47">
        <v>0.44616898148148149</v>
      </c>
      <c r="T59" s="48">
        <v>0.46597222222222223</v>
      </c>
      <c r="U59" s="111">
        <v>5.4833333333333645</v>
      </c>
      <c r="V59" s="112">
        <v>28.516666666666673</v>
      </c>
      <c r="W59" s="113"/>
      <c r="X59" s="116"/>
      <c r="Y59" s="12"/>
      <c r="Z59" s="198"/>
      <c r="AA59" s="276"/>
      <c r="AB59" s="277"/>
      <c r="AC59" s="12">
        <v>1</v>
      </c>
      <c r="AD59" s="198"/>
      <c r="AE59" s="199">
        <f>M59-J59</f>
        <v>-338.74926943308083</v>
      </c>
      <c r="AF59" s="200">
        <f>M59/J59</f>
        <v>0.9059029807130331</v>
      </c>
      <c r="AG59" s="282"/>
    </row>
    <row r="60" spans="1:33" ht="15.75" customHeight="1">
      <c r="A60" s="296"/>
      <c r="B60" s="100"/>
      <c r="C60" s="361"/>
      <c r="D60" s="361"/>
      <c r="E60" s="101"/>
      <c r="F60" s="105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99"/>
      <c r="AF60" s="200"/>
      <c r="AG60" s="282"/>
    </row>
    <row r="61" spans="1:33" ht="15.75" customHeight="1">
      <c r="A61" s="296"/>
      <c r="B61" s="100"/>
      <c r="C61" s="361"/>
      <c r="D61" s="361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99"/>
      <c r="AF61" s="200"/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15">AVERAGE(I56:I71)</f>
        <v>7.75</v>
      </c>
      <c r="J72" s="137">
        <f t="shared" si="15"/>
        <v>2836.5</v>
      </c>
      <c r="K72" s="138">
        <f t="shared" ref="K72" si="16">J72/I72</f>
        <v>366</v>
      </c>
      <c r="L72" s="136">
        <f t="shared" ref="L72:M72" si="17">AVERAGE(L56:L71)</f>
        <v>7.75</v>
      </c>
      <c r="M72" s="137">
        <f t="shared" si="17"/>
        <v>2567.9731765845868</v>
      </c>
      <c r="N72" s="138">
        <f>M72/L72</f>
        <v>331.35137762381765</v>
      </c>
      <c r="O72" s="139">
        <f>L72-I72</f>
        <v>0</v>
      </c>
      <c r="P72" s="140">
        <f>N72-K72</f>
        <v>-34.648622376182345</v>
      </c>
      <c r="Q72" s="141">
        <f>N72/K72</f>
        <v>0.90533163285196083</v>
      </c>
      <c r="R72" s="291"/>
      <c r="S72" s="142">
        <f>S56</f>
        <v>0.25</v>
      </c>
      <c r="T72" s="143">
        <f>INDEX(T56:T71,COUNTA(T56:T71))</f>
        <v>0.46597222222222223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8</v>
      </c>
      <c r="AD72" s="191">
        <f>SUM(AD56:AD71)</f>
        <v>0</v>
      </c>
      <c r="AE72" s="168">
        <f>M72-J72</f>
        <v>-268.52682341541322</v>
      </c>
      <c r="AF72" s="141">
        <f>M72/J72</f>
        <v>0.90533163285196083</v>
      </c>
      <c r="AG72" s="283"/>
    </row>
    <row r="73" spans="1:33" ht="15.75" customHeight="1">
      <c r="A73" s="284" t="s">
        <v>220</v>
      </c>
      <c r="B73" s="146" t="s">
        <v>181</v>
      </c>
      <c r="C73" s="287" t="s">
        <v>203</v>
      </c>
      <c r="D73" s="288"/>
      <c r="E73" s="147">
        <v>58.17</v>
      </c>
      <c r="F73" s="97">
        <v>1131</v>
      </c>
      <c r="G73" s="148">
        <f t="shared" ref="G73:G74" si="18">E73*F73</f>
        <v>65790.27</v>
      </c>
      <c r="H73" s="149"/>
      <c r="I73" s="150">
        <v>19</v>
      </c>
      <c r="J73" s="151">
        <v>1800</v>
      </c>
      <c r="K73" s="152">
        <f>J73/I73</f>
        <v>94.736842105263165</v>
      </c>
      <c r="L73" s="153">
        <v>19</v>
      </c>
      <c r="M73" s="151">
        <f>F73/V73*60</f>
        <v>1606.1538461538505</v>
      </c>
      <c r="N73" s="152">
        <f>M73/L73</f>
        <v>84.534412955465811</v>
      </c>
      <c r="O73" s="154">
        <f>L73-I73</f>
        <v>0</v>
      </c>
      <c r="P73" s="155">
        <f>N73-K73</f>
        <v>-10.202429149797354</v>
      </c>
      <c r="Q73" s="156">
        <f>N73/K73</f>
        <v>0.89230769230769458</v>
      </c>
      <c r="R73" s="289">
        <f>Q89</f>
        <v>0.89226215191738545</v>
      </c>
      <c r="S73" s="157">
        <v>0.70833333333333337</v>
      </c>
      <c r="T73" s="158">
        <v>0.73767361111111107</v>
      </c>
      <c r="U73" s="159"/>
      <c r="V73" s="160">
        <v>42.249999999999886</v>
      </c>
      <c r="W73" s="158"/>
      <c r="X73" s="169"/>
      <c r="Y73" s="196"/>
      <c r="Z73" s="197"/>
      <c r="AA73" s="292"/>
      <c r="AB73" s="293"/>
      <c r="AC73" s="196">
        <v>1</v>
      </c>
      <c r="AD73" s="197"/>
      <c r="AE73" s="115">
        <f>M73-J73</f>
        <v>-193.84615384614949</v>
      </c>
      <c r="AF73" s="156">
        <f>M73/J73</f>
        <v>0.89230769230769469</v>
      </c>
      <c r="AG73" s="281">
        <f>AF89</f>
        <v>0.89226215191738534</v>
      </c>
    </row>
    <row r="74" spans="1:33" ht="15.75" customHeight="1">
      <c r="A74" s="285"/>
      <c r="B74" s="163" t="s">
        <v>181</v>
      </c>
      <c r="C74" s="274" t="s">
        <v>221</v>
      </c>
      <c r="D74" s="275"/>
      <c r="E74" s="101">
        <v>44.98</v>
      </c>
      <c r="F74" s="102">
        <v>2562</v>
      </c>
      <c r="G74" s="103">
        <f t="shared" si="18"/>
        <v>115238.76</v>
      </c>
      <c r="H74" s="26"/>
      <c r="I74" s="104">
        <v>21</v>
      </c>
      <c r="J74" s="105">
        <v>1800</v>
      </c>
      <c r="K74" s="106">
        <f t="shared" ref="K74" si="19">J74/I74</f>
        <v>85.714285714285708</v>
      </c>
      <c r="L74" s="107">
        <v>21</v>
      </c>
      <c r="M74" s="105">
        <f>F74/V74*60</f>
        <v>1605.9899007487368</v>
      </c>
      <c r="N74" s="106">
        <f>M74/L74</f>
        <v>76.475709559463652</v>
      </c>
      <c r="O74" s="108">
        <f>L74-I74</f>
        <v>0</v>
      </c>
      <c r="P74" s="109">
        <f>N74-K74</f>
        <v>-9.2385761548220557</v>
      </c>
      <c r="Q74" s="110">
        <f>N74/K74</f>
        <v>0.89221661152707599</v>
      </c>
      <c r="R74" s="290"/>
      <c r="S74" s="47">
        <v>0.74116898148148147</v>
      </c>
      <c r="T74" s="48">
        <v>0.80763888888888891</v>
      </c>
      <c r="U74" s="111">
        <v>5.0333333333333741</v>
      </c>
      <c r="V74" s="112">
        <v>95.716666666666711</v>
      </c>
      <c r="W74" s="113"/>
      <c r="X74" s="116"/>
      <c r="Y74" s="12"/>
      <c r="Z74" s="198"/>
      <c r="AA74" s="276"/>
      <c r="AB74" s="277"/>
      <c r="AC74" s="12">
        <v>3</v>
      </c>
      <c r="AD74" s="198"/>
      <c r="AE74" s="117">
        <f>M74-J74</f>
        <v>-194.01009925126323</v>
      </c>
      <c r="AF74" s="110">
        <f>M74/J74</f>
        <v>0.89221661152707599</v>
      </c>
      <c r="AG74" s="282"/>
    </row>
    <row r="75" spans="1:33" ht="15.75" customHeight="1">
      <c r="A75" s="285"/>
      <c r="B75" s="163"/>
      <c r="C75" s="274"/>
      <c r="D75" s="275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76"/>
      <c r="AB75" s="277"/>
      <c r="AC75" s="12"/>
      <c r="AD75" s="198"/>
      <c r="AE75" s="117"/>
      <c r="AF75" s="110"/>
      <c r="AG75" s="282"/>
    </row>
    <row r="76" spans="1:33" ht="15.75" customHeight="1">
      <c r="A76" s="285"/>
      <c r="B76" s="163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63"/>
      <c r="C77" s="274"/>
      <c r="D77" s="275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63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63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119"/>
      <c r="T79" s="120"/>
      <c r="U79" s="111"/>
      <c r="V79" s="112"/>
      <c r="W79" s="120"/>
      <c r="X79" s="189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63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119"/>
      <c r="T80" s="120"/>
      <c r="U80" s="111"/>
      <c r="V80" s="112"/>
      <c r="W80" s="120"/>
      <c r="X80" s="189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63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119"/>
      <c r="T81" s="120"/>
      <c r="U81" s="111"/>
      <c r="V81" s="112"/>
      <c r="W81" s="120"/>
      <c r="X81" s="189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63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119"/>
      <c r="T82" s="120"/>
      <c r="U82" s="111"/>
      <c r="V82" s="112"/>
      <c r="W82" s="120"/>
      <c r="X82" s="189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63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119"/>
      <c r="T83" s="120"/>
      <c r="U83" s="111"/>
      <c r="V83" s="112"/>
      <c r="W83" s="120"/>
      <c r="X83" s="189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63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119"/>
      <c r="T84" s="120"/>
      <c r="U84" s="111"/>
      <c r="V84" s="112"/>
      <c r="W84" s="120"/>
      <c r="X84" s="189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63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119"/>
      <c r="T85" s="120"/>
      <c r="U85" s="111"/>
      <c r="V85" s="112"/>
      <c r="W85" s="120"/>
      <c r="X85" s="189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63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119"/>
      <c r="T86" s="120"/>
      <c r="U86" s="111"/>
      <c r="V86" s="112"/>
      <c r="W86" s="120"/>
      <c r="X86" s="189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63"/>
      <c r="C87" s="274"/>
      <c r="D87" s="275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119"/>
      <c r="T87" s="120"/>
      <c r="U87" s="111"/>
      <c r="V87" s="112"/>
      <c r="W87" s="120"/>
      <c r="X87" s="189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0">AVERAGE(I73:I88)</f>
        <v>20</v>
      </c>
      <c r="J89" s="137">
        <f t="shared" si="20"/>
        <v>1800</v>
      </c>
      <c r="K89" s="138">
        <f t="shared" ref="K89" si="21">J89/I89</f>
        <v>90</v>
      </c>
      <c r="L89" s="136">
        <f t="shared" ref="L89:M89" si="22">AVERAGE(L73:L88)</f>
        <v>20</v>
      </c>
      <c r="M89" s="137">
        <f t="shared" si="22"/>
        <v>1606.0718734512936</v>
      </c>
      <c r="N89" s="138">
        <f>M89/L89</f>
        <v>80.303593672564688</v>
      </c>
      <c r="O89" s="139">
        <f>L89-I89</f>
        <v>0</v>
      </c>
      <c r="P89" s="140">
        <f>N89-K89</f>
        <v>-9.6964063274353123</v>
      </c>
      <c r="Q89" s="141">
        <f>N89/K89</f>
        <v>0.89226215191738545</v>
      </c>
      <c r="R89" s="291"/>
      <c r="S89" s="142">
        <f>S73</f>
        <v>0.70833333333333337</v>
      </c>
      <c r="T89" s="143">
        <f>INDEX(T73:T88,COUNTA(T73:T88))</f>
        <v>0.80763888888888891</v>
      </c>
      <c r="U89" s="144"/>
      <c r="V89" s="166"/>
      <c r="W89" s="167"/>
      <c r="X89" s="138"/>
      <c r="Y89" s="179">
        <f t="shared" ref="Y89:Z89" si="23">SUM(Y73:Y88)</f>
        <v>0</v>
      </c>
      <c r="Z89" s="180">
        <f t="shared" si="23"/>
        <v>0</v>
      </c>
      <c r="AA89" s="279"/>
      <c r="AB89" s="280"/>
      <c r="AC89" s="179">
        <f t="shared" ref="AC89" si="24">SUM(AC73:AC88)</f>
        <v>4</v>
      </c>
      <c r="AD89" s="180">
        <f t="shared" ref="AD89" si="25">SUM(AD73:AD88)</f>
        <v>0</v>
      </c>
      <c r="AE89" s="168">
        <f>M89-J89</f>
        <v>-193.92812654870636</v>
      </c>
      <c r="AF89" s="141">
        <f>M89/J89</f>
        <v>0.89226215191738534</v>
      </c>
      <c r="AG89" s="283"/>
    </row>
    <row r="90" spans="1:33" ht="15.75" customHeight="1">
      <c r="A90" s="294" t="s">
        <v>196</v>
      </c>
      <c r="B90" s="146" t="s">
        <v>181</v>
      </c>
      <c r="C90" s="287" t="s">
        <v>201</v>
      </c>
      <c r="D90" s="288"/>
      <c r="E90" s="147">
        <v>54.09</v>
      </c>
      <c r="F90" s="159">
        <v>971</v>
      </c>
      <c r="G90" s="148">
        <f t="shared" ref="G90:G92" si="26">E90*F90</f>
        <v>52521.390000000007</v>
      </c>
      <c r="H90" s="149"/>
      <c r="I90" s="150">
        <v>19</v>
      </c>
      <c r="J90" s="151">
        <v>2000</v>
      </c>
      <c r="K90" s="152">
        <f>J90/I90</f>
        <v>105.26315789473684</v>
      </c>
      <c r="L90" s="153">
        <v>20</v>
      </c>
      <c r="M90" s="151">
        <f>F90/V90*60</f>
        <v>1787.116564417179</v>
      </c>
      <c r="N90" s="152">
        <f>M90/L90</f>
        <v>89.355828220858953</v>
      </c>
      <c r="O90" s="154">
        <f>L90-I90</f>
        <v>1</v>
      </c>
      <c r="P90" s="155">
        <f>N90-K90</f>
        <v>-15.907329673877882</v>
      </c>
      <c r="Q90" s="156">
        <f>N90/K90</f>
        <v>0.84888036809816014</v>
      </c>
      <c r="R90" s="289">
        <f>Q106</f>
        <v>0.86425754399765398</v>
      </c>
      <c r="S90" s="157">
        <v>0.70861111111111108</v>
      </c>
      <c r="T90" s="158">
        <v>0.73124999999999996</v>
      </c>
      <c r="U90" s="159"/>
      <c r="V90" s="160">
        <v>32.59999999999998</v>
      </c>
      <c r="W90" s="97"/>
      <c r="X90" s="98"/>
      <c r="Y90" s="196"/>
      <c r="Z90" s="197"/>
      <c r="AA90" s="292"/>
      <c r="AB90" s="293"/>
      <c r="AC90" s="196">
        <v>1</v>
      </c>
      <c r="AD90" s="197"/>
      <c r="AE90" s="115">
        <f>M90-J90</f>
        <v>-212.88343558282099</v>
      </c>
      <c r="AF90" s="156">
        <f>M90/J90</f>
        <v>0.89355828220858946</v>
      </c>
      <c r="AG90" s="358">
        <f>AF106</f>
        <v>0.89306612879757574</v>
      </c>
    </row>
    <row r="91" spans="1:33" ht="15.75" customHeight="1">
      <c r="A91" s="295"/>
      <c r="B91" s="163" t="s">
        <v>181</v>
      </c>
      <c r="C91" s="274" t="s">
        <v>222</v>
      </c>
      <c r="D91" s="275"/>
      <c r="E91" s="101">
        <v>50.67</v>
      </c>
      <c r="F91" s="111">
        <v>1669</v>
      </c>
      <c r="G91" s="103">
        <f t="shared" si="26"/>
        <v>84568.23</v>
      </c>
      <c r="H91" s="26"/>
      <c r="I91" s="104">
        <v>20</v>
      </c>
      <c r="J91" s="105">
        <v>2000</v>
      </c>
      <c r="K91" s="106">
        <f t="shared" ref="K91:K92" si="27">J91/I91</f>
        <v>100</v>
      </c>
      <c r="L91" s="107">
        <v>20</v>
      </c>
      <c r="M91" s="105">
        <f>F91/V91*60</f>
        <v>1785.5572065378944</v>
      </c>
      <c r="N91" s="106">
        <f>M91/L91</f>
        <v>89.277860326894725</v>
      </c>
      <c r="O91" s="108">
        <f>L91-I91</f>
        <v>0</v>
      </c>
      <c r="P91" s="109">
        <f>N91-K91</f>
        <v>-10.722139673105275</v>
      </c>
      <c r="Q91" s="110">
        <f>N91/K91</f>
        <v>0.8927786032689472</v>
      </c>
      <c r="R91" s="290"/>
      <c r="S91" s="47">
        <v>0.73541666666666672</v>
      </c>
      <c r="T91" s="48">
        <v>0.77436342592592589</v>
      </c>
      <c r="U91" s="111">
        <v>6.0000000000001386</v>
      </c>
      <c r="V91" s="112">
        <v>56.083333333333201</v>
      </c>
      <c r="W91" s="113"/>
      <c r="X91" s="116"/>
      <c r="Y91" s="12"/>
      <c r="Z91" s="198"/>
      <c r="AA91" s="276"/>
      <c r="AB91" s="277"/>
      <c r="AC91" s="12">
        <v>1</v>
      </c>
      <c r="AD91" s="198"/>
      <c r="AE91" s="117">
        <f>M91-J91</f>
        <v>-214.44279346210556</v>
      </c>
      <c r="AF91" s="110">
        <f>M91/J91</f>
        <v>0.8927786032689472</v>
      </c>
      <c r="AG91" s="359"/>
    </row>
    <row r="92" spans="1:33" ht="15.75" customHeight="1">
      <c r="A92" s="295"/>
      <c r="B92" s="163" t="s">
        <v>181</v>
      </c>
      <c r="C92" s="274" t="s">
        <v>197</v>
      </c>
      <c r="D92" s="275"/>
      <c r="E92" s="101">
        <v>57.3</v>
      </c>
      <c r="F92" s="111">
        <v>813</v>
      </c>
      <c r="G92" s="103">
        <f t="shared" si="26"/>
        <v>46584.899999999994</v>
      </c>
      <c r="H92" s="26"/>
      <c r="I92" s="104">
        <v>21</v>
      </c>
      <c r="J92" s="105">
        <v>2000</v>
      </c>
      <c r="K92" s="106">
        <f t="shared" si="27"/>
        <v>95.238095238095241</v>
      </c>
      <c r="L92" s="107">
        <v>22</v>
      </c>
      <c r="M92" s="105">
        <f>F92/V92*60</f>
        <v>1785.7230018303806</v>
      </c>
      <c r="N92" s="106">
        <f>M92/L92</f>
        <v>81.169227355926395</v>
      </c>
      <c r="O92" s="108">
        <f>L92-I92</f>
        <v>1</v>
      </c>
      <c r="P92" s="109">
        <f>N92-K92</f>
        <v>-14.068867882168846</v>
      </c>
      <c r="Q92" s="110">
        <f>N92/K92</f>
        <v>0.85227688723722717</v>
      </c>
      <c r="R92" s="290"/>
      <c r="S92" s="47">
        <v>0.77777777777777779</v>
      </c>
      <c r="T92" s="48">
        <v>0.79674768518518524</v>
      </c>
      <c r="U92" s="111">
        <v>4.9166666666667425</v>
      </c>
      <c r="V92" s="112">
        <v>27.316666666666727</v>
      </c>
      <c r="W92" s="113"/>
      <c r="X92" s="116"/>
      <c r="Y92" s="12"/>
      <c r="Z92" s="198"/>
      <c r="AA92" s="276"/>
      <c r="AB92" s="277"/>
      <c r="AC92" s="12">
        <v>1</v>
      </c>
      <c r="AD92" s="198"/>
      <c r="AE92" s="117">
        <f>M92-J92</f>
        <v>-214.27699816961945</v>
      </c>
      <c r="AF92" s="110">
        <f>M92/J92</f>
        <v>0.89286150091519023</v>
      </c>
      <c r="AG92" s="359"/>
    </row>
    <row r="93" spans="1:33" ht="15.75" customHeight="1">
      <c r="A93" s="295"/>
      <c r="B93" s="163"/>
      <c r="C93" s="274"/>
      <c r="D93" s="275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359"/>
    </row>
    <row r="94" spans="1:33" ht="15.75" customHeight="1">
      <c r="A94" s="296"/>
      <c r="B94" s="163"/>
      <c r="C94" s="274"/>
      <c r="D94" s="275"/>
      <c r="E94" s="101"/>
      <c r="F94" s="111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359"/>
    </row>
    <row r="95" spans="1:33" ht="15.75" customHeight="1">
      <c r="A95" s="296"/>
      <c r="B95" s="163"/>
      <c r="C95" s="274"/>
      <c r="D95" s="275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359"/>
    </row>
    <row r="96" spans="1:33" ht="15.75" customHeight="1">
      <c r="A96" s="296"/>
      <c r="B96" s="163"/>
      <c r="C96" s="274"/>
      <c r="D96" s="275"/>
      <c r="E96" s="101"/>
      <c r="F96" s="111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12"/>
      <c r="Z96" s="198"/>
      <c r="AA96" s="276"/>
      <c r="AB96" s="277"/>
      <c r="AC96" s="12"/>
      <c r="AD96" s="198"/>
      <c r="AE96" s="117"/>
      <c r="AF96" s="110"/>
      <c r="AG96" s="359"/>
    </row>
    <row r="97" spans="1:33" ht="15.75" customHeight="1">
      <c r="A97" s="296"/>
      <c r="B97" s="163"/>
      <c r="C97" s="274"/>
      <c r="D97" s="275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12"/>
      <c r="Z97" s="198"/>
      <c r="AA97" s="276"/>
      <c r="AB97" s="277"/>
      <c r="AC97" s="12"/>
      <c r="AD97" s="198"/>
      <c r="AE97" s="117"/>
      <c r="AF97" s="110"/>
      <c r="AG97" s="359"/>
    </row>
    <row r="98" spans="1:33" ht="15.75" customHeight="1">
      <c r="A98" s="296"/>
      <c r="B98" s="163"/>
      <c r="C98" s="274"/>
      <c r="D98" s="275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13"/>
      <c r="X98" s="116"/>
      <c r="Y98" s="12"/>
      <c r="Z98" s="198"/>
      <c r="AA98" s="276"/>
      <c r="AB98" s="277"/>
      <c r="AC98" s="12"/>
      <c r="AD98" s="198"/>
      <c r="AE98" s="117"/>
      <c r="AF98" s="110"/>
      <c r="AG98" s="359"/>
    </row>
    <row r="99" spans="1:33" ht="15.75" customHeight="1">
      <c r="A99" s="296"/>
      <c r="B99" s="163"/>
      <c r="C99" s="274"/>
      <c r="D99" s="275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13"/>
      <c r="X99" s="116"/>
      <c r="Y99" s="12"/>
      <c r="Z99" s="198"/>
      <c r="AA99" s="276"/>
      <c r="AB99" s="277"/>
      <c r="AC99" s="12"/>
      <c r="AD99" s="198"/>
      <c r="AE99" s="117"/>
      <c r="AF99" s="110"/>
      <c r="AG99" s="359"/>
    </row>
    <row r="100" spans="1:33" ht="15.75" customHeight="1">
      <c r="A100" s="296"/>
      <c r="B100" s="163"/>
      <c r="C100" s="274"/>
      <c r="D100" s="275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13"/>
      <c r="X100" s="116"/>
      <c r="Y100" s="12"/>
      <c r="Z100" s="198"/>
      <c r="AA100" s="276"/>
      <c r="AB100" s="277"/>
      <c r="AC100" s="12"/>
      <c r="AD100" s="198"/>
      <c r="AE100" s="117"/>
      <c r="AF100" s="110"/>
      <c r="AG100" s="359"/>
    </row>
    <row r="101" spans="1:33" ht="15.75" customHeight="1">
      <c r="A101" s="296"/>
      <c r="B101" s="163"/>
      <c r="C101" s="274"/>
      <c r="D101" s="275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13"/>
      <c r="X101" s="116"/>
      <c r="Y101" s="12"/>
      <c r="Z101" s="198"/>
      <c r="AA101" s="276"/>
      <c r="AB101" s="277"/>
      <c r="AC101" s="12"/>
      <c r="AD101" s="198"/>
      <c r="AE101" s="117"/>
      <c r="AF101" s="110"/>
      <c r="AG101" s="359"/>
    </row>
    <row r="102" spans="1:33" ht="15.75" customHeight="1">
      <c r="A102" s="296"/>
      <c r="B102" s="163"/>
      <c r="C102" s="274"/>
      <c r="D102" s="275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13"/>
      <c r="X102" s="116"/>
      <c r="Y102" s="12"/>
      <c r="Z102" s="198"/>
      <c r="AA102" s="276"/>
      <c r="AB102" s="277"/>
      <c r="AC102" s="12"/>
      <c r="AD102" s="198"/>
      <c r="AE102" s="117"/>
      <c r="AF102" s="110"/>
      <c r="AG102" s="359"/>
    </row>
    <row r="103" spans="1:33" ht="15.75" customHeight="1">
      <c r="A103" s="296"/>
      <c r="B103" s="163"/>
      <c r="C103" s="274"/>
      <c r="D103" s="275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83"/>
      <c r="X103" s="184"/>
      <c r="Y103" s="12"/>
      <c r="Z103" s="198"/>
      <c r="AA103" s="276"/>
      <c r="AB103" s="277"/>
      <c r="AC103" s="12"/>
      <c r="AD103" s="198"/>
      <c r="AE103" s="117"/>
      <c r="AF103" s="110"/>
      <c r="AG103" s="359"/>
    </row>
    <row r="104" spans="1:33" ht="15.75" customHeight="1">
      <c r="A104" s="296"/>
      <c r="B104" s="163"/>
      <c r="C104" s="274"/>
      <c r="D104" s="275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85"/>
      <c r="X104" s="186"/>
      <c r="Y104" s="12"/>
      <c r="Z104" s="198"/>
      <c r="AA104" s="276"/>
      <c r="AB104" s="277"/>
      <c r="AC104" s="12"/>
      <c r="AD104" s="198"/>
      <c r="AE104" s="117"/>
      <c r="AF104" s="110"/>
      <c r="AG104" s="359"/>
    </row>
    <row r="105" spans="1:33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47"/>
      <c r="T105" s="48"/>
      <c r="U105" s="130"/>
      <c r="V105" s="112"/>
      <c r="W105" s="185"/>
      <c r="X105" s="186"/>
      <c r="Y105" s="12"/>
      <c r="Z105" s="198"/>
      <c r="AA105" s="276"/>
      <c r="AB105" s="277"/>
      <c r="AC105" s="12"/>
      <c r="AD105" s="198"/>
      <c r="AE105" s="117"/>
      <c r="AF105" s="110"/>
      <c r="AG105" s="359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8">AVERAGE(I90:I105)</f>
        <v>20</v>
      </c>
      <c r="J106" s="137">
        <f t="shared" si="28"/>
        <v>2000</v>
      </c>
      <c r="K106" s="138">
        <f t="shared" ref="K106" si="29">J106/I106</f>
        <v>100</v>
      </c>
      <c r="L106" s="136">
        <f t="shared" ref="L106:M106" si="30">AVERAGE(L90:L105)</f>
        <v>20.666666666666668</v>
      </c>
      <c r="M106" s="137">
        <f t="shared" si="30"/>
        <v>1786.1322575951515</v>
      </c>
      <c r="N106" s="138">
        <f>M106/L106</f>
        <v>86.425754399765395</v>
      </c>
      <c r="O106" s="139">
        <f>L106-I106</f>
        <v>0.66666666666666785</v>
      </c>
      <c r="P106" s="140">
        <f>N106-K106</f>
        <v>-13.574245600234605</v>
      </c>
      <c r="Q106" s="141">
        <f>N106/K106</f>
        <v>0.86425754399765398</v>
      </c>
      <c r="R106" s="291"/>
      <c r="S106" s="142">
        <f>S90</f>
        <v>0.70861111111111108</v>
      </c>
      <c r="T106" s="143">
        <f>INDEX(T90:T105,COUNTA(T90:T105))</f>
        <v>0.79674768518518524</v>
      </c>
      <c r="U106" s="144"/>
      <c r="V106" s="166"/>
      <c r="W106" s="187"/>
      <c r="X106" s="188"/>
      <c r="Y106" s="179">
        <f t="shared" ref="Y106:Z106" si="31">SUM(Y90:Y105)</f>
        <v>0</v>
      </c>
      <c r="Z106" s="180">
        <f t="shared" si="31"/>
        <v>0</v>
      </c>
      <c r="AA106" s="279"/>
      <c r="AB106" s="280"/>
      <c r="AC106" s="179">
        <f t="shared" ref="AC106" si="32">SUM(AC90:AC105)</f>
        <v>3</v>
      </c>
      <c r="AD106" s="180">
        <f t="shared" ref="AD106" si="33">SUM(AD90:AD105)</f>
        <v>0</v>
      </c>
      <c r="AE106" s="168">
        <f>M106-J106</f>
        <v>-213.86774240484851</v>
      </c>
      <c r="AF106" s="141">
        <f>M106/J106</f>
        <v>0.89306612879757574</v>
      </c>
      <c r="AG106" s="360"/>
    </row>
    <row r="107" spans="1:33" ht="15.75" customHeight="1">
      <c r="A107" s="284" t="s">
        <v>209</v>
      </c>
      <c r="B107" s="146" t="s">
        <v>181</v>
      </c>
      <c r="C107" s="287" t="s">
        <v>200</v>
      </c>
      <c r="D107" s="288"/>
      <c r="E107" s="147">
        <v>47.6</v>
      </c>
      <c r="F107" s="97">
        <v>1417</v>
      </c>
      <c r="G107" s="148">
        <f t="shared" ref="G107:G109" si="34">E107*F107</f>
        <v>67449.2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23</v>
      </c>
      <c r="M107" s="151">
        <f>F107/V107*60</f>
        <v>1787.3861247372099</v>
      </c>
      <c r="N107" s="152">
        <f>M107/L107</f>
        <v>77.712440205965649</v>
      </c>
      <c r="O107" s="154">
        <f>L107-I107</f>
        <v>0</v>
      </c>
      <c r="P107" s="155">
        <f>N107-K107</f>
        <v>-9.2440815331647883</v>
      </c>
      <c r="Q107" s="156">
        <f>N107/K107</f>
        <v>0.89369306236860491</v>
      </c>
      <c r="R107" s="289">
        <f>Q123</f>
        <v>0.88032750356299849</v>
      </c>
      <c r="S107" s="157">
        <v>0.70863425925925927</v>
      </c>
      <c r="T107" s="158">
        <v>0.7416666666666667</v>
      </c>
      <c r="U107" s="159"/>
      <c r="V107" s="160">
        <v>47.566666666666691</v>
      </c>
      <c r="W107" s="158"/>
      <c r="X107" s="169"/>
      <c r="Y107" s="196"/>
      <c r="Z107" s="197"/>
      <c r="AA107" s="292"/>
      <c r="AB107" s="293"/>
      <c r="AC107" s="196">
        <v>1</v>
      </c>
      <c r="AD107" s="197"/>
      <c r="AE107" s="115">
        <f>M107-J107</f>
        <v>-212.61387526279009</v>
      </c>
      <c r="AF107" s="156">
        <f>M107/J107</f>
        <v>0.89369306236860491</v>
      </c>
      <c r="AG107" s="281">
        <f>AF123</f>
        <v>0.89308587317985344</v>
      </c>
    </row>
    <row r="108" spans="1:33" ht="15.75" customHeight="1">
      <c r="A108" s="285"/>
      <c r="B108" s="163" t="s">
        <v>181</v>
      </c>
      <c r="C108" s="274" t="s">
        <v>199</v>
      </c>
      <c r="D108" s="275"/>
      <c r="E108" s="101">
        <v>56.87</v>
      </c>
      <c r="F108" s="102">
        <v>1243</v>
      </c>
      <c r="G108" s="103">
        <f t="shared" si="34"/>
        <v>70689.41</v>
      </c>
      <c r="H108" s="26"/>
      <c r="I108" s="104">
        <v>23</v>
      </c>
      <c r="J108" s="105">
        <v>2000</v>
      </c>
      <c r="K108" s="106">
        <f t="shared" ref="K108:K109" si="35">J108/I108</f>
        <v>86.956521739130437</v>
      </c>
      <c r="L108" s="107">
        <v>24</v>
      </c>
      <c r="M108" s="105">
        <f>F108/V108*60</f>
        <v>1784.9222177901863</v>
      </c>
      <c r="N108" s="106">
        <f>M108/L108</f>
        <v>74.371759074591097</v>
      </c>
      <c r="O108" s="108">
        <f>L108-I108</f>
        <v>1</v>
      </c>
      <c r="P108" s="109">
        <f>N108-K108</f>
        <v>-12.58476266453934</v>
      </c>
      <c r="Q108" s="110">
        <f>N108/K108</f>
        <v>0.85527522935779754</v>
      </c>
      <c r="R108" s="290"/>
      <c r="S108" s="47">
        <v>0.74528935185185186</v>
      </c>
      <c r="T108" s="48">
        <v>0.77430555555555558</v>
      </c>
      <c r="U108" s="111">
        <v>5.2166666666666295</v>
      </c>
      <c r="V108" s="112">
        <v>41.78333333333336</v>
      </c>
      <c r="W108" s="113"/>
      <c r="X108" s="116"/>
      <c r="Y108" s="12"/>
      <c r="Z108" s="198"/>
      <c r="AA108" s="276"/>
      <c r="AB108" s="277"/>
      <c r="AC108" s="12">
        <v>1</v>
      </c>
      <c r="AD108" s="198"/>
      <c r="AE108" s="117">
        <f>M108-J108</f>
        <v>-215.07778220981368</v>
      </c>
      <c r="AF108" s="110">
        <f>M108/J108</f>
        <v>0.89246110889509311</v>
      </c>
      <c r="AG108" s="282"/>
    </row>
    <row r="109" spans="1:33" ht="15.75" customHeight="1">
      <c r="A109" s="285"/>
      <c r="B109" s="163" t="s">
        <v>181</v>
      </c>
      <c r="C109" s="274" t="s">
        <v>198</v>
      </c>
      <c r="D109" s="275"/>
      <c r="E109" s="101">
        <v>56.79</v>
      </c>
      <c r="F109" s="102">
        <v>1554</v>
      </c>
      <c r="G109" s="103">
        <f t="shared" si="34"/>
        <v>88251.66</v>
      </c>
      <c r="H109" s="26"/>
      <c r="I109" s="104">
        <v>23</v>
      </c>
      <c r="J109" s="105">
        <v>2000</v>
      </c>
      <c r="K109" s="106">
        <f t="shared" si="35"/>
        <v>86.956521739130437</v>
      </c>
      <c r="L109" s="107">
        <v>23</v>
      </c>
      <c r="M109" s="105">
        <f>F109/V109*60</f>
        <v>1786.2068965517242</v>
      </c>
      <c r="N109" s="106">
        <f>M109/L109</f>
        <v>77.661169415292349</v>
      </c>
      <c r="O109" s="108">
        <f>L109-I109</f>
        <v>0</v>
      </c>
      <c r="P109" s="109">
        <f>N109-K109</f>
        <v>-9.2953523238380882</v>
      </c>
      <c r="Q109" s="110">
        <f>N109/K109</f>
        <v>0.89310344827586197</v>
      </c>
      <c r="R109" s="290"/>
      <c r="S109" s="47">
        <v>0.77777777777777779</v>
      </c>
      <c r="T109" s="48">
        <v>0.81402777777777779</v>
      </c>
      <c r="U109" s="111">
        <v>4.9999999999999822</v>
      </c>
      <c r="V109" s="112">
        <v>52.2</v>
      </c>
      <c r="W109" s="113"/>
      <c r="X109" s="116"/>
      <c r="Y109" s="12"/>
      <c r="Z109" s="198"/>
      <c r="AA109" s="276"/>
      <c r="AB109" s="277"/>
      <c r="AC109" s="12">
        <v>1</v>
      </c>
      <c r="AD109" s="198"/>
      <c r="AE109" s="117">
        <f>M109-J109</f>
        <v>-213.79310344827582</v>
      </c>
      <c r="AF109" s="110">
        <f>M109/J109</f>
        <v>0.89310344827586208</v>
      </c>
      <c r="AG109" s="282"/>
    </row>
    <row r="110" spans="1:33" ht="15.75" customHeight="1">
      <c r="A110" s="285"/>
      <c r="B110" s="163"/>
      <c r="C110" s="274"/>
      <c r="D110" s="275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76"/>
      <c r="AB110" s="277"/>
      <c r="AC110" s="12"/>
      <c r="AD110" s="198"/>
      <c r="AE110" s="117"/>
      <c r="AF110" s="110"/>
      <c r="AG110" s="282"/>
    </row>
    <row r="111" spans="1:33" ht="15.75" customHeight="1">
      <c r="A111" s="285"/>
      <c r="B111" s="163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282"/>
    </row>
    <row r="112" spans="1:33" ht="15.75" customHeight="1">
      <c r="A112" s="285"/>
      <c r="B112" s="163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282"/>
    </row>
    <row r="113" spans="1:33" ht="15.75" customHeight="1">
      <c r="A113" s="285"/>
      <c r="B113" s="163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76"/>
      <c r="AB113" s="277"/>
      <c r="AC113" s="12"/>
      <c r="AD113" s="198"/>
      <c r="AE113" s="117"/>
      <c r="AF113" s="110"/>
      <c r="AG113" s="282"/>
    </row>
    <row r="114" spans="1:33" ht="15.75" customHeight="1">
      <c r="A114" s="285"/>
      <c r="B114" s="163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76"/>
      <c r="AB114" s="277"/>
      <c r="AC114" s="12"/>
      <c r="AD114" s="198"/>
      <c r="AE114" s="117"/>
      <c r="AF114" s="110"/>
      <c r="AG114" s="282"/>
    </row>
    <row r="115" spans="1:33" ht="15.75" customHeight="1">
      <c r="A115" s="285"/>
      <c r="B115" s="163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76"/>
      <c r="AB115" s="277"/>
      <c r="AC115" s="12"/>
      <c r="AD115" s="198"/>
      <c r="AE115" s="117"/>
      <c r="AF115" s="110"/>
      <c r="AG115" s="282"/>
    </row>
    <row r="116" spans="1:33" ht="15.75" customHeight="1">
      <c r="A116" s="285"/>
      <c r="B116" s="163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76"/>
      <c r="AB116" s="277"/>
      <c r="AC116" s="12"/>
      <c r="AD116" s="198"/>
      <c r="AE116" s="117"/>
      <c r="AF116" s="110"/>
      <c r="AG116" s="282"/>
    </row>
    <row r="117" spans="1:33" ht="15.75" customHeight="1">
      <c r="A117" s="285"/>
      <c r="B117" s="163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76"/>
      <c r="AB117" s="277"/>
      <c r="AC117" s="12"/>
      <c r="AD117" s="198"/>
      <c r="AE117" s="117"/>
      <c r="AF117" s="110"/>
      <c r="AG117" s="282"/>
    </row>
    <row r="118" spans="1:33" ht="15.75" customHeight="1">
      <c r="A118" s="285"/>
      <c r="B118" s="163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76"/>
      <c r="AB118" s="277"/>
      <c r="AC118" s="12"/>
      <c r="AD118" s="198"/>
      <c r="AE118" s="117"/>
      <c r="AF118" s="110"/>
      <c r="AG118" s="282"/>
    </row>
    <row r="119" spans="1:33" ht="15.75" customHeight="1">
      <c r="A119" s="285"/>
      <c r="B119" s="163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76"/>
      <c r="AB119" s="277"/>
      <c r="AC119" s="12"/>
      <c r="AD119" s="198"/>
      <c r="AE119" s="117"/>
      <c r="AF119" s="110"/>
      <c r="AG119" s="282"/>
    </row>
    <row r="120" spans="1:33" ht="15.75" customHeight="1">
      <c r="A120" s="285"/>
      <c r="B120" s="163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76"/>
      <c r="AB120" s="277"/>
      <c r="AC120" s="12"/>
      <c r="AD120" s="198"/>
      <c r="AE120" s="117"/>
      <c r="AF120" s="110"/>
      <c r="AG120" s="282"/>
    </row>
    <row r="121" spans="1:33" ht="15.75" customHeight="1">
      <c r="A121" s="285"/>
      <c r="B121" s="163"/>
      <c r="C121" s="274"/>
      <c r="D121" s="275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76"/>
      <c r="AB121" s="277"/>
      <c r="AC121" s="12"/>
      <c r="AD121" s="198"/>
      <c r="AE121" s="117"/>
      <c r="AF121" s="110"/>
      <c r="AG121" s="282"/>
    </row>
    <row r="122" spans="1:33" ht="15.75" customHeight="1">
      <c r="A122" s="285"/>
      <c r="B122" s="163"/>
      <c r="C122" s="274"/>
      <c r="D122" s="275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76"/>
      <c r="AB122" s="277"/>
      <c r="AC122" s="12"/>
      <c r="AD122" s="198"/>
      <c r="AE122" s="165"/>
      <c r="AF122" s="125"/>
      <c r="AG122" s="282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6">AVERAGE(I107:I122)</f>
        <v>23</v>
      </c>
      <c r="J123" s="137">
        <f t="shared" si="36"/>
        <v>2000</v>
      </c>
      <c r="K123" s="138">
        <f t="shared" ref="K123" si="37">J123/I123</f>
        <v>86.956521739130437</v>
      </c>
      <c r="L123" s="136">
        <f t="shared" ref="L123:M123" si="38">AVERAGE(L107:L122)</f>
        <v>23.333333333333332</v>
      </c>
      <c r="M123" s="137">
        <f t="shared" si="38"/>
        <v>1786.171746359707</v>
      </c>
      <c r="N123" s="138">
        <f>M123/L123</f>
        <v>76.550217701130308</v>
      </c>
      <c r="O123" s="139">
        <f>L123-I123</f>
        <v>0.33333333333333215</v>
      </c>
      <c r="P123" s="140">
        <f>N123-K123</f>
        <v>-10.40630403800013</v>
      </c>
      <c r="Q123" s="141">
        <f>N123/K123</f>
        <v>0.88032750356299849</v>
      </c>
      <c r="R123" s="291"/>
      <c r="S123" s="142">
        <f>S107</f>
        <v>0.70863425925925927</v>
      </c>
      <c r="T123" s="143">
        <f>INDEX(T107:T122,COUNTA(T107:T122))</f>
        <v>0.81402777777777779</v>
      </c>
      <c r="U123" s="144"/>
      <c r="V123" s="166"/>
      <c r="W123" s="167"/>
      <c r="X123" s="138"/>
      <c r="Y123" s="179">
        <f t="shared" ref="Y123:Z123" si="39">SUM(Y107:Y122)</f>
        <v>0</v>
      </c>
      <c r="Z123" s="180">
        <f t="shared" si="39"/>
        <v>0</v>
      </c>
      <c r="AA123" s="279"/>
      <c r="AB123" s="280"/>
      <c r="AC123" s="179">
        <f t="shared" ref="AC123" si="40">SUM(AC107:AC122)</f>
        <v>3</v>
      </c>
      <c r="AD123" s="180">
        <f t="shared" ref="AD123" si="41">SUM(AD107:AD122)</f>
        <v>0</v>
      </c>
      <c r="AE123" s="168">
        <f>M123-J123</f>
        <v>-213.82825364029304</v>
      </c>
      <c r="AF123" s="141">
        <f>M123/J123</f>
        <v>0.89308587317985344</v>
      </c>
      <c r="AG123" s="283"/>
    </row>
    <row r="125" spans="1:33">
      <c r="AA125" s="273" t="s">
        <v>159</v>
      </c>
      <c r="AB125" s="273"/>
    </row>
    <row r="126" spans="1:33">
      <c r="AA126" s="273" t="s">
        <v>160</v>
      </c>
      <c r="AB126" s="273"/>
    </row>
    <row r="127" spans="1:33">
      <c r="AA127" s="273" t="s">
        <v>161</v>
      </c>
      <c r="AB127" s="273"/>
    </row>
    <row r="128" spans="1:33">
      <c r="AA128" s="273" t="s">
        <v>162</v>
      </c>
      <c r="AB128" s="273"/>
    </row>
    <row r="129" spans="27:28">
      <c r="AA129" s="273" t="s">
        <v>163</v>
      </c>
      <c r="AB129" s="273"/>
    </row>
    <row r="130" spans="27:28">
      <c r="AA130" s="273" t="s">
        <v>164</v>
      </c>
      <c r="AB130" s="273"/>
    </row>
    <row r="131" spans="27:28">
      <c r="AA131" s="273" t="s">
        <v>165</v>
      </c>
      <c r="AB131" s="273"/>
    </row>
    <row r="132" spans="27:28">
      <c r="AA132" s="273" t="s">
        <v>166</v>
      </c>
      <c r="AB132" s="273"/>
    </row>
    <row r="133" spans="27:28">
      <c r="AA133" s="273" t="s">
        <v>167</v>
      </c>
      <c r="AB133" s="273"/>
    </row>
    <row r="134" spans="27:28">
      <c r="AA134" s="273" t="s">
        <v>168</v>
      </c>
      <c r="AB134" s="273"/>
    </row>
    <row r="135" spans="27:28">
      <c r="AA135" s="273" t="s">
        <v>169</v>
      </c>
      <c r="AB135" s="273"/>
    </row>
    <row r="136" spans="27:28">
      <c r="AA136" s="273" t="s">
        <v>170</v>
      </c>
      <c r="AB136" s="273"/>
    </row>
    <row r="137" spans="27:28">
      <c r="AA137" s="273" t="s">
        <v>171</v>
      </c>
      <c r="AB137" s="273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436" priority="3" operator="greaterThan">
      <formula>0</formula>
    </cfRule>
  </conditionalFormatting>
  <conditionalFormatting sqref="P5:P123 AE5:AE123">
    <cfRule type="cellIs" dxfId="435" priority="6" operator="lessThan">
      <formula>0</formula>
    </cfRule>
  </conditionalFormatting>
  <conditionalFormatting sqref="Q5:Q123 AF5:AF123">
    <cfRule type="cellIs" dxfId="434" priority="4" operator="greaterThan">
      <formula>1</formula>
    </cfRule>
    <cfRule type="cellIs" dxfId="433" priority="5" operator="lessThan">
      <formula>0.8</formula>
    </cfRule>
  </conditionalFormatting>
  <conditionalFormatting sqref="AG5 R5:R123 AG39:AG90">
    <cfRule type="cellIs" dxfId="432" priority="7" operator="lessThan">
      <formula>0.8</formula>
    </cfRule>
  </conditionalFormatting>
  <conditionalFormatting sqref="AG22">
    <cfRule type="cellIs" dxfId="431" priority="10" operator="lessThan">
      <formula>0.8</formula>
    </cfRule>
  </conditionalFormatting>
  <conditionalFormatting sqref="AG37">
    <cfRule type="cellIs" dxfId="430" priority="9" operator="lessThan">
      <formula>0.8</formula>
    </cfRule>
  </conditionalFormatting>
  <conditionalFormatting sqref="AG105">
    <cfRule type="cellIs" dxfId="429" priority="2" operator="lessThan">
      <formula>0.8</formula>
    </cfRule>
  </conditionalFormatting>
  <conditionalFormatting sqref="AG107:AG123">
    <cfRule type="cellIs" dxfId="428" priority="1" operator="lessThan">
      <formula>0.8</formula>
    </cfRule>
  </conditionalFormatting>
  <dataValidations count="1">
    <dataValidation type="list" allowBlank="1" showInputMessage="1" showErrorMessage="1" sqref="AA5:AB123" xr:uid="{C9A0B7CD-6A3A-48F6-B011-23D8C2FD3CD0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08B57-9F5F-449C-A09E-553E249EC0A6}">
  <sheetPr>
    <tabColor theme="8" tint="0.59999389629810485"/>
  </sheetPr>
  <dimension ref="B1:AR42"/>
  <sheetViews>
    <sheetView zoomScale="70" zoomScaleNormal="70" workbookViewId="0">
      <selection activeCell="U24" sqref="U2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241</v>
      </c>
      <c r="D3" s="263"/>
      <c r="E3" s="3" t="s">
        <v>2</v>
      </c>
      <c r="F3" s="264">
        <f>'0318(18度C)'!D1+'0318(4度C)'!D1</f>
        <v>172254</v>
      </c>
      <c r="G3" s="265"/>
      <c r="H3" s="3" t="s">
        <v>3</v>
      </c>
      <c r="I3" s="266">
        <f>'0318(18度C)'!F1+'0318(4度C)'!F1</f>
        <v>4992178.21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450.34640883414414</v>
      </c>
      <c r="F6" s="239" t="e">
        <f>AVERAGE(#REF!,D14:K14)</f>
        <v>#REF!</v>
      </c>
      <c r="G6" s="240">
        <f>AVERAGE(D14:K14)</f>
        <v>160.21604627766601</v>
      </c>
      <c r="H6" s="241"/>
      <c r="I6" s="240">
        <f>AVERAGE(L14:O14)</f>
        <v>92.318840579710141</v>
      </c>
      <c r="J6" s="241"/>
      <c r="K6" s="240">
        <f>AVERAGE(D32:O32)</f>
        <v>686.60584911930869</v>
      </c>
      <c r="L6" s="241"/>
      <c r="M6" s="240">
        <f>AVERAGE(P32:X32)</f>
        <v>713.67314722499168</v>
      </c>
      <c r="N6" s="241"/>
      <c r="O6" s="229">
        <f>'0318(4度C)'!Y2</f>
        <v>0</v>
      </c>
      <c r="P6" s="229">
        <f>'0318(4度C)'!Z2</f>
        <v>0</v>
      </c>
      <c r="Q6" s="229">
        <f>'0318(4度C)'!AC2</f>
        <v>48</v>
      </c>
      <c r="R6" s="229">
        <f>'0318(4度C)'!AD2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400.32305895273396</v>
      </c>
      <c r="F7" s="235" t="e">
        <f>AVERAGE(#REF!,D15:K15)</f>
        <v>#REF!</v>
      </c>
      <c r="G7" s="236">
        <f>AVERAGE(D15:K15)</f>
        <v>142.91092847946351</v>
      </c>
      <c r="H7" s="237"/>
      <c r="I7" s="236">
        <f>AVERAGE(L15:O15)</f>
        <v>81.092457334599146</v>
      </c>
      <c r="J7" s="237"/>
      <c r="K7" s="236">
        <f>AVERAGE(D33:O33)</f>
        <v>611.4691222077671</v>
      </c>
      <c r="L7" s="237"/>
      <c r="M7" s="236">
        <f>AVERAGE(P33:X33)</f>
        <v>633.22556157081385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0.88434978596388292</v>
      </c>
      <c r="F8" s="243" t="e">
        <f>AVERAGE(D16:K16,#REF!)</f>
        <v>#REF!</v>
      </c>
      <c r="G8" s="222">
        <f>AVERAGE(D16:K16)</f>
        <v>0.88143195650776018</v>
      </c>
      <c r="H8" s="223"/>
      <c r="I8" s="222">
        <f>AVERAGE(L16:O16)</f>
        <v>0.87894172389938729</v>
      </c>
      <c r="J8" s="223"/>
      <c r="K8" s="222">
        <f>AVERAGE(D34:O34)</f>
        <v>0.88961143096133632</v>
      </c>
      <c r="L8" s="223"/>
      <c r="M8" s="222">
        <f>AVERAGE(P34:X34)</f>
        <v>0.88474660572156083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84.507042253521121</v>
      </c>
      <c r="F14" s="28">
        <v>104.64285714285714</v>
      </c>
      <c r="G14" s="28">
        <v>85.714285714285722</v>
      </c>
      <c r="H14" s="28">
        <v>366</v>
      </c>
      <c r="I14" s="28" t="s">
        <v>42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100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74.42303417466421</v>
      </c>
      <c r="F15" s="35">
        <v>92.838885389320282</v>
      </c>
      <c r="G15" s="35">
        <v>73.086889750852876</v>
      </c>
      <c r="H15" s="35">
        <v>331.29490460301662</v>
      </c>
      <c r="I15" s="35" t="s">
        <v>42</v>
      </c>
      <c r="J15" s="35" t="s">
        <v>42</v>
      </c>
      <c r="K15" s="36" t="s">
        <v>42</v>
      </c>
      <c r="L15" s="34" t="s">
        <v>42</v>
      </c>
      <c r="M15" s="37">
        <v>80.305123447980506</v>
      </c>
      <c r="N15" s="35">
        <v>86.423224077159063</v>
      </c>
      <c r="O15" s="38">
        <v>76.54902447865787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H16" si="0">E15/E14</f>
        <v>0.88067257106685992</v>
      </c>
      <c r="F16" s="43">
        <f t="shared" si="0"/>
        <v>0.88719753955664438</v>
      </c>
      <c r="G16" s="43">
        <f t="shared" si="0"/>
        <v>0.85268038042661676</v>
      </c>
      <c r="H16" s="43">
        <f t="shared" si="0"/>
        <v>0.90517733498091968</v>
      </c>
      <c r="I16" s="43" t="s">
        <v>42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0.89227914942200559</v>
      </c>
      <c r="N16" s="43">
        <f t="shared" si="1"/>
        <v>0.86423224077159067</v>
      </c>
      <c r="O16" s="46">
        <f t="shared" si="1"/>
        <v>0.88031378150456552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0.25003472222222223</v>
      </c>
      <c r="F17" s="48">
        <v>0.25</v>
      </c>
      <c r="G17" s="48">
        <v>0.25</v>
      </c>
      <c r="H17" s="48">
        <v>0.25</v>
      </c>
      <c r="I17" s="48" t="s">
        <v>42</v>
      </c>
      <c r="J17" s="48" t="s">
        <v>42</v>
      </c>
      <c r="K17" s="48" t="s">
        <v>42</v>
      </c>
      <c r="L17" s="47" t="s">
        <v>42</v>
      </c>
      <c r="M17" s="49">
        <v>0.70839120370370368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0.53847222222222224</v>
      </c>
      <c r="F18" s="48">
        <v>0.50902777777777775</v>
      </c>
      <c r="G18" s="48">
        <v>0.52708333333333335</v>
      </c>
      <c r="H18" s="48">
        <v>0.46527777777777779</v>
      </c>
      <c r="I18" s="48" t="s">
        <v>42</v>
      </c>
      <c r="J18" s="48" t="s">
        <v>42</v>
      </c>
      <c r="K18" s="48" t="s">
        <v>42</v>
      </c>
      <c r="L18" s="47" t="s">
        <v>42</v>
      </c>
      <c r="M18" s="49">
        <v>0.82847222222222228</v>
      </c>
      <c r="N18" s="48">
        <v>0.81422453703703701</v>
      </c>
      <c r="O18" s="50">
        <v>0.83407407407407408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10</v>
      </c>
      <c r="F21" s="52">
        <v>9</v>
      </c>
      <c r="G21" s="52">
        <v>9</v>
      </c>
      <c r="H21" s="52">
        <v>9</v>
      </c>
      <c r="I21" s="52"/>
      <c r="J21" s="52"/>
      <c r="K21" s="53"/>
      <c r="L21" s="54"/>
      <c r="M21" s="55">
        <v>4</v>
      </c>
      <c r="N21" s="52">
        <v>3</v>
      </c>
      <c r="O21" s="56">
        <v>4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24</v>
      </c>
      <c r="F23" s="58">
        <v>21.5</v>
      </c>
      <c r="G23" s="58">
        <v>24</v>
      </c>
      <c r="H23" s="58">
        <v>7.75</v>
      </c>
      <c r="I23" s="58" t="s">
        <v>42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20.666666666666668</v>
      </c>
      <c r="O23" s="61">
        <v>23.333333333333332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328.81355932203388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1005.8823529411765</v>
      </c>
      <c r="O32" s="28">
        <v>840</v>
      </c>
      <c r="P32" s="27">
        <v>305.08474576271186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723.52941176470586</v>
      </c>
      <c r="W32" s="28">
        <v>979.41176470588243</v>
      </c>
      <c r="X32" s="31">
        <v>846.66666666666663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287.20927198258869</v>
      </c>
      <c r="H33" s="35">
        <v>390.06507592190889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742.63573990011082</v>
      </c>
      <c r="N33" s="35">
        <v>891.67359365141169</v>
      </c>
      <c r="O33" s="35">
        <v>745.7619295828157</v>
      </c>
      <c r="P33" s="34">
        <v>265.41147469679191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647.75252468752035</v>
      </c>
      <c r="W33" s="35">
        <v>870.29379205242685</v>
      </c>
      <c r="X33" s="38">
        <v>749.44445484651635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0.87347149726663575</v>
      </c>
      <c r="H34" s="43">
        <f>H33/H32</f>
        <v>0.90015017520440521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0.90016453321225554</v>
      </c>
      <c r="N34" s="43">
        <f>N33/N32</f>
        <v>0.88645912819146189</v>
      </c>
      <c r="O34" s="43">
        <f>O33/O32</f>
        <v>0.88781182093192346</v>
      </c>
      <c r="P34" s="42">
        <f>P33/P32</f>
        <v>0.86995983372837349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0.8952677170477924</v>
      </c>
      <c r="W34" s="43">
        <f>W33/W32</f>
        <v>0.88858825614962489</v>
      </c>
      <c r="X34" s="46">
        <f>X33/X32</f>
        <v>0.88517061596045243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0.35420138888888891</v>
      </c>
      <c r="N35" s="48">
        <v>0.16685185185185186</v>
      </c>
      <c r="O35" s="48">
        <v>0.16666666666666666</v>
      </c>
      <c r="P35" s="47">
        <v>0.7084259259259259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0.70843750000000005</v>
      </c>
      <c r="W35" s="48">
        <v>0.70837962962962964</v>
      </c>
      <c r="X35" s="50">
        <v>0.708587962962963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0.48125000000000001</v>
      </c>
      <c r="H36" s="48">
        <v>0.3347222222222222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0.45277777777777778</v>
      </c>
      <c r="N36" s="48">
        <v>0.43975694444444446</v>
      </c>
      <c r="O36" s="48">
        <v>0.42721064814814813</v>
      </c>
      <c r="P36" s="47">
        <v>0.88402777777777775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0.82237268518518514</v>
      </c>
      <c r="W36" s="48">
        <v>1.1828125</v>
      </c>
      <c r="X36" s="50">
        <v>1.1583333333333332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9.8333333333333339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3.4</v>
      </c>
      <c r="O37" s="58">
        <v>4</v>
      </c>
      <c r="P37" s="57">
        <v>11.8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4.25</v>
      </c>
      <c r="W37" s="58">
        <v>3.4</v>
      </c>
      <c r="X37" s="61">
        <v>4.0909090909090908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FD0BD-1726-4FD9-AC4D-E0C12A0C5229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O41" sqref="O41"/>
      <selection pane="bottomLeft" activeCell="O41" sqref="O4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119956</v>
      </c>
      <c r="E1" s="88" t="s">
        <v>3</v>
      </c>
      <c r="F1" s="89">
        <f>SUM(G5:G157)</f>
        <v>2349705.4999999995</v>
      </c>
      <c r="G1" s="90" t="s">
        <v>84</v>
      </c>
      <c r="H1" s="91">
        <f>L21+L38+L55+L72+L89+L106+L123+L140+L157</f>
        <v>50.774242424242424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46099</v>
      </c>
      <c r="B2" s="332"/>
      <c r="C2" s="92" t="s">
        <v>40</v>
      </c>
      <c r="D2" s="93">
        <f>AVERAGE(N21,N38,N55,N72,N89,N106,N123,N140,N157)</f>
        <v>621.13865081356562</v>
      </c>
      <c r="E2" s="93" t="s">
        <v>91</v>
      </c>
      <c r="F2" s="94">
        <f>F1/D1</f>
        <v>19.588061455867148</v>
      </c>
      <c r="G2" s="95" t="s">
        <v>92</v>
      </c>
      <c r="H2" s="96">
        <f>COUNT(H5:H157)</f>
        <v>10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224</v>
      </c>
      <c r="D5" s="288"/>
      <c r="E5" s="147">
        <v>17.87</v>
      </c>
      <c r="F5" s="97">
        <v>2639</v>
      </c>
      <c r="G5" s="148">
        <f t="shared" ref="G5:G10" si="0">E5*F5</f>
        <v>47158.93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2256.6270783847995</v>
      </c>
      <c r="N5" s="152">
        <f t="shared" ref="N5:N10" si="2">M5/L5</f>
        <v>376.10451306413324</v>
      </c>
      <c r="O5" s="154">
        <f t="shared" ref="O5:O10" si="3">L5-I5</f>
        <v>0</v>
      </c>
      <c r="P5" s="155">
        <f t="shared" ref="P5:P10" si="4">N5-K5</f>
        <v>-40.562153602533442</v>
      </c>
      <c r="Q5" s="156">
        <f t="shared" ref="Q5:Q10" si="5">N5/K5</f>
        <v>0.90265083135391977</v>
      </c>
      <c r="R5" s="289">
        <f>Q21</f>
        <v>0.87347149726663575</v>
      </c>
      <c r="S5" s="157">
        <v>0.25</v>
      </c>
      <c r="T5" s="158">
        <v>0.29872685185185183</v>
      </c>
      <c r="U5" s="159"/>
      <c r="V5" s="160">
        <v>70.166666666666629</v>
      </c>
      <c r="W5" s="161"/>
      <c r="X5" s="162"/>
      <c r="Y5" s="292"/>
      <c r="Z5" s="293"/>
      <c r="AA5" s="115">
        <f t="shared" ref="AA5:AA10" si="6">M5-J5</f>
        <v>-243.37292161520054</v>
      </c>
      <c r="AB5" s="156">
        <f t="shared" ref="AB5:AB10" si="7">M5/J5</f>
        <v>0.90265083135391977</v>
      </c>
      <c r="AC5" s="281">
        <f>AB21</f>
        <v>0.87347149726663564</v>
      </c>
    </row>
    <row r="6" spans="1:29" ht="15.75" customHeight="1">
      <c r="A6" s="285"/>
      <c r="B6" s="100" t="s">
        <v>114</v>
      </c>
      <c r="C6" s="274" t="s">
        <v>240</v>
      </c>
      <c r="D6" s="275"/>
      <c r="E6" s="101">
        <v>18.79</v>
      </c>
      <c r="F6" s="102">
        <v>2899</v>
      </c>
      <c r="G6" s="103">
        <f t="shared" si="0"/>
        <v>54472.21</v>
      </c>
      <c r="H6" s="26"/>
      <c r="I6" s="104">
        <v>6</v>
      </c>
      <c r="J6" s="105">
        <v>2500</v>
      </c>
      <c r="K6" s="106">
        <f t="shared" ref="K6:K23" si="8">J6/I6</f>
        <v>416.66666666666669</v>
      </c>
      <c r="L6" s="107">
        <v>6</v>
      </c>
      <c r="M6" s="105">
        <f t="shared" si="1"/>
        <v>2095.662650602409</v>
      </c>
      <c r="N6" s="106">
        <f t="shared" si="2"/>
        <v>349.27710843373484</v>
      </c>
      <c r="O6" s="108">
        <f t="shared" si="3"/>
        <v>0</v>
      </c>
      <c r="P6" s="109">
        <f t="shared" si="4"/>
        <v>-67.389558232931847</v>
      </c>
      <c r="Q6" s="110">
        <f t="shared" si="5"/>
        <v>0.83826506024096359</v>
      </c>
      <c r="R6" s="290"/>
      <c r="S6" s="47">
        <v>0.30208333333333331</v>
      </c>
      <c r="T6" s="48">
        <v>0.35972222222222222</v>
      </c>
      <c r="U6" s="111">
        <v>4.8333333333333428</v>
      </c>
      <c r="V6" s="112">
        <v>83.000000000000028</v>
      </c>
      <c r="W6" s="113"/>
      <c r="X6" s="116"/>
      <c r="Y6" s="276"/>
      <c r="Z6" s="277"/>
      <c r="AA6" s="117">
        <f t="shared" si="6"/>
        <v>-404.33734939759097</v>
      </c>
      <c r="AB6" s="110">
        <f t="shared" si="7"/>
        <v>0.83826506024096359</v>
      </c>
      <c r="AC6" s="282"/>
    </row>
    <row r="7" spans="1:29" ht="15.75" customHeight="1">
      <c r="A7" s="285"/>
      <c r="B7" s="100" t="s">
        <v>120</v>
      </c>
      <c r="C7" s="274" t="s">
        <v>121</v>
      </c>
      <c r="D7" s="275"/>
      <c r="E7" s="101">
        <v>28.57</v>
      </c>
      <c r="F7" s="102">
        <v>2059</v>
      </c>
      <c r="G7" s="103">
        <f t="shared" si="0"/>
        <v>58825.63</v>
      </c>
      <c r="H7" s="26"/>
      <c r="I7" s="104">
        <v>12</v>
      </c>
      <c r="J7" s="105">
        <v>3600</v>
      </c>
      <c r="K7" s="106">
        <f t="shared" si="8"/>
        <v>300</v>
      </c>
      <c r="L7" s="107">
        <v>12</v>
      </c>
      <c r="M7" s="105">
        <f t="shared" si="1"/>
        <v>3126.2758329818662</v>
      </c>
      <c r="N7" s="106">
        <f t="shared" si="2"/>
        <v>260.52298608182218</v>
      </c>
      <c r="O7" s="108">
        <f t="shared" si="3"/>
        <v>0</v>
      </c>
      <c r="P7" s="109">
        <f t="shared" si="4"/>
        <v>-39.477013918177818</v>
      </c>
      <c r="Q7" s="110">
        <f t="shared" si="5"/>
        <v>0.86840995360607398</v>
      </c>
      <c r="R7" s="290"/>
      <c r="S7" s="47">
        <v>0.36422453703703705</v>
      </c>
      <c r="T7" s="48">
        <v>0.39166666666666666</v>
      </c>
      <c r="U7" s="111">
        <v>6.4833333333333609</v>
      </c>
      <c r="V7" s="112">
        <v>39.516666666666637</v>
      </c>
      <c r="W7" s="113"/>
      <c r="X7" s="116"/>
      <c r="Y7" s="276"/>
      <c r="Z7" s="277"/>
      <c r="AA7" s="117">
        <f t="shared" si="6"/>
        <v>-473.72416701813381</v>
      </c>
      <c r="AB7" s="110">
        <f t="shared" si="7"/>
        <v>0.86840995360607398</v>
      </c>
      <c r="AC7" s="282"/>
    </row>
    <row r="8" spans="1:29" ht="15.75" customHeight="1">
      <c r="A8" s="285"/>
      <c r="B8" s="100" t="s">
        <v>114</v>
      </c>
      <c r="C8" s="274" t="s">
        <v>115</v>
      </c>
      <c r="D8" s="275"/>
      <c r="E8" s="101">
        <v>29.85</v>
      </c>
      <c r="F8" s="102">
        <v>2262</v>
      </c>
      <c r="G8" s="103">
        <f t="shared" si="0"/>
        <v>67520.7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3142.8791972211493</v>
      </c>
      <c r="N8" s="106">
        <f t="shared" si="2"/>
        <v>261.90659976842909</v>
      </c>
      <c r="O8" s="108">
        <f t="shared" si="3"/>
        <v>0</v>
      </c>
      <c r="P8" s="109">
        <f t="shared" si="4"/>
        <v>-38.093400231570911</v>
      </c>
      <c r="Q8" s="110">
        <f t="shared" si="5"/>
        <v>0.87302199922809698</v>
      </c>
      <c r="R8" s="290"/>
      <c r="S8" s="47">
        <v>0.39583333333333331</v>
      </c>
      <c r="T8" s="48">
        <v>0.42582175925925925</v>
      </c>
      <c r="U8" s="111">
        <v>5.9999999999999787</v>
      </c>
      <c r="V8" s="112">
        <v>43.183333333333344</v>
      </c>
      <c r="W8" s="113"/>
      <c r="X8" s="116"/>
      <c r="Y8" s="276"/>
      <c r="Z8" s="277"/>
      <c r="AA8" s="117">
        <f t="shared" si="6"/>
        <v>-457.1208027788507</v>
      </c>
      <c r="AB8" s="110">
        <f t="shared" si="7"/>
        <v>0.87302199922809698</v>
      </c>
      <c r="AC8" s="282"/>
    </row>
    <row r="9" spans="1:29" ht="15.75" customHeight="1">
      <c r="A9" s="285"/>
      <c r="B9" s="100" t="s">
        <v>114</v>
      </c>
      <c r="C9" s="274" t="s">
        <v>116</v>
      </c>
      <c r="D9" s="275"/>
      <c r="E9" s="101">
        <v>29.52</v>
      </c>
      <c r="F9" s="102">
        <v>2081</v>
      </c>
      <c r="G9" s="103">
        <f t="shared" si="0"/>
        <v>61431.12</v>
      </c>
      <c r="H9" s="13"/>
      <c r="I9" s="104">
        <v>12</v>
      </c>
      <c r="J9" s="105">
        <v>3600</v>
      </c>
      <c r="K9" s="106">
        <f t="shared" si="8"/>
        <v>300</v>
      </c>
      <c r="L9" s="107">
        <v>12</v>
      </c>
      <c r="M9" s="105">
        <f t="shared" si="1"/>
        <v>3143.7683592110784</v>
      </c>
      <c r="N9" s="106">
        <f t="shared" si="2"/>
        <v>261.98069660092318</v>
      </c>
      <c r="O9" s="108">
        <f t="shared" si="3"/>
        <v>0</v>
      </c>
      <c r="P9" s="109">
        <f t="shared" si="4"/>
        <v>-38.019303399076819</v>
      </c>
      <c r="Q9" s="110">
        <f t="shared" si="5"/>
        <v>0.8732689886697439</v>
      </c>
      <c r="R9" s="290"/>
      <c r="S9" s="47">
        <v>0.42936342592592591</v>
      </c>
      <c r="T9" s="48">
        <v>0.45694444444444443</v>
      </c>
      <c r="U9" s="111">
        <v>5.0999999999999979</v>
      </c>
      <c r="V9" s="112">
        <v>39.716666666666669</v>
      </c>
      <c r="W9" s="113"/>
      <c r="X9" s="116"/>
      <c r="Y9" s="276"/>
      <c r="Z9" s="277"/>
      <c r="AA9" s="117">
        <f t="shared" si="6"/>
        <v>-456.2316407889216</v>
      </c>
      <c r="AB9" s="110">
        <f t="shared" si="7"/>
        <v>0.87326898866974401</v>
      </c>
      <c r="AC9" s="282"/>
    </row>
    <row r="10" spans="1:29" ht="15.75" customHeight="1">
      <c r="A10" s="285"/>
      <c r="B10" s="100" t="s">
        <v>114</v>
      </c>
      <c r="C10" s="274" t="s">
        <v>119</v>
      </c>
      <c r="D10" s="275"/>
      <c r="E10" s="101">
        <v>25.64</v>
      </c>
      <c r="F10" s="102">
        <v>1583</v>
      </c>
      <c r="G10" s="121">
        <f t="shared" si="0"/>
        <v>40588.120000000003</v>
      </c>
      <c r="H10" s="122"/>
      <c r="I10" s="104">
        <v>11</v>
      </c>
      <c r="J10" s="105">
        <v>3600</v>
      </c>
      <c r="K10" s="106">
        <f t="shared" si="8"/>
        <v>327.27272727272725</v>
      </c>
      <c r="L10" s="107">
        <v>11</v>
      </c>
      <c r="M10" s="105">
        <f t="shared" si="1"/>
        <v>3180.1339285714307</v>
      </c>
      <c r="N10" s="106">
        <f t="shared" si="2"/>
        <v>289.10308441558459</v>
      </c>
      <c r="O10" s="108">
        <f t="shared" si="3"/>
        <v>0</v>
      </c>
      <c r="P10" s="109">
        <f t="shared" si="4"/>
        <v>-38.169642857142662</v>
      </c>
      <c r="Q10" s="110">
        <f t="shared" si="5"/>
        <v>0.88337053571428625</v>
      </c>
      <c r="R10" s="290"/>
      <c r="S10" s="47">
        <v>0.46050925925925928</v>
      </c>
      <c r="T10" s="48">
        <v>0.48125000000000001</v>
      </c>
      <c r="U10" s="111">
        <v>5.1333333333333897</v>
      </c>
      <c r="V10" s="112">
        <v>29.866666666666646</v>
      </c>
      <c r="W10" s="113"/>
      <c r="X10" s="116"/>
      <c r="Y10" s="276"/>
      <c r="Z10" s="277"/>
      <c r="AA10" s="117">
        <f t="shared" si="6"/>
        <v>-419.86607142856928</v>
      </c>
      <c r="AB10" s="110">
        <f t="shared" si="7"/>
        <v>0.88337053571428636</v>
      </c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9">AVERAGE(I5:I20)</f>
        <v>9.8333333333333339</v>
      </c>
      <c r="J21" s="137">
        <f t="shared" si="9"/>
        <v>3233.3333333333335</v>
      </c>
      <c r="K21" s="138">
        <f t="shared" ref="K21" si="10">J21/I21</f>
        <v>328.81355932203388</v>
      </c>
      <c r="L21" s="136">
        <f t="shared" ref="L21:M21" si="11">AVERAGE(L5:L20)</f>
        <v>9.8333333333333339</v>
      </c>
      <c r="M21" s="137">
        <f t="shared" si="11"/>
        <v>2824.2245078287888</v>
      </c>
      <c r="N21" s="138">
        <f>M21/L21</f>
        <v>287.20927198258869</v>
      </c>
      <c r="O21" s="139">
        <f>L21-I21</f>
        <v>0</v>
      </c>
      <c r="P21" s="140">
        <f>N21-K21</f>
        <v>-41.604287339445193</v>
      </c>
      <c r="Q21" s="141">
        <f>N21/K21</f>
        <v>0.87347149726663575</v>
      </c>
      <c r="R21" s="291"/>
      <c r="S21" s="142">
        <f>S5</f>
        <v>0.25</v>
      </c>
      <c r="T21" s="143">
        <f>INDEX(T5:T20,COUNTA(T5:T20))</f>
        <v>0.48125000000000001</v>
      </c>
      <c r="U21" s="144"/>
      <c r="V21" s="166"/>
      <c r="W21" s="167"/>
      <c r="X21" s="138"/>
      <c r="Y21" s="279"/>
      <c r="Z21" s="280"/>
      <c r="AA21" s="168">
        <f>M21-J21</f>
        <v>-409.10882550454471</v>
      </c>
      <c r="AB21" s="141">
        <f>M21/J21</f>
        <v>0.87347149726663564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1027</v>
      </c>
      <c r="G22" s="148">
        <f t="shared" ref="G22:G23" si="12">E22*F22</f>
        <v>14408.81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2339.9999999999986</v>
      </c>
      <c r="N22" s="152">
        <f>M22/L22</f>
        <v>389.99999999999977</v>
      </c>
      <c r="O22" s="154">
        <f>L22-I22</f>
        <v>0</v>
      </c>
      <c r="P22" s="155">
        <f>N22-K22</f>
        <v>-43.333333333333542</v>
      </c>
      <c r="Q22" s="156">
        <f>N22/K22</f>
        <v>0.89999999999999947</v>
      </c>
      <c r="R22" s="289">
        <f>Q38</f>
        <v>0.90015017520440521</v>
      </c>
      <c r="S22" s="157">
        <v>0.29166666666666669</v>
      </c>
      <c r="T22" s="158">
        <v>0.30995370370370373</v>
      </c>
      <c r="U22" s="159"/>
      <c r="V22" s="160">
        <v>26.333333333333346</v>
      </c>
      <c r="W22" s="158"/>
      <c r="X22" s="169"/>
      <c r="Y22" s="292"/>
      <c r="Z22" s="293"/>
      <c r="AA22" s="115">
        <f>M22-J22</f>
        <v>-260.00000000000136</v>
      </c>
      <c r="AB22" s="156">
        <f>M22/J22</f>
        <v>0.89999999999999947</v>
      </c>
      <c r="AC22" s="281">
        <f>AB38</f>
        <v>0.90015017520440521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1199</v>
      </c>
      <c r="G23" s="103">
        <f t="shared" si="12"/>
        <v>17373.510000000002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2340.7809110629082</v>
      </c>
      <c r="N23" s="106">
        <f>M23/L23</f>
        <v>390.13015184381806</v>
      </c>
      <c r="O23" s="108">
        <f>L23-I23</f>
        <v>0</v>
      </c>
      <c r="P23" s="109">
        <f>N23-K23</f>
        <v>-43.203181489515259</v>
      </c>
      <c r="Q23" s="110">
        <f>N23/K23</f>
        <v>0.90030035040881096</v>
      </c>
      <c r="R23" s="290"/>
      <c r="S23" s="47">
        <v>0.31337962962962962</v>
      </c>
      <c r="T23" s="48">
        <v>0.3347222222222222</v>
      </c>
      <c r="U23" s="111">
        <v>4.9333333333332785</v>
      </c>
      <c r="V23" s="112">
        <v>30.733333333333313</v>
      </c>
      <c r="W23" s="113"/>
      <c r="X23" s="13"/>
      <c r="Y23" s="276"/>
      <c r="Z23" s="277"/>
      <c r="AA23" s="117">
        <f>M23-J23</f>
        <v>-259.21908893709178</v>
      </c>
      <c r="AB23" s="110">
        <f>M23/J23</f>
        <v>0.90030035040881085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2340.3904555314534</v>
      </c>
      <c r="N38" s="138">
        <f>M38/L38</f>
        <v>390.06507592190889</v>
      </c>
      <c r="O38" s="139">
        <f>L38-I38</f>
        <v>0</v>
      </c>
      <c r="P38" s="140">
        <f>N38-K38</f>
        <v>-43.268257411424429</v>
      </c>
      <c r="Q38" s="141">
        <f>N38/K38</f>
        <v>0.90015017520440521</v>
      </c>
      <c r="R38" s="291"/>
      <c r="S38" s="142">
        <f>S22</f>
        <v>0.29166666666666669</v>
      </c>
      <c r="T38" s="143">
        <f>INDEX(T22:T37,COUNTA(T22:T37))</f>
        <v>0.3347222222222222</v>
      </c>
      <c r="U38" s="144"/>
      <c r="V38" s="166"/>
      <c r="W38" s="167"/>
      <c r="X38" s="138"/>
      <c r="Y38" s="279"/>
      <c r="Z38" s="280"/>
      <c r="AA38" s="168">
        <f>M38-J38</f>
        <v>-259.60954446854657</v>
      </c>
      <c r="AB38" s="141">
        <f>M38/J38</f>
        <v>0.90015017520440521</v>
      </c>
      <c r="AC38" s="283"/>
    </row>
    <row r="39" spans="1:29" ht="15.75" customHeight="1">
      <c r="A39" s="284" t="s">
        <v>125</v>
      </c>
      <c r="B39" s="114" t="s">
        <v>120</v>
      </c>
      <c r="C39" s="287" t="s">
        <v>126</v>
      </c>
      <c r="D39" s="288"/>
      <c r="E39" s="147">
        <v>21.45</v>
      </c>
      <c r="F39" s="97">
        <v>1582</v>
      </c>
      <c r="G39" s="148">
        <f t="shared" ref="G39:G41" si="16">E39*F39</f>
        <v>33933.9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2970.8920187793465</v>
      </c>
      <c r="N39" s="152">
        <f>M39/L39</f>
        <v>742.72300469483662</v>
      </c>
      <c r="O39" s="154">
        <f>L39-I39</f>
        <v>0</v>
      </c>
      <c r="P39" s="155">
        <f>N39-K39</f>
        <v>-82.276995305163382</v>
      </c>
      <c r="Q39" s="156">
        <f>N39/K39</f>
        <v>0.9002703087210141</v>
      </c>
      <c r="R39" s="289">
        <f>Q55</f>
        <v>0.90016453321225554</v>
      </c>
      <c r="S39" s="157">
        <v>0.35420138888888891</v>
      </c>
      <c r="T39" s="158">
        <v>0.37638888888888888</v>
      </c>
      <c r="U39" s="159"/>
      <c r="V39" s="160">
        <v>31.94999999999996</v>
      </c>
      <c r="W39" s="161"/>
      <c r="X39" s="162"/>
      <c r="Y39" s="292"/>
      <c r="Z39" s="293"/>
      <c r="AA39" s="115">
        <f>M39-J39</f>
        <v>-329.10798122065353</v>
      </c>
      <c r="AB39" s="156">
        <f>M39/J39</f>
        <v>0.9002703087210141</v>
      </c>
      <c r="AC39" s="281">
        <f>AB55</f>
        <v>0.90016453321225554</v>
      </c>
    </row>
    <row r="40" spans="1:29" ht="15.75" customHeight="1">
      <c r="A40" s="285"/>
      <c r="B40" s="100" t="s">
        <v>120</v>
      </c>
      <c r="C40" s="274" t="s">
        <v>214</v>
      </c>
      <c r="D40" s="275"/>
      <c r="E40" s="101">
        <v>27.27</v>
      </c>
      <c r="F40" s="102">
        <v>1328</v>
      </c>
      <c r="G40" s="103">
        <f t="shared" si="16"/>
        <v>36214.559999999998</v>
      </c>
      <c r="H40" s="26"/>
      <c r="I40" s="104">
        <v>5</v>
      </c>
      <c r="J40" s="105">
        <v>3300</v>
      </c>
      <c r="K40" s="106">
        <f t="shared" ref="K40:K41" si="17">J40/I40</f>
        <v>660</v>
      </c>
      <c r="L40" s="107">
        <v>5</v>
      </c>
      <c r="M40" s="105">
        <f>F40/V40*60</f>
        <v>2969.440993788819</v>
      </c>
      <c r="N40" s="106">
        <f>M40/L40</f>
        <v>593.8881987577638</v>
      </c>
      <c r="O40" s="108">
        <f>L40-I40</f>
        <v>0</v>
      </c>
      <c r="P40" s="109">
        <f>N40-K40</f>
        <v>-66.111801242236197</v>
      </c>
      <c r="Q40" s="110">
        <f>N40/K40</f>
        <v>0.89983060417842997</v>
      </c>
      <c r="R40" s="290"/>
      <c r="S40" s="47">
        <v>0.37997685185185187</v>
      </c>
      <c r="T40" s="48">
        <v>0.39861111111111114</v>
      </c>
      <c r="U40" s="111">
        <v>5.1666666666667016</v>
      </c>
      <c r="V40" s="112">
        <v>26.833333333333343</v>
      </c>
      <c r="W40" s="113"/>
      <c r="X40" s="116"/>
      <c r="Y40" s="276"/>
      <c r="Z40" s="277"/>
      <c r="AA40" s="117">
        <f>M40-J40</f>
        <v>-330.55900621118099</v>
      </c>
      <c r="AB40" s="110">
        <f>M40/J40</f>
        <v>0.89983060417842997</v>
      </c>
      <c r="AC40" s="282"/>
    </row>
    <row r="41" spans="1:29" ht="15.75" customHeight="1">
      <c r="A41" s="285"/>
      <c r="B41" s="100" t="s">
        <v>120</v>
      </c>
      <c r="C41" s="274" t="s">
        <v>204</v>
      </c>
      <c r="D41" s="275"/>
      <c r="E41" s="101">
        <v>18.53</v>
      </c>
      <c r="F41" s="102">
        <v>3554</v>
      </c>
      <c r="G41" s="103">
        <f t="shared" si="16"/>
        <v>65855.62000000001</v>
      </c>
      <c r="H41" s="26"/>
      <c r="I41" s="104">
        <v>3</v>
      </c>
      <c r="J41" s="105">
        <v>3300</v>
      </c>
      <c r="K41" s="106">
        <f t="shared" si="17"/>
        <v>1100</v>
      </c>
      <c r="L41" s="107">
        <v>3</v>
      </c>
      <c r="M41" s="105">
        <f>F41/V41*60</f>
        <v>2971.2958662331644</v>
      </c>
      <c r="N41" s="106">
        <f>M41/L41</f>
        <v>990.43195541105479</v>
      </c>
      <c r="O41" s="108">
        <f>L41-I41</f>
        <v>0</v>
      </c>
      <c r="P41" s="109">
        <f>N41-K41</f>
        <v>-109.56804458894521</v>
      </c>
      <c r="Q41" s="110">
        <f>N41/K41</f>
        <v>0.90039268673732253</v>
      </c>
      <c r="R41" s="290"/>
      <c r="S41" s="47">
        <v>0.40293981481481483</v>
      </c>
      <c r="T41" s="48">
        <v>0.45277777777777778</v>
      </c>
      <c r="U41" s="111">
        <v>6.2333333333333218</v>
      </c>
      <c r="V41" s="112">
        <v>71.766666666666637</v>
      </c>
      <c r="W41" s="113"/>
      <c r="X41" s="116"/>
      <c r="Y41" s="276"/>
      <c r="Z41" s="277"/>
      <c r="AA41" s="117">
        <f>M41-J41</f>
        <v>-328.70413376683564</v>
      </c>
      <c r="AB41" s="110">
        <f>M41/J41</f>
        <v>0.90039268673732253</v>
      </c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99"/>
      <c r="G55" s="135"/>
      <c r="H55" s="69"/>
      <c r="I55" s="136">
        <f t="shared" ref="I55:J55" si="18">AVERAGE(I39:I54)</f>
        <v>4</v>
      </c>
      <c r="J55" s="137">
        <f t="shared" si="18"/>
        <v>3300</v>
      </c>
      <c r="K55" s="138">
        <f t="shared" ref="K55" si="19">J55/I55</f>
        <v>825</v>
      </c>
      <c r="L55" s="136">
        <f t="shared" ref="L55:M55" si="20">AVERAGE(L39:L54)</f>
        <v>4</v>
      </c>
      <c r="M55" s="137">
        <f t="shared" si="20"/>
        <v>2970.5429596004433</v>
      </c>
      <c r="N55" s="138">
        <f t="shared" ref="N55:N60" si="21">M55/L55</f>
        <v>742.63573990011082</v>
      </c>
      <c r="O55" s="139">
        <f t="shared" ref="O55:O60" si="22">L55-I55</f>
        <v>0</v>
      </c>
      <c r="P55" s="140">
        <f t="shared" ref="P55:P60" si="23">N55-K55</f>
        <v>-82.364260099889179</v>
      </c>
      <c r="Q55" s="141">
        <f t="shared" ref="Q55:Q60" si="24">N55/K55</f>
        <v>0.90016453321225554</v>
      </c>
      <c r="R55" s="291"/>
      <c r="S55" s="142">
        <f>S39</f>
        <v>0.35420138888888891</v>
      </c>
      <c r="T55" s="143">
        <f>INDEX(T39:T54,COUNTA(T39:T54))</f>
        <v>0.45277777777777778</v>
      </c>
      <c r="U55" s="144"/>
      <c r="V55" s="166"/>
      <c r="W55" s="99"/>
      <c r="X55" s="69"/>
      <c r="Y55" s="279"/>
      <c r="Z55" s="280"/>
      <c r="AA55" s="168">
        <f t="shared" ref="AA55:AA60" si="25">M55-J55</f>
        <v>-329.45704039955672</v>
      </c>
      <c r="AB55" s="141">
        <f t="shared" ref="AB55:AB60" si="26">M55/J55</f>
        <v>0.90016453321225554</v>
      </c>
      <c r="AC55" s="283"/>
    </row>
    <row r="56" spans="1:29" ht="15.75" customHeight="1">
      <c r="A56" s="294" t="s">
        <v>71</v>
      </c>
      <c r="B56" s="114" t="s">
        <v>120</v>
      </c>
      <c r="C56" s="287" t="s">
        <v>130</v>
      </c>
      <c r="D56" s="288"/>
      <c r="E56" s="147">
        <v>18.18</v>
      </c>
      <c r="F56" s="97">
        <v>1309</v>
      </c>
      <c r="G56" s="148">
        <f t="shared" ref="G56:G60" si="27">E56*F56</f>
        <v>23797.62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3175.4716981132074</v>
      </c>
      <c r="N56" s="152">
        <f t="shared" si="21"/>
        <v>1058.4905660377358</v>
      </c>
      <c r="O56" s="154">
        <f t="shared" si="22"/>
        <v>0</v>
      </c>
      <c r="P56" s="155">
        <f t="shared" si="23"/>
        <v>-141.50943396226421</v>
      </c>
      <c r="Q56" s="156">
        <f t="shared" si="24"/>
        <v>0.88207547169811318</v>
      </c>
      <c r="R56" s="289">
        <f>Q72</f>
        <v>0.88645912819146189</v>
      </c>
      <c r="S56" s="157">
        <v>0.16685185185185186</v>
      </c>
      <c r="T56" s="158">
        <v>0.18402777777777779</v>
      </c>
      <c r="U56" s="159"/>
      <c r="V56" s="160">
        <v>24.733333333333334</v>
      </c>
      <c r="W56" s="161"/>
      <c r="X56" s="162"/>
      <c r="Y56" s="292"/>
      <c r="Z56" s="293"/>
      <c r="AA56" s="115">
        <f t="shared" si="25"/>
        <v>-424.52830188679263</v>
      </c>
      <c r="AB56" s="156">
        <f t="shared" si="26"/>
        <v>0.88207547169811318</v>
      </c>
      <c r="AC56" s="281">
        <f>AB72</f>
        <v>0.88645912819146189</v>
      </c>
    </row>
    <row r="57" spans="1:29" ht="15.75" customHeight="1">
      <c r="A57" s="295"/>
      <c r="B57" s="100" t="s">
        <v>120</v>
      </c>
      <c r="C57" s="274" t="s">
        <v>132</v>
      </c>
      <c r="D57" s="275"/>
      <c r="E57" s="101">
        <v>18.18</v>
      </c>
      <c r="F57" s="102">
        <v>2484</v>
      </c>
      <c r="G57" s="103">
        <f t="shared" si="27"/>
        <v>45159.12</v>
      </c>
      <c r="H57" s="26"/>
      <c r="I57" s="104">
        <v>3</v>
      </c>
      <c r="J57" s="105">
        <v>3600</v>
      </c>
      <c r="K57" s="106">
        <f t="shared" ref="K57:K94" si="28">J57/I57</f>
        <v>1200</v>
      </c>
      <c r="L57" s="107">
        <v>3</v>
      </c>
      <c r="M57" s="105">
        <f>F57/V57*60</f>
        <v>3172.1887194040437</v>
      </c>
      <c r="N57" s="106">
        <f t="shared" si="21"/>
        <v>1057.396239801348</v>
      </c>
      <c r="O57" s="108">
        <f t="shared" si="22"/>
        <v>0</v>
      </c>
      <c r="P57" s="109">
        <f t="shared" si="23"/>
        <v>-142.60376019865203</v>
      </c>
      <c r="Q57" s="110">
        <f t="shared" si="24"/>
        <v>0.88116353316778995</v>
      </c>
      <c r="R57" s="290"/>
      <c r="S57" s="47">
        <v>0.19445601851851851</v>
      </c>
      <c r="T57" s="48">
        <v>0.22708333333333333</v>
      </c>
      <c r="U57" s="111">
        <v>15.016666666666643</v>
      </c>
      <c r="V57" s="112">
        <v>46.983333333333334</v>
      </c>
      <c r="W57" s="113"/>
      <c r="X57" s="116"/>
      <c r="Y57" s="276"/>
      <c r="Z57" s="277"/>
      <c r="AA57" s="117">
        <f t="shared" si="25"/>
        <v>-427.8112805959563</v>
      </c>
      <c r="AB57" s="110">
        <f t="shared" si="26"/>
        <v>0.88116353316778995</v>
      </c>
      <c r="AC57" s="282"/>
    </row>
    <row r="58" spans="1:29" ht="15.75" customHeight="1">
      <c r="A58" s="295"/>
      <c r="B58" s="100" t="s">
        <v>120</v>
      </c>
      <c r="C58" s="274" t="s">
        <v>127</v>
      </c>
      <c r="D58" s="275"/>
      <c r="E58" s="101">
        <v>22.28</v>
      </c>
      <c r="F58" s="102">
        <v>1281</v>
      </c>
      <c r="G58" s="103">
        <f t="shared" si="27"/>
        <v>28540.68</v>
      </c>
      <c r="H58" s="26"/>
      <c r="I58" s="104">
        <v>5</v>
      </c>
      <c r="J58" s="105">
        <v>3300</v>
      </c>
      <c r="K58" s="106">
        <f t="shared" si="28"/>
        <v>660</v>
      </c>
      <c r="L58" s="107">
        <v>5</v>
      </c>
      <c r="M58" s="105">
        <f>F58/V58*60</f>
        <v>2944.8275862068967</v>
      </c>
      <c r="N58" s="106">
        <f t="shared" si="21"/>
        <v>588.9655172413793</v>
      </c>
      <c r="O58" s="108">
        <f t="shared" si="22"/>
        <v>0</v>
      </c>
      <c r="P58" s="109">
        <f t="shared" si="23"/>
        <v>-71.034482758620697</v>
      </c>
      <c r="Q58" s="110">
        <f t="shared" si="24"/>
        <v>0.89237199582027171</v>
      </c>
      <c r="R58" s="290"/>
      <c r="S58" s="47">
        <v>0.23749999999999999</v>
      </c>
      <c r="T58" s="48">
        <v>0.25562499999999999</v>
      </c>
      <c r="U58" s="111">
        <v>14.999999999999986</v>
      </c>
      <c r="V58" s="112">
        <v>26.1</v>
      </c>
      <c r="W58" s="113"/>
      <c r="X58" s="116"/>
      <c r="Y58" s="276"/>
      <c r="Z58" s="277"/>
      <c r="AA58" s="117">
        <f t="shared" si="25"/>
        <v>-355.17241379310326</v>
      </c>
      <c r="AB58" s="110">
        <f t="shared" si="26"/>
        <v>0.89237199582027171</v>
      </c>
      <c r="AC58" s="282"/>
    </row>
    <row r="59" spans="1:29" ht="15.75" customHeight="1">
      <c r="A59" s="295"/>
      <c r="B59" s="100" t="s">
        <v>120</v>
      </c>
      <c r="C59" s="274" t="s">
        <v>131</v>
      </c>
      <c r="D59" s="275"/>
      <c r="E59" s="101">
        <v>14.03</v>
      </c>
      <c r="F59" s="102">
        <v>4804</v>
      </c>
      <c r="G59" s="103">
        <f t="shared" si="27"/>
        <v>67400.12</v>
      </c>
      <c r="H59" s="26"/>
      <c r="I59" s="104">
        <v>3</v>
      </c>
      <c r="J59" s="105">
        <v>3000</v>
      </c>
      <c r="K59" s="106">
        <f t="shared" si="28"/>
        <v>1000</v>
      </c>
      <c r="L59" s="107">
        <v>3</v>
      </c>
      <c r="M59" s="105">
        <f>F59/V59*60</f>
        <v>2695.5112219451375</v>
      </c>
      <c r="N59" s="106">
        <f t="shared" si="21"/>
        <v>898.50374064837922</v>
      </c>
      <c r="O59" s="108">
        <f t="shared" si="22"/>
        <v>0</v>
      </c>
      <c r="P59" s="109">
        <f t="shared" si="23"/>
        <v>-101.49625935162078</v>
      </c>
      <c r="Q59" s="110">
        <f t="shared" si="24"/>
        <v>0.89850374064837923</v>
      </c>
      <c r="R59" s="290"/>
      <c r="S59" s="47">
        <v>0.26601851851851854</v>
      </c>
      <c r="T59" s="48">
        <v>0.34027777777777779</v>
      </c>
      <c r="U59" s="111">
        <v>14.966666666666715</v>
      </c>
      <c r="V59" s="112">
        <v>106.93333333333331</v>
      </c>
      <c r="W59" s="113"/>
      <c r="X59" s="116"/>
      <c r="Y59" s="276"/>
      <c r="Z59" s="277"/>
      <c r="AA59" s="117">
        <f t="shared" si="25"/>
        <v>-304.48877805486245</v>
      </c>
      <c r="AB59" s="110">
        <f t="shared" si="26"/>
        <v>0.89850374064837923</v>
      </c>
      <c r="AC59" s="282"/>
    </row>
    <row r="60" spans="1:29" ht="15.75" customHeight="1">
      <c r="A60" s="296"/>
      <c r="B60" s="100" t="s">
        <v>120</v>
      </c>
      <c r="C60" s="274" t="s">
        <v>133</v>
      </c>
      <c r="D60" s="275"/>
      <c r="E60" s="101">
        <v>14.28</v>
      </c>
      <c r="F60" s="102">
        <v>6724</v>
      </c>
      <c r="G60" s="103">
        <f t="shared" si="27"/>
        <v>96018.72</v>
      </c>
      <c r="H60" s="13"/>
      <c r="I60" s="104">
        <v>3</v>
      </c>
      <c r="J60" s="105">
        <v>3600</v>
      </c>
      <c r="K60" s="106">
        <f t="shared" si="28"/>
        <v>1200</v>
      </c>
      <c r="L60" s="107">
        <v>3</v>
      </c>
      <c r="M60" s="105">
        <f>F60/V60*60</f>
        <v>3170.4518664047132</v>
      </c>
      <c r="N60" s="106">
        <f t="shared" si="21"/>
        <v>1056.8172888015711</v>
      </c>
      <c r="O60" s="108">
        <f t="shared" si="22"/>
        <v>0</v>
      </c>
      <c r="P60" s="109">
        <f t="shared" si="23"/>
        <v>-143.18271119842893</v>
      </c>
      <c r="Q60" s="110">
        <f t="shared" si="24"/>
        <v>0.88068107400130924</v>
      </c>
      <c r="R60" s="290"/>
      <c r="S60" s="47">
        <v>0.35138888888888886</v>
      </c>
      <c r="T60" s="48">
        <v>0.43975694444444446</v>
      </c>
      <c r="U60" s="111">
        <v>15.999999999999943</v>
      </c>
      <c r="V60" s="112">
        <v>127.25000000000007</v>
      </c>
      <c r="W60" s="113"/>
      <c r="X60" s="116"/>
      <c r="Y60" s="276"/>
      <c r="Z60" s="277"/>
      <c r="AA60" s="117">
        <f t="shared" si="25"/>
        <v>-429.5481335952868</v>
      </c>
      <c r="AB60" s="110">
        <f t="shared" si="26"/>
        <v>0.88068107400130924</v>
      </c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26"/>
      <c r="X66" s="127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26"/>
      <c r="X67" s="127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26"/>
      <c r="X68" s="127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26"/>
      <c r="X69" s="127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26"/>
      <c r="X70" s="127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29">AVERAGE(I56:I71)</f>
        <v>3.4</v>
      </c>
      <c r="J72" s="137">
        <f t="shared" si="29"/>
        <v>3420</v>
      </c>
      <c r="K72" s="138">
        <f t="shared" ref="K72" si="30">J72/I72</f>
        <v>1005.8823529411765</v>
      </c>
      <c r="L72" s="136">
        <f t="shared" ref="L72:M72" si="31">AVERAGE(L56:L71)</f>
        <v>3.4</v>
      </c>
      <c r="M72" s="137">
        <f t="shared" si="31"/>
        <v>3031.6902184147998</v>
      </c>
      <c r="N72" s="138">
        <f t="shared" ref="N72:N77" si="32">M72/L72</f>
        <v>891.67359365141169</v>
      </c>
      <c r="O72" s="139">
        <f t="shared" ref="O72:O77" si="33">L72-I72</f>
        <v>0</v>
      </c>
      <c r="P72" s="140">
        <f t="shared" ref="P72:P77" si="34">N72-K72</f>
        <v>-114.20875928976477</v>
      </c>
      <c r="Q72" s="141">
        <f t="shared" ref="Q72:Q77" si="35">N72/K72</f>
        <v>0.88645912819146189</v>
      </c>
      <c r="R72" s="291"/>
      <c r="S72" s="142">
        <f>S56</f>
        <v>0.16685185185185186</v>
      </c>
      <c r="T72" s="143">
        <f>INDEX(T56:T71,COUNTA(T56:T71))</f>
        <v>0.43975694444444446</v>
      </c>
      <c r="U72" s="144"/>
      <c r="V72" s="166"/>
      <c r="W72" s="99"/>
      <c r="X72" s="69"/>
      <c r="Y72" s="279"/>
      <c r="Z72" s="280"/>
      <c r="AA72" s="168">
        <f t="shared" ref="AA72:AA77" si="36">M72-J72</f>
        <v>-388.3097815852002</v>
      </c>
      <c r="AB72" s="141">
        <f t="shared" ref="AB72:AB77" si="37">M72/J72</f>
        <v>0.88645912819146189</v>
      </c>
      <c r="AC72" s="283"/>
    </row>
    <row r="73" spans="1:29" ht="15.75" customHeight="1">
      <c r="A73" s="284" t="s">
        <v>78</v>
      </c>
      <c r="B73" s="114" t="s">
        <v>120</v>
      </c>
      <c r="C73" s="287" t="s">
        <v>134</v>
      </c>
      <c r="D73" s="288"/>
      <c r="E73" s="147">
        <v>25.03</v>
      </c>
      <c r="F73" s="97">
        <v>1679</v>
      </c>
      <c r="G73" s="148">
        <f t="shared" ref="G73:G77" si="38">E73*F73</f>
        <v>42025.37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2939.8832684824879</v>
      </c>
      <c r="N73" s="152">
        <f t="shared" si="32"/>
        <v>734.97081712062197</v>
      </c>
      <c r="O73" s="154">
        <f t="shared" si="33"/>
        <v>0</v>
      </c>
      <c r="P73" s="155">
        <f t="shared" si="34"/>
        <v>-90.029182879378027</v>
      </c>
      <c r="Q73" s="156">
        <f t="shared" si="35"/>
        <v>0.890873717721966</v>
      </c>
      <c r="R73" s="289">
        <f>Q89</f>
        <v>0.88781182093192346</v>
      </c>
      <c r="S73" s="157">
        <v>0.16666666666666666</v>
      </c>
      <c r="T73" s="158">
        <v>0.19046296296296297</v>
      </c>
      <c r="U73" s="159"/>
      <c r="V73" s="160">
        <v>34.266666666666694</v>
      </c>
      <c r="W73" s="158"/>
      <c r="X73" s="169"/>
      <c r="Y73" s="292"/>
      <c r="Z73" s="293"/>
      <c r="AA73" s="115">
        <f t="shared" si="36"/>
        <v>-360.11673151751211</v>
      </c>
      <c r="AB73" s="156">
        <f t="shared" si="37"/>
        <v>0.890873717721966</v>
      </c>
      <c r="AC73" s="281">
        <f>AB89</f>
        <v>0.88781182093192346</v>
      </c>
    </row>
    <row r="74" spans="1:29" ht="15.75" customHeight="1">
      <c r="A74" s="285"/>
      <c r="B74" s="100" t="s">
        <v>120</v>
      </c>
      <c r="C74" s="274" t="s">
        <v>135</v>
      </c>
      <c r="D74" s="275"/>
      <c r="E74" s="101">
        <v>24.82</v>
      </c>
      <c r="F74" s="102">
        <v>2029</v>
      </c>
      <c r="G74" s="103">
        <f t="shared" si="38"/>
        <v>50359.78</v>
      </c>
      <c r="H74" s="26"/>
      <c r="I74" s="104">
        <v>4</v>
      </c>
      <c r="J74" s="105">
        <v>3300</v>
      </c>
      <c r="K74" s="106">
        <f t="shared" si="28"/>
        <v>825</v>
      </c>
      <c r="L74" s="107">
        <v>4</v>
      </c>
      <c r="M74" s="105">
        <f>F74/V74*60</f>
        <v>2938.2139983909883</v>
      </c>
      <c r="N74" s="106">
        <f t="shared" si="32"/>
        <v>734.55349959774708</v>
      </c>
      <c r="O74" s="108">
        <f t="shared" si="33"/>
        <v>0</v>
      </c>
      <c r="P74" s="109">
        <f t="shared" si="34"/>
        <v>-90.446500402252923</v>
      </c>
      <c r="Q74" s="110">
        <f t="shared" si="35"/>
        <v>0.89036787830029951</v>
      </c>
      <c r="R74" s="290"/>
      <c r="S74" s="47">
        <v>0.20069444444444443</v>
      </c>
      <c r="T74" s="48">
        <v>0.22946759259259258</v>
      </c>
      <c r="U74" s="111">
        <v>14.733333333333292</v>
      </c>
      <c r="V74" s="112">
        <v>41.433333333333351</v>
      </c>
      <c r="W74" s="113"/>
      <c r="X74" s="13"/>
      <c r="Y74" s="276"/>
      <c r="Z74" s="277"/>
      <c r="AA74" s="117">
        <f t="shared" si="36"/>
        <v>-361.78600160901169</v>
      </c>
      <c r="AB74" s="110">
        <f t="shared" si="37"/>
        <v>0.89036787830029951</v>
      </c>
      <c r="AC74" s="282"/>
    </row>
    <row r="75" spans="1:29" ht="15.75" customHeight="1">
      <c r="A75" s="285"/>
      <c r="B75" s="100" t="s">
        <v>120</v>
      </c>
      <c r="C75" s="274" t="s">
        <v>128</v>
      </c>
      <c r="D75" s="275"/>
      <c r="E75" s="101">
        <v>17.89</v>
      </c>
      <c r="F75" s="102">
        <v>3299</v>
      </c>
      <c r="G75" s="103">
        <f t="shared" si="38"/>
        <v>59019.11</v>
      </c>
      <c r="H75" s="26"/>
      <c r="I75" s="104">
        <v>4</v>
      </c>
      <c r="J75" s="105">
        <v>3600</v>
      </c>
      <c r="K75" s="106">
        <f t="shared" si="28"/>
        <v>900</v>
      </c>
      <c r="L75" s="107">
        <v>4</v>
      </c>
      <c r="M75" s="105">
        <f>F75/V75*60</f>
        <v>3171.2683578104125</v>
      </c>
      <c r="N75" s="106">
        <f t="shared" si="32"/>
        <v>792.81708945260311</v>
      </c>
      <c r="O75" s="108">
        <f t="shared" si="33"/>
        <v>0</v>
      </c>
      <c r="P75" s="109">
        <f t="shared" si="34"/>
        <v>-107.18291054739689</v>
      </c>
      <c r="Q75" s="110">
        <f t="shared" si="35"/>
        <v>0.88090787716955898</v>
      </c>
      <c r="R75" s="290"/>
      <c r="S75" s="47">
        <v>0.23958333333333331</v>
      </c>
      <c r="T75" s="48">
        <v>0.28292824074074074</v>
      </c>
      <c r="U75" s="111">
        <v>14.566666666666652</v>
      </c>
      <c r="V75" s="112">
        <v>62.4166666666667</v>
      </c>
      <c r="W75" s="113"/>
      <c r="X75" s="13"/>
      <c r="Y75" s="276"/>
      <c r="Z75" s="277"/>
      <c r="AA75" s="117">
        <f t="shared" si="36"/>
        <v>-428.73164218958755</v>
      </c>
      <c r="AB75" s="110">
        <f t="shared" si="37"/>
        <v>0.88090787716955898</v>
      </c>
      <c r="AC75" s="282"/>
    </row>
    <row r="76" spans="1:29" ht="15.75" customHeight="1">
      <c r="A76" s="285"/>
      <c r="B76" s="100" t="s">
        <v>120</v>
      </c>
      <c r="C76" s="274" t="s">
        <v>136</v>
      </c>
      <c r="D76" s="275"/>
      <c r="E76" s="101">
        <v>30</v>
      </c>
      <c r="F76" s="102">
        <v>3263</v>
      </c>
      <c r="G76" s="103">
        <f t="shared" si="38"/>
        <v>97890</v>
      </c>
      <c r="H76" s="26"/>
      <c r="I76" s="104">
        <v>3</v>
      </c>
      <c r="J76" s="105">
        <v>3000</v>
      </c>
      <c r="K76" s="106">
        <f t="shared" si="28"/>
        <v>1000</v>
      </c>
      <c r="L76" s="107">
        <v>3</v>
      </c>
      <c r="M76" s="105">
        <f>F76/V76*60</f>
        <v>2694.8382656572603</v>
      </c>
      <c r="N76" s="106">
        <f t="shared" si="32"/>
        <v>898.27942188575344</v>
      </c>
      <c r="O76" s="108">
        <f t="shared" si="33"/>
        <v>0</v>
      </c>
      <c r="P76" s="109">
        <f t="shared" si="34"/>
        <v>-101.72057811424656</v>
      </c>
      <c r="Q76" s="110">
        <f t="shared" si="35"/>
        <v>0.89827942188575338</v>
      </c>
      <c r="R76" s="290"/>
      <c r="S76" s="47">
        <v>0.29329861111111111</v>
      </c>
      <c r="T76" s="48">
        <v>0.34375</v>
      </c>
      <c r="U76" s="111">
        <v>14.933333333333323</v>
      </c>
      <c r="V76" s="112">
        <v>72.650000000000006</v>
      </c>
      <c r="W76" s="113"/>
      <c r="X76" s="116"/>
      <c r="Y76" s="276"/>
      <c r="Z76" s="277"/>
      <c r="AA76" s="117">
        <f t="shared" si="36"/>
        <v>-305.16173434273969</v>
      </c>
      <c r="AB76" s="110">
        <f t="shared" si="37"/>
        <v>0.89827942188575338</v>
      </c>
      <c r="AC76" s="282"/>
    </row>
    <row r="77" spans="1:29" ht="15.75" customHeight="1">
      <c r="A77" s="285"/>
      <c r="B77" s="100" t="s">
        <v>120</v>
      </c>
      <c r="C77" s="274" t="s">
        <v>129</v>
      </c>
      <c r="D77" s="275"/>
      <c r="E77" s="101">
        <v>16.66</v>
      </c>
      <c r="F77" s="102">
        <v>5559</v>
      </c>
      <c r="G77" s="103">
        <f t="shared" si="38"/>
        <v>92612.94</v>
      </c>
      <c r="H77" s="13"/>
      <c r="I77" s="104">
        <v>5</v>
      </c>
      <c r="J77" s="105">
        <v>3600</v>
      </c>
      <c r="K77" s="106">
        <f t="shared" si="28"/>
        <v>720</v>
      </c>
      <c r="L77" s="107">
        <v>5</v>
      </c>
      <c r="M77" s="105">
        <f>F77/V77*60</f>
        <v>3171.0347013151654</v>
      </c>
      <c r="N77" s="106">
        <f t="shared" si="32"/>
        <v>634.20694026303306</v>
      </c>
      <c r="O77" s="108">
        <f t="shared" si="33"/>
        <v>0</v>
      </c>
      <c r="P77" s="109">
        <f t="shared" si="34"/>
        <v>-85.793059736966939</v>
      </c>
      <c r="Q77" s="110">
        <f t="shared" si="35"/>
        <v>0.88084297258754596</v>
      </c>
      <c r="R77" s="290"/>
      <c r="S77" s="47">
        <v>0.35416666666666669</v>
      </c>
      <c r="T77" s="48">
        <v>0.42721064814814813</v>
      </c>
      <c r="U77" s="111">
        <v>15.000000000000027</v>
      </c>
      <c r="V77" s="112">
        <v>105.18333333333328</v>
      </c>
      <c r="W77" s="113"/>
      <c r="X77" s="116"/>
      <c r="Y77" s="276"/>
      <c r="Z77" s="277"/>
      <c r="AA77" s="117">
        <f t="shared" si="36"/>
        <v>-428.96529868483458</v>
      </c>
      <c r="AB77" s="110">
        <f t="shared" si="37"/>
        <v>0.88084297258754596</v>
      </c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50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26"/>
      <c r="X81" s="127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26"/>
      <c r="X82" s="127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39">AVERAGE(I73:I88)</f>
        <v>4</v>
      </c>
      <c r="J89" s="137">
        <f t="shared" si="39"/>
        <v>3360</v>
      </c>
      <c r="K89" s="138">
        <f t="shared" ref="K89" si="40">J89/I89</f>
        <v>840</v>
      </c>
      <c r="L89" s="136">
        <f t="shared" ref="L89:M89" si="41">AVERAGE(L73:L88)</f>
        <v>4</v>
      </c>
      <c r="M89" s="137">
        <f t="shared" si="41"/>
        <v>2983.0477183312628</v>
      </c>
      <c r="N89" s="138">
        <f t="shared" ref="N89:N94" si="42">M89/L89</f>
        <v>745.7619295828157</v>
      </c>
      <c r="O89" s="139">
        <f t="shared" ref="O89:O94" si="43">L89-I89</f>
        <v>0</v>
      </c>
      <c r="P89" s="140">
        <f t="shared" ref="P89:P94" si="44">N89-K89</f>
        <v>-94.238070417184304</v>
      </c>
      <c r="Q89" s="141">
        <f t="shared" ref="Q89:Q94" si="45">N89/K89</f>
        <v>0.88781182093192346</v>
      </c>
      <c r="R89" s="291"/>
      <c r="S89" s="142">
        <f>S73</f>
        <v>0.16666666666666666</v>
      </c>
      <c r="T89" s="143">
        <f>INDEX(T73:T88,COUNTA(T73:T88))</f>
        <v>0.42721064814814813</v>
      </c>
      <c r="U89" s="144"/>
      <c r="V89" s="166"/>
      <c r="W89" s="167"/>
      <c r="X89" s="138"/>
      <c r="Y89" s="279"/>
      <c r="Z89" s="280"/>
      <c r="AA89" s="168">
        <f t="shared" ref="AA89:AA94" si="46">M89-J89</f>
        <v>-376.95228166873721</v>
      </c>
      <c r="AB89" s="141">
        <f t="shared" ref="AB89:AB94" si="47">M89/J89</f>
        <v>0.88781182093192346</v>
      </c>
      <c r="AC89" s="283"/>
    </row>
    <row r="90" spans="1:29" ht="15.75" customHeight="1">
      <c r="A90" s="294" t="s">
        <v>137</v>
      </c>
      <c r="B90" s="114" t="s">
        <v>114</v>
      </c>
      <c r="C90" s="287" t="s">
        <v>138</v>
      </c>
      <c r="D90" s="288"/>
      <c r="E90" s="147">
        <v>25.64</v>
      </c>
      <c r="F90" s="97">
        <v>1583</v>
      </c>
      <c r="G90" s="148">
        <f t="shared" ref="G90:G94" si="48">E90*F90</f>
        <v>40588.120000000003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3180.1339285714307</v>
      </c>
      <c r="N90" s="152">
        <f t="shared" si="42"/>
        <v>289.10308441558459</v>
      </c>
      <c r="O90" s="154">
        <f t="shared" si="43"/>
        <v>0</v>
      </c>
      <c r="P90" s="155">
        <f t="shared" si="44"/>
        <v>-38.169642857142662</v>
      </c>
      <c r="Q90" s="156">
        <f t="shared" si="45"/>
        <v>0.88337053571428625</v>
      </c>
      <c r="R90" s="289">
        <f>Q106</f>
        <v>0.86995983372837349</v>
      </c>
      <c r="S90" s="157">
        <v>0.7084259259259259</v>
      </c>
      <c r="T90" s="158">
        <v>0.72916666666666663</v>
      </c>
      <c r="U90" s="159"/>
      <c r="V90" s="160">
        <v>29.866666666666646</v>
      </c>
      <c r="W90" s="158"/>
      <c r="X90" s="169"/>
      <c r="Y90" s="292"/>
      <c r="Z90" s="293"/>
      <c r="AA90" s="115">
        <f t="shared" si="46"/>
        <v>-419.86607142856928</v>
      </c>
      <c r="AB90" s="156">
        <f t="shared" si="47"/>
        <v>0.88337053571428636</v>
      </c>
      <c r="AC90" s="281">
        <f>AB106</f>
        <v>0.86995983372837349</v>
      </c>
    </row>
    <row r="91" spans="1:29" ht="15.75" customHeight="1">
      <c r="A91" s="295"/>
      <c r="B91" s="100" t="s">
        <v>114</v>
      </c>
      <c r="C91" s="274" t="s">
        <v>139</v>
      </c>
      <c r="D91" s="275"/>
      <c r="E91" s="101">
        <v>29.52</v>
      </c>
      <c r="F91" s="102">
        <v>2046</v>
      </c>
      <c r="G91" s="103">
        <f t="shared" si="48"/>
        <v>60397.919999999998</v>
      </c>
      <c r="H91" s="26"/>
      <c r="I91" s="104">
        <v>12</v>
      </c>
      <c r="J91" s="105">
        <v>3600</v>
      </c>
      <c r="K91" s="106">
        <f t="shared" si="28"/>
        <v>300</v>
      </c>
      <c r="L91" s="107">
        <v>12</v>
      </c>
      <c r="M91" s="105">
        <f>F91/V91*60</f>
        <v>3143.6619718309835</v>
      </c>
      <c r="N91" s="106">
        <f t="shared" si="42"/>
        <v>261.97183098591529</v>
      </c>
      <c r="O91" s="108">
        <f t="shared" si="43"/>
        <v>0</v>
      </c>
      <c r="P91" s="109">
        <f t="shared" si="44"/>
        <v>-38.02816901408471</v>
      </c>
      <c r="Q91" s="110">
        <f t="shared" si="45"/>
        <v>0.87323943661971759</v>
      </c>
      <c r="R91" s="290"/>
      <c r="S91" s="47">
        <v>0.73263888888888884</v>
      </c>
      <c r="T91" s="48">
        <v>0.75975694444444442</v>
      </c>
      <c r="U91" s="111">
        <v>4.9999999999999822</v>
      </c>
      <c r="V91" s="112">
        <v>39.050000000000026</v>
      </c>
      <c r="W91" s="113"/>
      <c r="X91" s="13"/>
      <c r="Y91" s="276"/>
      <c r="Z91" s="277"/>
      <c r="AA91" s="117">
        <f t="shared" si="46"/>
        <v>-456.33802816901652</v>
      </c>
      <c r="AB91" s="110">
        <f t="shared" si="47"/>
        <v>0.87323943661971759</v>
      </c>
      <c r="AC91" s="282"/>
    </row>
    <row r="92" spans="1:29" ht="15.75" customHeight="1">
      <c r="A92" s="295"/>
      <c r="B92" s="100" t="s">
        <v>114</v>
      </c>
      <c r="C92" s="274" t="s">
        <v>140</v>
      </c>
      <c r="D92" s="275"/>
      <c r="E92" s="101">
        <v>29.85</v>
      </c>
      <c r="F92" s="102">
        <v>2081</v>
      </c>
      <c r="G92" s="103">
        <f t="shared" si="48"/>
        <v>62117.850000000006</v>
      </c>
      <c r="H92" s="26"/>
      <c r="I92" s="104">
        <v>12</v>
      </c>
      <c r="J92" s="105">
        <v>3600</v>
      </c>
      <c r="K92" s="106">
        <f t="shared" si="28"/>
        <v>300</v>
      </c>
      <c r="L92" s="107">
        <v>12</v>
      </c>
      <c r="M92" s="105">
        <f>F92/V92*60</f>
        <v>3143.7683592110852</v>
      </c>
      <c r="N92" s="106">
        <f t="shared" si="42"/>
        <v>261.98069660092375</v>
      </c>
      <c r="O92" s="108">
        <f t="shared" si="43"/>
        <v>0</v>
      </c>
      <c r="P92" s="109">
        <f t="shared" si="44"/>
        <v>-38.01930339907625</v>
      </c>
      <c r="Q92" s="110">
        <f t="shared" si="45"/>
        <v>0.87326898866974578</v>
      </c>
      <c r="R92" s="290"/>
      <c r="S92" s="47">
        <v>0.76339120370370372</v>
      </c>
      <c r="T92" s="48">
        <v>0.79097222222222219</v>
      </c>
      <c r="U92" s="111">
        <v>5.2333333333334053</v>
      </c>
      <c r="V92" s="112">
        <v>39.716666666666583</v>
      </c>
      <c r="W92" s="113"/>
      <c r="X92" s="13"/>
      <c r="Y92" s="276"/>
      <c r="Z92" s="277"/>
      <c r="AA92" s="117">
        <f t="shared" si="46"/>
        <v>-456.23164078891477</v>
      </c>
      <c r="AB92" s="110">
        <f t="shared" si="47"/>
        <v>0.87326898866974589</v>
      </c>
      <c r="AC92" s="282"/>
    </row>
    <row r="93" spans="1:29" ht="15.75" customHeight="1">
      <c r="A93" s="295"/>
      <c r="B93" s="100" t="s">
        <v>120</v>
      </c>
      <c r="C93" s="274" t="s">
        <v>141</v>
      </c>
      <c r="D93" s="275"/>
      <c r="E93" s="101">
        <v>28.57</v>
      </c>
      <c r="F93" s="102">
        <v>1561</v>
      </c>
      <c r="G93" s="103">
        <f t="shared" si="48"/>
        <v>44597.770000000004</v>
      </c>
      <c r="H93" s="26"/>
      <c r="I93" s="104">
        <v>12</v>
      </c>
      <c r="J93" s="105">
        <v>3600</v>
      </c>
      <c r="K93" s="106">
        <f t="shared" si="28"/>
        <v>300</v>
      </c>
      <c r="L93" s="107">
        <v>12</v>
      </c>
      <c r="M93" s="105">
        <f>F93/V93*60</f>
        <v>3125.4727474972196</v>
      </c>
      <c r="N93" s="106">
        <f t="shared" si="42"/>
        <v>260.45606229143499</v>
      </c>
      <c r="O93" s="108">
        <f t="shared" si="43"/>
        <v>0</v>
      </c>
      <c r="P93" s="109">
        <f t="shared" si="44"/>
        <v>-39.543937708565011</v>
      </c>
      <c r="Q93" s="110">
        <f t="shared" si="45"/>
        <v>0.86818687430478325</v>
      </c>
      <c r="R93" s="290"/>
      <c r="S93" s="47">
        <v>0.79446759259259259</v>
      </c>
      <c r="T93" s="48">
        <v>0.81527777777777777</v>
      </c>
      <c r="U93" s="111">
        <v>5.0333333333333741</v>
      </c>
      <c r="V93" s="112">
        <v>29.966666666666661</v>
      </c>
      <c r="W93" s="113"/>
      <c r="X93" s="116"/>
      <c r="Y93" s="276"/>
      <c r="Z93" s="277"/>
      <c r="AA93" s="117">
        <f t="shared" si="46"/>
        <v>-474.52725250278036</v>
      </c>
      <c r="AB93" s="110">
        <f t="shared" si="47"/>
        <v>0.86818687430478325</v>
      </c>
      <c r="AC93" s="282"/>
    </row>
    <row r="94" spans="1:29" ht="15.75" customHeight="1">
      <c r="A94" s="296"/>
      <c r="B94" s="100" t="s">
        <v>120</v>
      </c>
      <c r="C94" s="274" t="s">
        <v>238</v>
      </c>
      <c r="D94" s="275"/>
      <c r="E94" s="101">
        <v>19.16</v>
      </c>
      <c r="F94" s="102">
        <v>4791</v>
      </c>
      <c r="G94" s="103">
        <f t="shared" si="48"/>
        <v>91795.56</v>
      </c>
      <c r="H94" s="13"/>
      <c r="I94" s="104">
        <v>12</v>
      </c>
      <c r="J94" s="105">
        <v>3600</v>
      </c>
      <c r="K94" s="106">
        <f t="shared" si="28"/>
        <v>300</v>
      </c>
      <c r="L94" s="107">
        <v>12</v>
      </c>
      <c r="M94" s="105">
        <f>F94/V94*60</f>
        <v>3066.2400000000016</v>
      </c>
      <c r="N94" s="106">
        <f t="shared" si="42"/>
        <v>255.52000000000012</v>
      </c>
      <c r="O94" s="108">
        <f t="shared" si="43"/>
        <v>0</v>
      </c>
      <c r="P94" s="109">
        <f t="shared" si="44"/>
        <v>-44.479999999999876</v>
      </c>
      <c r="Q94" s="110">
        <f t="shared" si="45"/>
        <v>0.85173333333333379</v>
      </c>
      <c r="R94" s="290"/>
      <c r="S94" s="47">
        <v>0.81892361111111112</v>
      </c>
      <c r="T94" s="48">
        <v>0.88402777777777775</v>
      </c>
      <c r="U94" s="111">
        <v>5.2500000000000213</v>
      </c>
      <c r="V94" s="112">
        <v>93.749999999999943</v>
      </c>
      <c r="W94" s="113"/>
      <c r="X94" s="116"/>
      <c r="Y94" s="276"/>
      <c r="Z94" s="277"/>
      <c r="AA94" s="117">
        <f t="shared" si="46"/>
        <v>-533.7599999999984</v>
      </c>
      <c r="AB94" s="110">
        <f t="shared" si="47"/>
        <v>0.85173333333333379</v>
      </c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49">AVERAGE(I90:I105)</f>
        <v>11.8</v>
      </c>
      <c r="J106" s="137">
        <f t="shared" si="49"/>
        <v>3600</v>
      </c>
      <c r="K106" s="138">
        <f t="shared" ref="K106" si="50">J106/I106</f>
        <v>305.08474576271186</v>
      </c>
      <c r="L106" s="136">
        <f t="shared" ref="L106:M106" si="51">AVERAGE(L90:L105)</f>
        <v>11.8</v>
      </c>
      <c r="M106" s="137">
        <f t="shared" si="51"/>
        <v>3131.8554014221445</v>
      </c>
      <c r="N106" s="138">
        <f>M106/L106</f>
        <v>265.41147469679191</v>
      </c>
      <c r="O106" s="139">
        <f>L106-I106</f>
        <v>0</v>
      </c>
      <c r="P106" s="140">
        <f>N106-K106</f>
        <v>-39.673271065919948</v>
      </c>
      <c r="Q106" s="141">
        <f>N106/K106</f>
        <v>0.86995983372837349</v>
      </c>
      <c r="R106" s="291"/>
      <c r="S106" s="142">
        <f>S90</f>
        <v>0.7084259259259259</v>
      </c>
      <c r="T106" s="143">
        <f>INDEX(T90:T105,COUNTA(T90:T105))</f>
        <v>0.88402777777777775</v>
      </c>
      <c r="U106" s="144"/>
      <c r="V106" s="166"/>
      <c r="W106" s="167"/>
      <c r="X106" s="138"/>
      <c r="Y106" s="279"/>
      <c r="Z106" s="280"/>
      <c r="AA106" s="168">
        <f>M106-J106</f>
        <v>-468.1445985778555</v>
      </c>
      <c r="AB106" s="141">
        <f>M106/J106</f>
        <v>0.86995983372837349</v>
      </c>
      <c r="AC106" s="283"/>
    </row>
    <row r="107" spans="1:29" ht="15.75" customHeight="1">
      <c r="A107" s="284" t="s">
        <v>147</v>
      </c>
      <c r="B107" s="114" t="s">
        <v>120</v>
      </c>
      <c r="C107" s="287" t="s">
        <v>144</v>
      </c>
      <c r="D107" s="288"/>
      <c r="E107" s="147">
        <v>18.18</v>
      </c>
      <c r="F107" s="97">
        <v>834</v>
      </c>
      <c r="G107" s="148">
        <f t="shared" ref="G107:G110" si="52">E107*F107</f>
        <v>15162.119999999999</v>
      </c>
      <c r="H107" s="149"/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>F107/V107*60</f>
        <v>2969.732937685475</v>
      </c>
      <c r="N107" s="152">
        <f>M107/L107</f>
        <v>742.43323442136875</v>
      </c>
      <c r="O107" s="154">
        <f>L107-I107</f>
        <v>0</v>
      </c>
      <c r="P107" s="155">
        <f>N107-K107</f>
        <v>-82.566765578631248</v>
      </c>
      <c r="Q107" s="156">
        <f>N107/K107</f>
        <v>0.89991907202590149</v>
      </c>
      <c r="R107" s="289">
        <f>Q123</f>
        <v>0.8952677170477924</v>
      </c>
      <c r="S107" s="157">
        <v>0.70843750000000005</v>
      </c>
      <c r="T107" s="158">
        <v>0.72013888888888888</v>
      </c>
      <c r="U107" s="159"/>
      <c r="V107" s="160">
        <v>16.849999999999916</v>
      </c>
      <c r="W107" s="161"/>
      <c r="X107" s="162"/>
      <c r="Y107" s="292"/>
      <c r="Z107" s="293"/>
      <c r="AA107" s="115">
        <f>M107-J107</f>
        <v>-330.26706231452499</v>
      </c>
      <c r="AB107" s="156">
        <f>M107/J107</f>
        <v>0.89991907202590149</v>
      </c>
      <c r="AC107" s="281">
        <f>AB123</f>
        <v>0.8952677170477924</v>
      </c>
    </row>
    <row r="108" spans="1:29" ht="15.75" customHeight="1">
      <c r="A108" s="285"/>
      <c r="B108" s="100" t="s">
        <v>120</v>
      </c>
      <c r="C108" s="274" t="s">
        <v>219</v>
      </c>
      <c r="D108" s="275"/>
      <c r="E108" s="101">
        <v>22.21</v>
      </c>
      <c r="F108" s="102">
        <v>2594</v>
      </c>
      <c r="G108" s="103">
        <f t="shared" si="52"/>
        <v>57612.740000000005</v>
      </c>
      <c r="H108" s="26"/>
      <c r="I108" s="104">
        <v>4</v>
      </c>
      <c r="J108" s="105">
        <v>3000</v>
      </c>
      <c r="K108" s="106">
        <f t="shared" ref="K108:K151" si="53">J108/I108</f>
        <v>750</v>
      </c>
      <c r="L108" s="107">
        <v>4</v>
      </c>
      <c r="M108" s="105">
        <f>F108/V108*60</f>
        <v>2678.8296041308108</v>
      </c>
      <c r="N108" s="106">
        <f>M108/L108</f>
        <v>669.70740103270271</v>
      </c>
      <c r="O108" s="108">
        <f>L108-I108</f>
        <v>0</v>
      </c>
      <c r="P108" s="109">
        <f>N108-K108</f>
        <v>-80.292598967297295</v>
      </c>
      <c r="Q108" s="110">
        <f>N108/K108</f>
        <v>0.89294320137693695</v>
      </c>
      <c r="R108" s="290"/>
      <c r="S108" s="47">
        <v>0.72361111111111109</v>
      </c>
      <c r="T108" s="48">
        <v>0.76395833333333329</v>
      </c>
      <c r="U108" s="111">
        <v>4.9999999999999822</v>
      </c>
      <c r="V108" s="112">
        <v>58.099999999999966</v>
      </c>
      <c r="W108" s="113"/>
      <c r="X108" s="116"/>
      <c r="Y108" s="276"/>
      <c r="Z108" s="277"/>
      <c r="AA108" s="117">
        <f>M108-J108</f>
        <v>-321.17039586918918</v>
      </c>
      <c r="AB108" s="110">
        <f>M108/J108</f>
        <v>0.89294320137693695</v>
      </c>
      <c r="AC108" s="282"/>
    </row>
    <row r="109" spans="1:29" ht="15.75" customHeight="1">
      <c r="A109" s="285"/>
      <c r="B109" s="100" t="s">
        <v>120</v>
      </c>
      <c r="C109" s="274" t="s">
        <v>202</v>
      </c>
      <c r="D109" s="275"/>
      <c r="E109" s="101">
        <v>22.48</v>
      </c>
      <c r="F109" s="102">
        <v>1240</v>
      </c>
      <c r="G109" s="103">
        <f t="shared" si="52"/>
        <v>27875.200000000001</v>
      </c>
      <c r="H109" s="26"/>
      <c r="I109" s="104">
        <v>5</v>
      </c>
      <c r="J109" s="105">
        <v>3000</v>
      </c>
      <c r="K109" s="106">
        <f t="shared" si="53"/>
        <v>600</v>
      </c>
      <c r="L109" s="107">
        <v>5</v>
      </c>
      <c r="M109" s="105">
        <f>F109/V109*60</f>
        <v>2681.081081081079</v>
      </c>
      <c r="N109" s="106">
        <f>M109/L109</f>
        <v>536.2162162162158</v>
      </c>
      <c r="O109" s="108">
        <f>L109-I109</f>
        <v>0</v>
      </c>
      <c r="P109" s="109">
        <f>N109-K109</f>
        <v>-63.783783783784202</v>
      </c>
      <c r="Q109" s="110">
        <f>N109/K109</f>
        <v>0.893693693693693</v>
      </c>
      <c r="R109" s="290"/>
      <c r="S109" s="47">
        <v>0.76753472222222219</v>
      </c>
      <c r="T109" s="48">
        <v>0.78680555555555554</v>
      </c>
      <c r="U109" s="111">
        <v>5.1500000000000057</v>
      </c>
      <c r="V109" s="112">
        <v>27.750000000000021</v>
      </c>
      <c r="W109" s="113"/>
      <c r="X109" s="116"/>
      <c r="Y109" s="276"/>
      <c r="Z109" s="277"/>
      <c r="AA109" s="117">
        <f>M109-J109</f>
        <v>-318.91891891892101</v>
      </c>
      <c r="AB109" s="110">
        <f>M109/J109</f>
        <v>0.893693693693693</v>
      </c>
      <c r="AC109" s="282"/>
    </row>
    <row r="110" spans="1:29" ht="15.75" customHeight="1">
      <c r="A110" s="285"/>
      <c r="B110" s="100" t="s">
        <v>120</v>
      </c>
      <c r="C110" s="274" t="s">
        <v>146</v>
      </c>
      <c r="D110" s="275"/>
      <c r="E110" s="101">
        <v>24.54</v>
      </c>
      <c r="F110" s="102">
        <v>2066</v>
      </c>
      <c r="G110" s="103">
        <f t="shared" si="52"/>
        <v>50699.64</v>
      </c>
      <c r="H110" s="26"/>
      <c r="I110" s="104">
        <v>4</v>
      </c>
      <c r="J110" s="105">
        <v>3000</v>
      </c>
      <c r="K110" s="106">
        <f t="shared" si="53"/>
        <v>750</v>
      </c>
      <c r="L110" s="107">
        <v>4</v>
      </c>
      <c r="M110" s="105">
        <f>F110/V110*60</f>
        <v>2682.1492967904815</v>
      </c>
      <c r="N110" s="106">
        <f>M110/L110</f>
        <v>670.53732419762036</v>
      </c>
      <c r="O110" s="108">
        <f>L110-I110</f>
        <v>0</v>
      </c>
      <c r="P110" s="109">
        <f>N110-K110</f>
        <v>-79.462675802379636</v>
      </c>
      <c r="Q110" s="110">
        <f>N110/K110</f>
        <v>0.89404976559682714</v>
      </c>
      <c r="R110" s="290"/>
      <c r="S110" s="47">
        <v>0.79027777777777775</v>
      </c>
      <c r="T110" s="48">
        <v>0.82237268518518514</v>
      </c>
      <c r="U110" s="111">
        <v>4.9999999999999822</v>
      </c>
      <c r="V110" s="112">
        <v>46.21666666666664</v>
      </c>
      <c r="W110" s="113"/>
      <c r="X110" s="116"/>
      <c r="Y110" s="276"/>
      <c r="Z110" s="277"/>
      <c r="AA110" s="117">
        <f>M110-J110</f>
        <v>-317.85070320951854</v>
      </c>
      <c r="AB110" s="110">
        <f>M110/J110</f>
        <v>0.89404976559682714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99"/>
      <c r="G123" s="135"/>
      <c r="H123" s="69"/>
      <c r="I123" s="136">
        <f t="shared" ref="I123:J123" si="54">AVERAGE(I107:I122)</f>
        <v>4.25</v>
      </c>
      <c r="J123" s="137">
        <f t="shared" si="54"/>
        <v>3075</v>
      </c>
      <c r="K123" s="138">
        <f t="shared" ref="K123" si="55">J123/I123</f>
        <v>723.52941176470586</v>
      </c>
      <c r="L123" s="136">
        <f t="shared" ref="L123:M123" si="56">AVERAGE(L107:L122)</f>
        <v>4.25</v>
      </c>
      <c r="M123" s="137">
        <f t="shared" si="56"/>
        <v>2752.9482299219617</v>
      </c>
      <c r="N123" s="138">
        <f t="shared" ref="N123:N133" si="57">M123/L123</f>
        <v>647.75252468752035</v>
      </c>
      <c r="O123" s="139">
        <f t="shared" ref="O123:O133" si="58">L123-I123</f>
        <v>0</v>
      </c>
      <c r="P123" s="140">
        <f t="shared" ref="P123:P133" si="59">N123-K123</f>
        <v>-75.776887077185506</v>
      </c>
      <c r="Q123" s="141">
        <f t="shared" ref="Q123:Q133" si="60">N123/K123</f>
        <v>0.8952677170477924</v>
      </c>
      <c r="R123" s="291"/>
      <c r="S123" s="142">
        <f>S107</f>
        <v>0.70843750000000005</v>
      </c>
      <c r="T123" s="143">
        <f>INDEX(T107:T122,COUNTA(T107:T122))</f>
        <v>0.82237268518518514</v>
      </c>
      <c r="U123" s="144"/>
      <c r="V123" s="166"/>
      <c r="W123" s="99"/>
      <c r="X123" s="69"/>
      <c r="Y123" s="279"/>
      <c r="Z123" s="280"/>
      <c r="AA123" s="168">
        <f t="shared" ref="AA123:AA133" si="61">M123-J123</f>
        <v>-322.05177007803832</v>
      </c>
      <c r="AB123" s="141">
        <f t="shared" ref="AB123:AB133" si="62">M123/J123</f>
        <v>0.8952677170477924</v>
      </c>
      <c r="AC123" s="283"/>
    </row>
    <row r="124" spans="1:29" ht="15.75" customHeight="1">
      <c r="A124" s="294" t="s">
        <v>150</v>
      </c>
      <c r="B124" s="114" t="s">
        <v>120</v>
      </c>
      <c r="C124" s="287" t="s">
        <v>152</v>
      </c>
      <c r="D124" s="288"/>
      <c r="E124" s="147">
        <v>18.18</v>
      </c>
      <c r="F124" s="97">
        <v>626</v>
      </c>
      <c r="G124" s="148">
        <f t="shared" ref="G124:G133" si="63">E124*F124</f>
        <v>11380.68</v>
      </c>
      <c r="H124" s="149">
        <v>2</v>
      </c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3" si="64">F124/V124*60</f>
        <v>2695.6937799043076</v>
      </c>
      <c r="N124" s="152">
        <f t="shared" si="57"/>
        <v>673.92344497607689</v>
      </c>
      <c r="O124" s="154">
        <f t="shared" si="58"/>
        <v>0</v>
      </c>
      <c r="P124" s="155">
        <f t="shared" si="59"/>
        <v>-76.076555023923106</v>
      </c>
      <c r="Q124" s="156">
        <f t="shared" si="60"/>
        <v>0.8985645933014359</v>
      </c>
      <c r="R124" s="289">
        <f>Q140</f>
        <v>0.88858825614962489</v>
      </c>
      <c r="S124" s="157">
        <v>0.70837962962962964</v>
      </c>
      <c r="T124" s="158">
        <v>0.71805555555555556</v>
      </c>
      <c r="U124" s="159"/>
      <c r="V124" s="160">
        <v>13.933333333333326</v>
      </c>
      <c r="W124" s="161"/>
      <c r="X124" s="162"/>
      <c r="Y124" s="292"/>
      <c r="Z124" s="293"/>
      <c r="AA124" s="115">
        <f t="shared" si="61"/>
        <v>-304.30622009569242</v>
      </c>
      <c r="AB124" s="156">
        <f t="shared" si="62"/>
        <v>0.8985645933014359</v>
      </c>
      <c r="AC124" s="281">
        <f>AB140</f>
        <v>0.888588256149625</v>
      </c>
    </row>
    <row r="125" spans="1:29" ht="15.75" customHeight="1">
      <c r="A125" s="295"/>
      <c r="B125" s="100" t="s">
        <v>120</v>
      </c>
      <c r="C125" s="274" t="s">
        <v>151</v>
      </c>
      <c r="D125" s="275"/>
      <c r="E125" s="101">
        <v>14.03</v>
      </c>
      <c r="F125" s="102">
        <v>2180</v>
      </c>
      <c r="G125" s="103">
        <f t="shared" si="63"/>
        <v>30585.399999999998</v>
      </c>
      <c r="H125" s="26">
        <v>2</v>
      </c>
      <c r="I125" s="104">
        <v>3</v>
      </c>
      <c r="J125" s="105">
        <v>3000</v>
      </c>
      <c r="K125" s="106">
        <f t="shared" si="53"/>
        <v>1000</v>
      </c>
      <c r="L125" s="107">
        <v>3</v>
      </c>
      <c r="M125" s="105">
        <f t="shared" si="64"/>
        <v>2695.0549450549465</v>
      </c>
      <c r="N125" s="106">
        <f t="shared" si="57"/>
        <v>898.35164835164881</v>
      </c>
      <c r="O125" s="108">
        <f t="shared" si="58"/>
        <v>0</v>
      </c>
      <c r="P125" s="109">
        <f t="shared" si="59"/>
        <v>-101.64835164835119</v>
      </c>
      <c r="Q125" s="110">
        <f t="shared" si="60"/>
        <v>0.89835164835164882</v>
      </c>
      <c r="R125" s="290"/>
      <c r="S125" s="47">
        <v>0.72879629629629628</v>
      </c>
      <c r="T125" s="48">
        <v>0.76249999999999996</v>
      </c>
      <c r="U125" s="111">
        <v>15.466666666666633</v>
      </c>
      <c r="V125" s="112">
        <v>48.533333333333303</v>
      </c>
      <c r="W125" s="113"/>
      <c r="X125" s="116"/>
      <c r="Y125" s="276"/>
      <c r="Z125" s="277"/>
      <c r="AA125" s="117">
        <f t="shared" si="61"/>
        <v>-304.94505494505347</v>
      </c>
      <c r="AB125" s="110">
        <f t="shared" si="62"/>
        <v>0.89835164835164882</v>
      </c>
      <c r="AC125" s="282"/>
    </row>
    <row r="126" spans="1:29" ht="15.75" customHeight="1">
      <c r="A126" s="295"/>
      <c r="B126" s="100" t="s">
        <v>120</v>
      </c>
      <c r="C126" s="274" t="s">
        <v>156</v>
      </c>
      <c r="D126" s="275"/>
      <c r="E126" s="101">
        <v>18.18</v>
      </c>
      <c r="F126" s="102">
        <v>1398</v>
      </c>
      <c r="G126" s="103">
        <f t="shared" si="63"/>
        <v>25415.64</v>
      </c>
      <c r="H126" s="26"/>
      <c r="I126" s="104">
        <v>3</v>
      </c>
      <c r="J126" s="105">
        <v>3600</v>
      </c>
      <c r="K126" s="106">
        <f t="shared" si="53"/>
        <v>1200</v>
      </c>
      <c r="L126" s="107">
        <v>3</v>
      </c>
      <c r="M126" s="105">
        <f t="shared" si="64"/>
        <v>3171.2665406427245</v>
      </c>
      <c r="N126" s="106">
        <f t="shared" si="57"/>
        <v>1057.0888468809082</v>
      </c>
      <c r="O126" s="108">
        <f t="shared" si="58"/>
        <v>0</v>
      </c>
      <c r="P126" s="109">
        <f t="shared" si="59"/>
        <v>-142.91115311909175</v>
      </c>
      <c r="Q126" s="110">
        <f t="shared" si="60"/>
        <v>0.88090737240075689</v>
      </c>
      <c r="R126" s="290"/>
      <c r="S126" s="47">
        <v>0.7729166666666667</v>
      </c>
      <c r="T126" s="48">
        <v>0.79128472222222224</v>
      </c>
      <c r="U126" s="111">
        <v>15.000000000000107</v>
      </c>
      <c r="V126" s="112">
        <v>26.449999999999978</v>
      </c>
      <c r="W126" s="113"/>
      <c r="X126" s="116"/>
      <c r="Y126" s="276"/>
      <c r="Z126" s="277"/>
      <c r="AA126" s="117">
        <f t="shared" si="61"/>
        <v>-428.73345935727548</v>
      </c>
      <c r="AB126" s="110">
        <f t="shared" si="62"/>
        <v>0.88090737240075678</v>
      </c>
      <c r="AC126" s="282"/>
    </row>
    <row r="127" spans="1:29" ht="15.75" customHeight="1">
      <c r="A127" s="295"/>
      <c r="B127" s="100" t="s">
        <v>120</v>
      </c>
      <c r="C127" s="274" t="s">
        <v>143</v>
      </c>
      <c r="D127" s="275"/>
      <c r="E127" s="101">
        <v>16.7</v>
      </c>
      <c r="F127" s="102">
        <v>466</v>
      </c>
      <c r="G127" s="103">
        <f t="shared" si="63"/>
        <v>7782.2</v>
      </c>
      <c r="H127" s="26">
        <v>2</v>
      </c>
      <c r="I127" s="104">
        <v>3</v>
      </c>
      <c r="J127" s="105">
        <v>3600</v>
      </c>
      <c r="K127" s="106">
        <f t="shared" si="53"/>
        <v>1200</v>
      </c>
      <c r="L127" s="107">
        <v>3</v>
      </c>
      <c r="M127" s="105">
        <f t="shared" si="64"/>
        <v>3177.2727272726925</v>
      </c>
      <c r="N127" s="106">
        <f t="shared" si="57"/>
        <v>1059.0909090908974</v>
      </c>
      <c r="O127" s="108">
        <f t="shared" si="58"/>
        <v>0</v>
      </c>
      <c r="P127" s="109">
        <f t="shared" si="59"/>
        <v>-140.90909090910259</v>
      </c>
      <c r="Q127" s="110">
        <f t="shared" si="60"/>
        <v>0.8825757575757478</v>
      </c>
      <c r="R127" s="290"/>
      <c r="S127" s="47">
        <v>0.80152777777777773</v>
      </c>
      <c r="T127" s="48">
        <v>0.80763888888888891</v>
      </c>
      <c r="U127" s="111">
        <v>14.749999999999908</v>
      </c>
      <c r="V127" s="112">
        <v>8.8000000000000966</v>
      </c>
      <c r="W127" s="113"/>
      <c r="X127" s="116"/>
      <c r="Y127" s="276"/>
      <c r="Z127" s="277"/>
      <c r="AA127" s="117">
        <f t="shared" si="61"/>
        <v>-422.72727272730754</v>
      </c>
      <c r="AB127" s="110">
        <f t="shared" si="62"/>
        <v>0.88257575757574791</v>
      </c>
      <c r="AC127" s="282"/>
    </row>
    <row r="128" spans="1:29" ht="15.75" customHeight="1">
      <c r="A128" s="296"/>
      <c r="B128" s="100" t="s">
        <v>120</v>
      </c>
      <c r="C128" s="274" t="s">
        <v>153</v>
      </c>
      <c r="D128" s="275"/>
      <c r="E128" s="101">
        <v>14.28</v>
      </c>
      <c r="F128" s="102">
        <v>2762</v>
      </c>
      <c r="G128" s="103">
        <f t="shared" si="63"/>
        <v>39441.360000000001</v>
      </c>
      <c r="H128" s="13">
        <v>2</v>
      </c>
      <c r="I128" s="104">
        <v>3</v>
      </c>
      <c r="J128" s="105">
        <v>3600</v>
      </c>
      <c r="K128" s="106">
        <f t="shared" si="53"/>
        <v>1200</v>
      </c>
      <c r="L128" s="107">
        <v>3</v>
      </c>
      <c r="M128" s="105">
        <f t="shared" si="64"/>
        <v>3170.6632653061247</v>
      </c>
      <c r="N128" s="106">
        <f t="shared" si="57"/>
        <v>1056.8877551020416</v>
      </c>
      <c r="O128" s="108">
        <f t="shared" si="58"/>
        <v>0</v>
      </c>
      <c r="P128" s="109">
        <f t="shared" si="59"/>
        <v>-143.11224489795836</v>
      </c>
      <c r="Q128" s="110">
        <f t="shared" si="60"/>
        <v>0.88073979591836804</v>
      </c>
      <c r="R128" s="290"/>
      <c r="S128" s="47">
        <v>0.81805555555555554</v>
      </c>
      <c r="T128" s="48">
        <v>0.85435185185185181</v>
      </c>
      <c r="U128" s="111">
        <v>14.999999999999947</v>
      </c>
      <c r="V128" s="112">
        <v>52.26666666666663</v>
      </c>
      <c r="W128" s="113"/>
      <c r="X128" s="116"/>
      <c r="Y128" s="276"/>
      <c r="Z128" s="277"/>
      <c r="AA128" s="117">
        <f t="shared" si="61"/>
        <v>-429.33673469387531</v>
      </c>
      <c r="AB128" s="110">
        <f t="shared" si="62"/>
        <v>0.88073979591836793</v>
      </c>
      <c r="AC128" s="282"/>
    </row>
    <row r="129" spans="1:29" ht="15.75" customHeight="1">
      <c r="A129" s="296"/>
      <c r="B129" s="100" t="s">
        <v>120</v>
      </c>
      <c r="C129" s="274" t="s">
        <v>152</v>
      </c>
      <c r="D129" s="275"/>
      <c r="E129" s="101">
        <v>18.18</v>
      </c>
      <c r="F129" s="102">
        <v>1298</v>
      </c>
      <c r="G129" s="121">
        <f t="shared" si="63"/>
        <v>23597.64</v>
      </c>
      <c r="H129" s="122"/>
      <c r="I129" s="104">
        <v>4</v>
      </c>
      <c r="J129" s="105">
        <v>3000</v>
      </c>
      <c r="K129" s="106">
        <f t="shared" si="53"/>
        <v>750</v>
      </c>
      <c r="L129" s="107">
        <v>4</v>
      </c>
      <c r="M129" s="105">
        <f t="shared" si="64"/>
        <v>2696.3646855164366</v>
      </c>
      <c r="N129" s="106">
        <f t="shared" si="57"/>
        <v>674.09117137910914</v>
      </c>
      <c r="O129" s="108">
        <f t="shared" si="58"/>
        <v>0</v>
      </c>
      <c r="P129" s="109">
        <f t="shared" si="59"/>
        <v>-75.908828620890858</v>
      </c>
      <c r="Q129" s="110">
        <f t="shared" si="60"/>
        <v>0.8987882285054789</v>
      </c>
      <c r="R129" s="290"/>
      <c r="S129" s="47">
        <v>0.90702546296296294</v>
      </c>
      <c r="T129" s="48">
        <v>0.92708333333333337</v>
      </c>
      <c r="U129" s="111">
        <v>75.850000000000023</v>
      </c>
      <c r="V129" s="112">
        <v>28.883333333333425</v>
      </c>
      <c r="W129" s="113"/>
      <c r="X129" s="116"/>
      <c r="Y129" s="276"/>
      <c r="Z129" s="277"/>
      <c r="AA129" s="117">
        <f t="shared" si="61"/>
        <v>-303.63531448356343</v>
      </c>
      <c r="AB129" s="110">
        <f t="shared" si="62"/>
        <v>0.8987882285054789</v>
      </c>
      <c r="AC129" s="282"/>
    </row>
    <row r="130" spans="1:29" ht="15.75" customHeight="1">
      <c r="A130" s="296"/>
      <c r="B130" s="100" t="s">
        <v>120</v>
      </c>
      <c r="C130" s="274" t="s">
        <v>143</v>
      </c>
      <c r="D130" s="275"/>
      <c r="E130" s="101">
        <v>16.7</v>
      </c>
      <c r="F130" s="102">
        <v>1022</v>
      </c>
      <c r="G130" s="121">
        <f t="shared" si="63"/>
        <v>17067.399999999998</v>
      </c>
      <c r="H130" s="62"/>
      <c r="I130" s="104">
        <v>3</v>
      </c>
      <c r="J130" s="105">
        <v>3600</v>
      </c>
      <c r="K130" s="106">
        <f t="shared" si="53"/>
        <v>1200</v>
      </c>
      <c r="L130" s="107">
        <v>3</v>
      </c>
      <c r="M130" s="105">
        <f t="shared" si="64"/>
        <v>3179.9481417458896</v>
      </c>
      <c r="N130" s="106">
        <f t="shared" si="57"/>
        <v>1059.9827139152965</v>
      </c>
      <c r="O130" s="123">
        <f t="shared" si="58"/>
        <v>0</v>
      </c>
      <c r="P130" s="124">
        <f t="shared" si="59"/>
        <v>-140.01728608470353</v>
      </c>
      <c r="Q130" s="125">
        <f t="shared" si="60"/>
        <v>0.88331892826274705</v>
      </c>
      <c r="R130" s="290"/>
      <c r="S130" s="47">
        <v>0.9375</v>
      </c>
      <c r="T130" s="48">
        <v>0.95089120370370372</v>
      </c>
      <c r="U130" s="111">
        <v>14.999999999999947</v>
      </c>
      <c r="V130" s="112">
        <v>19.283333333333363</v>
      </c>
      <c r="W130" s="113">
        <v>0.95089120370370372</v>
      </c>
      <c r="X130" s="116">
        <v>0.96143518518518523</v>
      </c>
      <c r="Y130" s="276"/>
      <c r="Z130" s="277"/>
      <c r="AA130" s="117">
        <f t="shared" si="61"/>
        <v>-420.05185825411036</v>
      </c>
      <c r="AB130" s="110">
        <f t="shared" si="62"/>
        <v>0.88331892826274716</v>
      </c>
      <c r="AC130" s="282"/>
    </row>
    <row r="131" spans="1:29" ht="15.75" customHeight="1">
      <c r="A131" s="296"/>
      <c r="B131" s="100" t="s">
        <v>120</v>
      </c>
      <c r="C131" s="274" t="s">
        <v>145</v>
      </c>
      <c r="D131" s="275"/>
      <c r="E131" s="101">
        <v>22.28</v>
      </c>
      <c r="F131" s="102">
        <v>1348</v>
      </c>
      <c r="G131" s="121">
        <f t="shared" si="63"/>
        <v>30033.440000000002</v>
      </c>
      <c r="H131" s="62"/>
      <c r="I131" s="104">
        <v>5</v>
      </c>
      <c r="J131" s="105">
        <v>3300</v>
      </c>
      <c r="K131" s="106">
        <f t="shared" si="53"/>
        <v>660</v>
      </c>
      <c r="L131" s="118">
        <v>5</v>
      </c>
      <c r="M131" s="105">
        <f t="shared" si="64"/>
        <v>2937.5302663438388</v>
      </c>
      <c r="N131" s="106">
        <f t="shared" si="57"/>
        <v>587.5060532687678</v>
      </c>
      <c r="O131" s="123">
        <f t="shared" si="58"/>
        <v>0</v>
      </c>
      <c r="P131" s="124">
        <f t="shared" si="59"/>
        <v>-72.493946731232199</v>
      </c>
      <c r="Q131" s="125">
        <f t="shared" si="60"/>
        <v>0.89016068677086035</v>
      </c>
      <c r="R131" s="290"/>
      <c r="S131" s="47">
        <v>0.96143518518518523</v>
      </c>
      <c r="T131" s="48">
        <v>0.98055555555555551</v>
      </c>
      <c r="U131" s="111">
        <v>15.183333333333362</v>
      </c>
      <c r="V131" s="112">
        <v>27.533333333333214</v>
      </c>
      <c r="W131" s="113"/>
      <c r="X131" s="116"/>
      <c r="Y131" s="276"/>
      <c r="Z131" s="277"/>
      <c r="AA131" s="117">
        <f t="shared" si="61"/>
        <v>-362.46973365616122</v>
      </c>
      <c r="AB131" s="110">
        <f t="shared" si="62"/>
        <v>0.89016068677086024</v>
      </c>
      <c r="AC131" s="282"/>
    </row>
    <row r="132" spans="1:29" ht="15.75" customHeight="1">
      <c r="A132" s="296"/>
      <c r="B132" s="100" t="s">
        <v>120</v>
      </c>
      <c r="C132" s="274" t="s">
        <v>151</v>
      </c>
      <c r="D132" s="275"/>
      <c r="E132" s="101">
        <v>14.03</v>
      </c>
      <c r="F132" s="102">
        <v>5506</v>
      </c>
      <c r="G132" s="121">
        <f t="shared" si="63"/>
        <v>77249.179999999993</v>
      </c>
      <c r="H132" s="62"/>
      <c r="I132" s="104">
        <v>3</v>
      </c>
      <c r="J132" s="105">
        <v>3000</v>
      </c>
      <c r="K132" s="106">
        <f t="shared" si="53"/>
        <v>1000</v>
      </c>
      <c r="L132" s="118">
        <v>3</v>
      </c>
      <c r="M132" s="105">
        <f t="shared" si="64"/>
        <v>2694.9830047586702</v>
      </c>
      <c r="N132" s="106">
        <f t="shared" si="57"/>
        <v>898.32766825289002</v>
      </c>
      <c r="O132" s="123">
        <f t="shared" si="58"/>
        <v>0</v>
      </c>
      <c r="P132" s="124">
        <f t="shared" si="59"/>
        <v>-101.67233174710998</v>
      </c>
      <c r="Q132" s="125">
        <f t="shared" si="60"/>
        <v>0.89832766825289001</v>
      </c>
      <c r="R132" s="290"/>
      <c r="S132" s="47">
        <v>0.99126157407407411</v>
      </c>
      <c r="T132" s="48">
        <v>1.0763888888888888</v>
      </c>
      <c r="U132" s="111">
        <v>15.416666666666785</v>
      </c>
      <c r="V132" s="112">
        <v>122.5833333333332</v>
      </c>
      <c r="W132" s="113"/>
      <c r="X132" s="116"/>
      <c r="Y132" s="276"/>
      <c r="Z132" s="277"/>
      <c r="AA132" s="117">
        <f t="shared" si="61"/>
        <v>-305.01699524132982</v>
      </c>
      <c r="AB132" s="110">
        <f t="shared" si="62"/>
        <v>0.89832766825289001</v>
      </c>
      <c r="AC132" s="282"/>
    </row>
    <row r="133" spans="1:29" ht="15.75" customHeight="1">
      <c r="A133" s="296"/>
      <c r="B133" s="100" t="s">
        <v>120</v>
      </c>
      <c r="C133" s="274" t="s">
        <v>153</v>
      </c>
      <c r="D133" s="275"/>
      <c r="E133" s="101">
        <v>14.28</v>
      </c>
      <c r="F133" s="102">
        <v>7307</v>
      </c>
      <c r="G133" s="121">
        <f t="shared" si="63"/>
        <v>104343.95999999999</v>
      </c>
      <c r="H133" s="62"/>
      <c r="I133" s="104">
        <v>3</v>
      </c>
      <c r="J133" s="105">
        <v>3600</v>
      </c>
      <c r="K133" s="106">
        <f t="shared" si="53"/>
        <v>1200</v>
      </c>
      <c r="L133" s="118">
        <v>3</v>
      </c>
      <c r="M133" s="105">
        <f t="shared" si="64"/>
        <v>3171.2115732368889</v>
      </c>
      <c r="N133" s="106">
        <f t="shared" si="57"/>
        <v>1057.0705244122962</v>
      </c>
      <c r="O133" s="123">
        <f t="shared" si="58"/>
        <v>0</v>
      </c>
      <c r="P133" s="124">
        <f t="shared" si="59"/>
        <v>-142.92947558770379</v>
      </c>
      <c r="Q133" s="125">
        <f t="shared" si="60"/>
        <v>0.88089210367691351</v>
      </c>
      <c r="R133" s="290"/>
      <c r="S133" s="47">
        <v>1.0868055555555556</v>
      </c>
      <c r="T133" s="48">
        <v>1.1828125</v>
      </c>
      <c r="U133" s="111">
        <v>15.000000000000107</v>
      </c>
      <c r="V133" s="112">
        <v>138.25000000000003</v>
      </c>
      <c r="W133" s="113"/>
      <c r="X133" s="116"/>
      <c r="Y133" s="276"/>
      <c r="Z133" s="277"/>
      <c r="AA133" s="117">
        <f t="shared" si="61"/>
        <v>-428.78842676311115</v>
      </c>
      <c r="AB133" s="110">
        <f t="shared" si="62"/>
        <v>0.88089210367691362</v>
      </c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26"/>
      <c r="X134" s="127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26"/>
      <c r="X135" s="127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26"/>
      <c r="X136" s="127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26"/>
      <c r="X137" s="127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26"/>
      <c r="X138" s="127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65">AVERAGE(I124:I139)</f>
        <v>3.4</v>
      </c>
      <c r="J140" s="137">
        <f t="shared" si="65"/>
        <v>3330</v>
      </c>
      <c r="K140" s="138">
        <f t="shared" ref="K140" si="66">J140/I140</f>
        <v>979.41176470588243</v>
      </c>
      <c r="L140" s="136">
        <f t="shared" ref="L140:M140" si="67">AVERAGE(L124:L139)</f>
        <v>3.4</v>
      </c>
      <c r="M140" s="137">
        <f t="shared" si="67"/>
        <v>2958.9988929782512</v>
      </c>
      <c r="N140" s="138">
        <f t="shared" ref="N140:N151" si="68">M140/L140</f>
        <v>870.29379205242685</v>
      </c>
      <c r="O140" s="139">
        <f t="shared" ref="O140:O151" si="69">L140-I140</f>
        <v>0</v>
      </c>
      <c r="P140" s="140">
        <f t="shared" ref="P140:P151" si="70">N140-K140</f>
        <v>-109.11797265345558</v>
      </c>
      <c r="Q140" s="141">
        <f t="shared" ref="Q140:Q151" si="71">N140/K140</f>
        <v>0.88858825614962489</v>
      </c>
      <c r="R140" s="291"/>
      <c r="S140" s="142">
        <f>S124</f>
        <v>0.70837962962962964</v>
      </c>
      <c r="T140" s="143">
        <f>INDEX(T124:T139,COUNTA(T124:T139))</f>
        <v>1.1828125</v>
      </c>
      <c r="U140" s="144"/>
      <c r="V140" s="166"/>
      <c r="W140" s="99"/>
      <c r="X140" s="69"/>
      <c r="Y140" s="279"/>
      <c r="Z140" s="280"/>
      <c r="AA140" s="168">
        <f t="shared" ref="AA140:AA151" si="72">M140-J140</f>
        <v>-371.00110702174879</v>
      </c>
      <c r="AB140" s="141">
        <f t="shared" ref="AB140:AB151" si="73">M140/J140</f>
        <v>0.888588256149625</v>
      </c>
      <c r="AC140" s="283"/>
    </row>
    <row r="141" spans="1:29" ht="15.75" customHeight="1">
      <c r="A141" s="284" t="s">
        <v>154</v>
      </c>
      <c r="B141" s="114" t="s">
        <v>120</v>
      </c>
      <c r="C141" s="287" t="s">
        <v>145</v>
      </c>
      <c r="D141" s="288"/>
      <c r="E141" s="147">
        <v>22.28</v>
      </c>
      <c r="F141" s="97">
        <v>472</v>
      </c>
      <c r="G141" s="148">
        <f t="shared" ref="G141:G151" si="74">E141*F141</f>
        <v>10516.16</v>
      </c>
      <c r="H141" s="149">
        <v>2</v>
      </c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1" si="75">F141/V141*60</f>
        <v>2939.7923875432648</v>
      </c>
      <c r="N141" s="152">
        <f t="shared" si="68"/>
        <v>587.958477508653</v>
      </c>
      <c r="O141" s="154">
        <f t="shared" si="69"/>
        <v>0</v>
      </c>
      <c r="P141" s="155">
        <f t="shared" si="70"/>
        <v>-72.041522491346996</v>
      </c>
      <c r="Q141" s="156">
        <f t="shared" si="71"/>
        <v>0.89084617804341359</v>
      </c>
      <c r="R141" s="289">
        <f>Q157</f>
        <v>0.88517061596045243</v>
      </c>
      <c r="S141" s="157">
        <v>0.708587962962963</v>
      </c>
      <c r="T141" s="158">
        <v>0.71527777777777779</v>
      </c>
      <c r="U141" s="159"/>
      <c r="V141" s="160">
        <v>9.6333333333332938</v>
      </c>
      <c r="W141" s="158"/>
      <c r="X141" s="169"/>
      <c r="Y141" s="292"/>
      <c r="Z141" s="293"/>
      <c r="AA141" s="171">
        <f t="shared" si="72"/>
        <v>-360.20761245673521</v>
      </c>
      <c r="AB141" s="156">
        <f t="shared" si="73"/>
        <v>0.89084617804341359</v>
      </c>
      <c r="AC141" s="281">
        <f>AB157</f>
        <v>0.88517061596045243</v>
      </c>
    </row>
    <row r="142" spans="1:29" ht="15.75" customHeight="1">
      <c r="A142" s="285"/>
      <c r="B142" s="100" t="s">
        <v>120</v>
      </c>
      <c r="C142" s="274" t="s">
        <v>155</v>
      </c>
      <c r="D142" s="275"/>
      <c r="E142" s="101">
        <v>18.18</v>
      </c>
      <c r="F142" s="102">
        <v>1008</v>
      </c>
      <c r="G142" s="103">
        <f t="shared" si="74"/>
        <v>18325.439999999999</v>
      </c>
      <c r="H142" s="26">
        <v>2</v>
      </c>
      <c r="I142" s="104">
        <v>3</v>
      </c>
      <c r="J142" s="105">
        <v>3600</v>
      </c>
      <c r="K142" s="106">
        <f t="shared" si="53"/>
        <v>1200</v>
      </c>
      <c r="L142" s="107">
        <v>3</v>
      </c>
      <c r="M142" s="105">
        <f t="shared" si="75"/>
        <v>3174.8031496062827</v>
      </c>
      <c r="N142" s="106">
        <f t="shared" si="68"/>
        <v>1058.2677165354276</v>
      </c>
      <c r="O142" s="108">
        <f t="shared" si="69"/>
        <v>0</v>
      </c>
      <c r="P142" s="109">
        <f t="shared" si="70"/>
        <v>-141.73228346457245</v>
      </c>
      <c r="Q142" s="110">
        <f t="shared" si="71"/>
        <v>0.88188976377952299</v>
      </c>
      <c r="R142" s="290"/>
      <c r="S142" s="47">
        <v>0.72569444444444442</v>
      </c>
      <c r="T142" s="48">
        <v>0.73892361111111116</v>
      </c>
      <c r="U142" s="111">
        <v>14.999999999999947</v>
      </c>
      <c r="V142" s="112">
        <v>19.0500000000001</v>
      </c>
      <c r="W142" s="113"/>
      <c r="X142" s="13"/>
      <c r="Y142" s="276"/>
      <c r="Z142" s="277"/>
      <c r="AA142" s="172">
        <f t="shared" si="72"/>
        <v>-425.19685039371734</v>
      </c>
      <c r="AB142" s="110">
        <f t="shared" si="73"/>
        <v>0.88188976377952299</v>
      </c>
      <c r="AC142" s="282"/>
    </row>
    <row r="143" spans="1:29" ht="15.75" customHeight="1">
      <c r="A143" s="285"/>
      <c r="B143" s="100" t="s">
        <v>120</v>
      </c>
      <c r="C143" s="274" t="s">
        <v>157</v>
      </c>
      <c r="D143" s="275"/>
      <c r="E143" s="101">
        <v>24.82</v>
      </c>
      <c r="F143" s="102">
        <v>812</v>
      </c>
      <c r="G143" s="103">
        <f t="shared" si="74"/>
        <v>20153.84</v>
      </c>
      <c r="H143" s="26">
        <v>2</v>
      </c>
      <c r="I143" s="104">
        <v>4</v>
      </c>
      <c r="J143" s="105">
        <v>3300</v>
      </c>
      <c r="K143" s="106">
        <f t="shared" si="53"/>
        <v>825</v>
      </c>
      <c r="L143" s="107">
        <v>4</v>
      </c>
      <c r="M143" s="105">
        <f t="shared" si="75"/>
        <v>2937.8894472361935</v>
      </c>
      <c r="N143" s="106">
        <f t="shared" si="68"/>
        <v>734.47236180904838</v>
      </c>
      <c r="O143" s="108">
        <f t="shared" si="69"/>
        <v>0</v>
      </c>
      <c r="P143" s="109">
        <f t="shared" si="70"/>
        <v>-90.52763819095162</v>
      </c>
      <c r="Q143" s="110">
        <f t="shared" si="71"/>
        <v>0.89026952946551319</v>
      </c>
      <c r="R143" s="290"/>
      <c r="S143" s="47">
        <v>0.74959490740740742</v>
      </c>
      <c r="T143" s="48">
        <v>0.76111111111111107</v>
      </c>
      <c r="U143" s="111">
        <v>15.366666666666617</v>
      </c>
      <c r="V143" s="112">
        <v>16.583333333333261</v>
      </c>
      <c r="W143" s="113"/>
      <c r="X143" s="13"/>
      <c r="Y143" s="276"/>
      <c r="Z143" s="277"/>
      <c r="AA143" s="172">
        <f t="shared" si="72"/>
        <v>-362.11055276380648</v>
      </c>
      <c r="AB143" s="110">
        <f t="shared" si="73"/>
        <v>0.89026952946551319</v>
      </c>
      <c r="AC143" s="282"/>
    </row>
    <row r="144" spans="1:29" ht="15.75" customHeight="1">
      <c r="A144" s="285"/>
      <c r="B144" s="100" t="s">
        <v>120</v>
      </c>
      <c r="C144" s="274" t="s">
        <v>158</v>
      </c>
      <c r="D144" s="275"/>
      <c r="E144" s="101">
        <v>25.03</v>
      </c>
      <c r="F144" s="102">
        <v>676</v>
      </c>
      <c r="G144" s="103">
        <f t="shared" si="74"/>
        <v>16920.280000000002</v>
      </c>
      <c r="H144" s="26">
        <v>2</v>
      </c>
      <c r="I144" s="104">
        <v>4</v>
      </c>
      <c r="J144" s="105">
        <v>3300</v>
      </c>
      <c r="K144" s="106">
        <f t="shared" si="53"/>
        <v>825</v>
      </c>
      <c r="L144" s="107">
        <v>4</v>
      </c>
      <c r="M144" s="105">
        <f t="shared" si="75"/>
        <v>2939.1304347825917</v>
      </c>
      <c r="N144" s="106">
        <f t="shared" si="68"/>
        <v>734.78260869564792</v>
      </c>
      <c r="O144" s="108">
        <f t="shared" si="69"/>
        <v>0</v>
      </c>
      <c r="P144" s="109">
        <f t="shared" si="70"/>
        <v>-90.217391304352077</v>
      </c>
      <c r="Q144" s="110">
        <f t="shared" si="71"/>
        <v>0.89064558629775503</v>
      </c>
      <c r="R144" s="290"/>
      <c r="S144" s="47">
        <v>0.77166666666666661</v>
      </c>
      <c r="T144" s="48">
        <v>0.78125</v>
      </c>
      <c r="U144" s="111">
        <v>15.199999999999978</v>
      </c>
      <c r="V144" s="112">
        <v>13.800000000000079</v>
      </c>
      <c r="W144" s="113"/>
      <c r="X144" s="13"/>
      <c r="Y144" s="276"/>
      <c r="Z144" s="277"/>
      <c r="AA144" s="172">
        <f t="shared" si="72"/>
        <v>-360.86956521740831</v>
      </c>
      <c r="AB144" s="110">
        <f t="shared" si="73"/>
        <v>0.89064558629775503</v>
      </c>
      <c r="AC144" s="282"/>
    </row>
    <row r="145" spans="1:29" ht="15.75" customHeight="1">
      <c r="A145" s="285"/>
      <c r="B145" s="100" t="s">
        <v>120</v>
      </c>
      <c r="C145" s="274" t="s">
        <v>148</v>
      </c>
      <c r="D145" s="275"/>
      <c r="E145" s="101">
        <v>17.89</v>
      </c>
      <c r="F145" s="102">
        <v>1485</v>
      </c>
      <c r="G145" s="103">
        <f t="shared" si="74"/>
        <v>26566.65</v>
      </c>
      <c r="H145" s="13">
        <v>2</v>
      </c>
      <c r="I145" s="104">
        <v>4</v>
      </c>
      <c r="J145" s="105">
        <v>3600</v>
      </c>
      <c r="K145" s="106">
        <f t="shared" si="53"/>
        <v>900</v>
      </c>
      <c r="L145" s="107">
        <v>4</v>
      </c>
      <c r="M145" s="105">
        <f t="shared" si="75"/>
        <v>3168.9389448725519</v>
      </c>
      <c r="N145" s="106">
        <f t="shared" si="68"/>
        <v>792.23473621813798</v>
      </c>
      <c r="O145" s="108">
        <f t="shared" si="69"/>
        <v>0</v>
      </c>
      <c r="P145" s="109">
        <f t="shared" si="70"/>
        <v>-107.76526378186202</v>
      </c>
      <c r="Q145" s="110">
        <f t="shared" si="71"/>
        <v>0.88026081802015332</v>
      </c>
      <c r="R145" s="290"/>
      <c r="S145" s="47">
        <v>0.79166666666666663</v>
      </c>
      <c r="T145" s="48">
        <v>0.81119212962962961</v>
      </c>
      <c r="U145" s="111">
        <v>14.999999999999947</v>
      </c>
      <c r="V145" s="112">
        <v>28.116666666666692</v>
      </c>
      <c r="W145" s="113"/>
      <c r="X145" s="116"/>
      <c r="Y145" s="276"/>
      <c r="Z145" s="277"/>
      <c r="AA145" s="172">
        <f t="shared" si="72"/>
        <v>-431.06105512744807</v>
      </c>
      <c r="AB145" s="110">
        <f t="shared" si="73"/>
        <v>0.88026081802015332</v>
      </c>
      <c r="AC145" s="282"/>
    </row>
    <row r="146" spans="1:29" ht="15.75" customHeight="1">
      <c r="A146" s="285"/>
      <c r="B146" s="100" t="s">
        <v>120</v>
      </c>
      <c r="C146" s="274" t="s">
        <v>149</v>
      </c>
      <c r="D146" s="275"/>
      <c r="E146" s="101">
        <v>16.66</v>
      </c>
      <c r="F146" s="102">
        <v>2363</v>
      </c>
      <c r="G146" s="121">
        <f t="shared" si="74"/>
        <v>39367.58</v>
      </c>
      <c r="H146" s="122">
        <v>2</v>
      </c>
      <c r="I146" s="104">
        <v>5</v>
      </c>
      <c r="J146" s="105">
        <v>3600</v>
      </c>
      <c r="K146" s="106">
        <f t="shared" si="53"/>
        <v>720</v>
      </c>
      <c r="L146" s="107">
        <v>5</v>
      </c>
      <c r="M146" s="105">
        <f t="shared" si="75"/>
        <v>3170.6298919120459</v>
      </c>
      <c r="N146" s="106">
        <f t="shared" si="68"/>
        <v>634.12597838240913</v>
      </c>
      <c r="O146" s="108">
        <f t="shared" si="69"/>
        <v>0</v>
      </c>
      <c r="P146" s="109">
        <f t="shared" si="70"/>
        <v>-85.87402161759087</v>
      </c>
      <c r="Q146" s="110">
        <f t="shared" si="71"/>
        <v>0.88073052553112374</v>
      </c>
      <c r="R146" s="290"/>
      <c r="S146" s="47">
        <v>0.82172453703703707</v>
      </c>
      <c r="T146" s="48">
        <v>0.85277777777777775</v>
      </c>
      <c r="U146" s="111">
        <v>15.166666666666746</v>
      </c>
      <c r="V146" s="112">
        <v>44.716666666666569</v>
      </c>
      <c r="W146" s="113">
        <v>0.85277777777777775</v>
      </c>
      <c r="X146" s="116">
        <v>0.90487268518518515</v>
      </c>
      <c r="Y146" s="276"/>
      <c r="Z146" s="277"/>
      <c r="AA146" s="172">
        <f t="shared" si="72"/>
        <v>-429.37010808795412</v>
      </c>
      <c r="AB146" s="110">
        <f t="shared" si="73"/>
        <v>0.88073052553112385</v>
      </c>
      <c r="AC146" s="282"/>
    </row>
    <row r="147" spans="1:29" ht="15.75" customHeight="1">
      <c r="A147" s="285"/>
      <c r="B147" s="100" t="s">
        <v>120</v>
      </c>
      <c r="C147" s="274" t="s">
        <v>155</v>
      </c>
      <c r="D147" s="275"/>
      <c r="E147" s="101">
        <v>18.18</v>
      </c>
      <c r="F147" s="102">
        <v>2592</v>
      </c>
      <c r="G147" s="121">
        <f t="shared" si="74"/>
        <v>47122.559999999998</v>
      </c>
      <c r="H147" s="62"/>
      <c r="I147" s="104">
        <v>3</v>
      </c>
      <c r="J147" s="105">
        <v>3600</v>
      </c>
      <c r="K147" s="106">
        <f t="shared" si="53"/>
        <v>1200</v>
      </c>
      <c r="L147" s="107">
        <v>3</v>
      </c>
      <c r="M147" s="105">
        <f t="shared" si="75"/>
        <v>3174.9574685267075</v>
      </c>
      <c r="N147" s="106">
        <f t="shared" si="68"/>
        <v>1058.3191561755691</v>
      </c>
      <c r="O147" s="123">
        <f t="shared" si="69"/>
        <v>0</v>
      </c>
      <c r="P147" s="124">
        <f t="shared" si="70"/>
        <v>-141.68084382443089</v>
      </c>
      <c r="Q147" s="125">
        <f t="shared" si="71"/>
        <v>0.88193263014630763</v>
      </c>
      <c r="R147" s="290"/>
      <c r="S147" s="47">
        <v>0.90487268518518515</v>
      </c>
      <c r="T147" s="48">
        <v>0.93888888888888888</v>
      </c>
      <c r="U147" s="111">
        <v>75.016666666666666</v>
      </c>
      <c r="V147" s="112">
        <v>48.98333333333337</v>
      </c>
      <c r="W147" s="113"/>
      <c r="X147" s="116"/>
      <c r="Y147" s="276"/>
      <c r="Z147" s="277"/>
      <c r="AA147" s="172">
        <f t="shared" si="72"/>
        <v>-425.04253147329246</v>
      </c>
      <c r="AB147" s="110">
        <f t="shared" si="73"/>
        <v>0.88193263014630763</v>
      </c>
      <c r="AC147" s="282"/>
    </row>
    <row r="148" spans="1:29" ht="15.75" customHeight="1">
      <c r="A148" s="285"/>
      <c r="B148" s="100" t="s">
        <v>120</v>
      </c>
      <c r="C148" s="274" t="s">
        <v>157</v>
      </c>
      <c r="D148" s="275"/>
      <c r="E148" s="101">
        <v>24.82</v>
      </c>
      <c r="F148" s="102">
        <v>1947</v>
      </c>
      <c r="G148" s="121">
        <f t="shared" si="74"/>
        <v>48324.54</v>
      </c>
      <c r="H148" s="62"/>
      <c r="I148" s="104">
        <v>4</v>
      </c>
      <c r="J148" s="105">
        <v>3300</v>
      </c>
      <c r="K148" s="106">
        <f t="shared" si="53"/>
        <v>825</v>
      </c>
      <c r="L148" s="118">
        <v>4</v>
      </c>
      <c r="M148" s="105">
        <f t="shared" si="75"/>
        <v>2937.6362112321931</v>
      </c>
      <c r="N148" s="106">
        <f t="shared" si="68"/>
        <v>734.40905280804827</v>
      </c>
      <c r="O148" s="123">
        <f t="shared" si="69"/>
        <v>0</v>
      </c>
      <c r="P148" s="124">
        <f t="shared" si="70"/>
        <v>-90.590947191951727</v>
      </c>
      <c r="Q148" s="125">
        <f t="shared" si="71"/>
        <v>0.89019279128248274</v>
      </c>
      <c r="R148" s="290"/>
      <c r="S148" s="47">
        <v>0.95016203703703705</v>
      </c>
      <c r="T148" s="48">
        <v>0.97777777777777775</v>
      </c>
      <c r="U148" s="111">
        <v>16.233333333333366</v>
      </c>
      <c r="V148" s="112">
        <v>39.766666666666595</v>
      </c>
      <c r="W148" s="113"/>
      <c r="X148" s="116"/>
      <c r="Y148" s="276"/>
      <c r="Z148" s="277"/>
      <c r="AA148" s="172">
        <f t="shared" si="72"/>
        <v>-362.36378876780691</v>
      </c>
      <c r="AB148" s="110">
        <f t="shared" si="73"/>
        <v>0.89019279128248274</v>
      </c>
      <c r="AC148" s="282"/>
    </row>
    <row r="149" spans="1:29" ht="15.75" customHeight="1">
      <c r="A149" s="285"/>
      <c r="B149" s="100" t="s">
        <v>120</v>
      </c>
      <c r="C149" s="274" t="s">
        <v>158</v>
      </c>
      <c r="D149" s="275"/>
      <c r="E149" s="101">
        <v>25.03</v>
      </c>
      <c r="F149" s="102">
        <v>1415</v>
      </c>
      <c r="G149" s="121">
        <f t="shared" si="74"/>
        <v>35417.450000000004</v>
      </c>
      <c r="H149" s="62"/>
      <c r="I149" s="104">
        <v>4</v>
      </c>
      <c r="J149" s="105">
        <v>3300</v>
      </c>
      <c r="K149" s="106">
        <f t="shared" si="53"/>
        <v>825</v>
      </c>
      <c r="L149" s="118">
        <v>4</v>
      </c>
      <c r="M149" s="105">
        <f t="shared" si="75"/>
        <v>2941.1085450346436</v>
      </c>
      <c r="N149" s="106">
        <f t="shared" si="68"/>
        <v>735.2771362586609</v>
      </c>
      <c r="O149" s="123">
        <f t="shared" si="69"/>
        <v>0</v>
      </c>
      <c r="P149" s="124">
        <f t="shared" si="70"/>
        <v>-89.722863741339097</v>
      </c>
      <c r="Q149" s="125">
        <f t="shared" si="71"/>
        <v>0.89124501364686171</v>
      </c>
      <c r="R149" s="290"/>
      <c r="S149" s="47">
        <v>0.98828703703703702</v>
      </c>
      <c r="T149" s="48">
        <v>1.0083333333333333</v>
      </c>
      <c r="U149" s="111">
        <v>15.133333333333354</v>
      </c>
      <c r="V149" s="112">
        <v>28.866666666666649</v>
      </c>
      <c r="W149" s="126"/>
      <c r="X149" s="127"/>
      <c r="Y149" s="276"/>
      <c r="Z149" s="277"/>
      <c r="AA149" s="172">
        <f t="shared" si="72"/>
        <v>-358.89145496535639</v>
      </c>
      <c r="AB149" s="110">
        <f t="shared" si="73"/>
        <v>0.89124501364686171</v>
      </c>
      <c r="AC149" s="282"/>
    </row>
    <row r="150" spans="1:29" ht="15.75" customHeight="1">
      <c r="A150" s="285"/>
      <c r="B150" s="100" t="s">
        <v>120</v>
      </c>
      <c r="C150" s="274" t="s">
        <v>148</v>
      </c>
      <c r="D150" s="275"/>
      <c r="E150" s="101">
        <v>17.89</v>
      </c>
      <c r="F150" s="102">
        <v>3921</v>
      </c>
      <c r="G150" s="121">
        <f t="shared" si="74"/>
        <v>70146.69</v>
      </c>
      <c r="H150" s="62"/>
      <c r="I150" s="104">
        <v>4</v>
      </c>
      <c r="J150" s="105">
        <v>3600</v>
      </c>
      <c r="K150" s="106">
        <f t="shared" si="53"/>
        <v>900</v>
      </c>
      <c r="L150" s="118">
        <v>4</v>
      </c>
      <c r="M150" s="105">
        <f t="shared" si="75"/>
        <v>3169.1962281095648</v>
      </c>
      <c r="N150" s="106">
        <f t="shared" si="68"/>
        <v>792.2990570273912</v>
      </c>
      <c r="O150" s="123">
        <f t="shared" si="69"/>
        <v>0</v>
      </c>
      <c r="P150" s="124">
        <f t="shared" si="70"/>
        <v>-107.7009429726088</v>
      </c>
      <c r="Q150" s="125">
        <f t="shared" si="71"/>
        <v>0.88033228558599019</v>
      </c>
      <c r="R150" s="290"/>
      <c r="S150" s="47">
        <v>1.01875</v>
      </c>
      <c r="T150" s="48">
        <v>1.070300925925926</v>
      </c>
      <c r="U150" s="111">
        <v>15.000000000000107</v>
      </c>
      <c r="V150" s="112">
        <v>74.23333333333332</v>
      </c>
      <c r="W150" s="126"/>
      <c r="X150" s="127"/>
      <c r="Y150" s="276"/>
      <c r="Z150" s="277"/>
      <c r="AA150" s="172">
        <f t="shared" si="72"/>
        <v>-430.8037718904352</v>
      </c>
      <c r="AB150" s="110">
        <f t="shared" si="73"/>
        <v>0.88033228558599019</v>
      </c>
      <c r="AC150" s="282"/>
    </row>
    <row r="151" spans="1:29" ht="15.75" customHeight="1">
      <c r="A151" s="285"/>
      <c r="B151" s="100" t="s">
        <v>120</v>
      </c>
      <c r="C151" s="274" t="s">
        <v>149</v>
      </c>
      <c r="D151" s="275"/>
      <c r="E151" s="101">
        <v>16.66</v>
      </c>
      <c r="F151" s="102">
        <v>5912</v>
      </c>
      <c r="G151" s="121">
        <f t="shared" si="74"/>
        <v>98493.92</v>
      </c>
      <c r="H151" s="62"/>
      <c r="I151" s="104">
        <v>5</v>
      </c>
      <c r="J151" s="105">
        <v>3600</v>
      </c>
      <c r="K151" s="106">
        <f t="shared" si="53"/>
        <v>720</v>
      </c>
      <c r="L151" s="118">
        <v>5</v>
      </c>
      <c r="M151" s="105">
        <f t="shared" si="75"/>
        <v>3170.9177592371957</v>
      </c>
      <c r="N151" s="106">
        <f t="shared" si="68"/>
        <v>634.18355184743916</v>
      </c>
      <c r="O151" s="123">
        <f t="shared" si="69"/>
        <v>0</v>
      </c>
      <c r="P151" s="124">
        <f t="shared" si="70"/>
        <v>-85.816448152560838</v>
      </c>
      <c r="Q151" s="125">
        <f t="shared" si="71"/>
        <v>0.88081048867699885</v>
      </c>
      <c r="R151" s="290"/>
      <c r="S151" s="47">
        <v>1.0806481481481482</v>
      </c>
      <c r="T151" s="48">
        <v>1.1583333333333332</v>
      </c>
      <c r="U151" s="111">
        <v>14.900000000000091</v>
      </c>
      <c r="V151" s="112">
        <v>111.86666666666636</v>
      </c>
      <c r="W151" s="126"/>
      <c r="X151" s="127"/>
      <c r="Y151" s="276"/>
      <c r="Z151" s="277"/>
      <c r="AA151" s="172">
        <f t="shared" si="72"/>
        <v>-429.0822407628043</v>
      </c>
      <c r="AB151" s="110">
        <f t="shared" si="73"/>
        <v>0.88081048867699885</v>
      </c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72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72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13"/>
      <c r="X154" s="116"/>
      <c r="Y154" s="276"/>
      <c r="Z154" s="277"/>
      <c r="AA154" s="172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72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73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167"/>
      <c r="G157" s="135"/>
      <c r="H157" s="69"/>
      <c r="I157" s="136">
        <f t="shared" ref="I157:J157" si="76">AVERAGE(I141:I156)</f>
        <v>4.0909090909090908</v>
      </c>
      <c r="J157" s="137">
        <f t="shared" si="76"/>
        <v>3463.6363636363635</v>
      </c>
      <c r="K157" s="138">
        <f t="shared" ref="K157" si="77">J157/I157</f>
        <v>846.66666666666663</v>
      </c>
      <c r="L157" s="136">
        <f t="shared" ref="L157:M157" si="78">AVERAGE(L141:L156)</f>
        <v>4.0909090909090908</v>
      </c>
      <c r="M157" s="137">
        <f t="shared" si="78"/>
        <v>3065.9091334630216</v>
      </c>
      <c r="N157" s="138">
        <f>M157/L157</f>
        <v>749.44445484651635</v>
      </c>
      <c r="O157" s="139">
        <f>L157-I157</f>
        <v>0</v>
      </c>
      <c r="P157" s="140">
        <f>N157-K157</f>
        <v>-97.222211820150278</v>
      </c>
      <c r="Q157" s="141">
        <f>N157/K157</f>
        <v>0.88517061596045243</v>
      </c>
      <c r="R157" s="291"/>
      <c r="S157" s="142">
        <f>S141</f>
        <v>0.708587962962963</v>
      </c>
      <c r="T157" s="143">
        <f>INDEX(T141:T156,COUNTA(T141:T156))</f>
        <v>1.1583333333333332</v>
      </c>
      <c r="U157" s="144"/>
      <c r="V157" s="166"/>
      <c r="W157" s="167"/>
      <c r="X157" s="138"/>
      <c r="Y157" s="279"/>
      <c r="Z157" s="280"/>
      <c r="AA157" s="174">
        <f>M157-J157</f>
        <v>-397.72723017334192</v>
      </c>
      <c r="AB157" s="141">
        <f>M157/J157</f>
        <v>0.88517061596045243</v>
      </c>
      <c r="AC157" s="283"/>
    </row>
    <row r="159" spans="1:29">
      <c r="Y159" s="273" t="s">
        <v>159</v>
      </c>
      <c r="Z159" s="273"/>
    </row>
    <row r="160" spans="1:29">
      <c r="Y160" s="273" t="s">
        <v>160</v>
      </c>
      <c r="Z160" s="273"/>
    </row>
    <row r="161" spans="25:26">
      <c r="Y161" s="273" t="s">
        <v>161</v>
      </c>
      <c r="Z161" s="273"/>
    </row>
    <row r="162" spans="25:26">
      <c r="Y162" s="273" t="s">
        <v>162</v>
      </c>
      <c r="Z162" s="273"/>
    </row>
    <row r="163" spans="25:26">
      <c r="Y163" s="273" t="s">
        <v>163</v>
      </c>
      <c r="Z163" s="273"/>
    </row>
    <row r="164" spans="25:26">
      <c r="Y164" s="273" t="s">
        <v>164</v>
      </c>
      <c r="Z164" s="273"/>
    </row>
    <row r="165" spans="25:26">
      <c r="Y165" s="273" t="s">
        <v>165</v>
      </c>
      <c r="Z165" s="273"/>
    </row>
    <row r="166" spans="25:26">
      <c r="Y166" s="273" t="s">
        <v>166</v>
      </c>
      <c r="Z166" s="273"/>
    </row>
    <row r="167" spans="25:26">
      <c r="Y167" s="273" t="s">
        <v>167</v>
      </c>
      <c r="Z167" s="273"/>
    </row>
    <row r="168" spans="25:26">
      <c r="Y168" s="273" t="s">
        <v>168</v>
      </c>
      <c r="Z168" s="273"/>
    </row>
    <row r="169" spans="25:26">
      <c r="Y169" s="273" t="s">
        <v>169</v>
      </c>
      <c r="Z169" s="273"/>
    </row>
    <row r="170" spans="25:26">
      <c r="Y170" s="273" t="s">
        <v>170</v>
      </c>
      <c r="Z170" s="273"/>
    </row>
    <row r="171" spans="25:26">
      <c r="Y171" s="273" t="s">
        <v>171</v>
      </c>
      <c r="Z171" s="273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427" priority="1" operator="greaterThan">
      <formula>0</formula>
    </cfRule>
  </conditionalFormatting>
  <conditionalFormatting sqref="P5:P157 AA5:AA157">
    <cfRule type="cellIs" dxfId="426" priority="4" operator="lessThan">
      <formula>0</formula>
    </cfRule>
  </conditionalFormatting>
  <conditionalFormatting sqref="Q5:Q157 AB5:AB157">
    <cfRule type="cellIs" dxfId="425" priority="2" operator="greaterThan">
      <formula>1</formula>
    </cfRule>
    <cfRule type="cellIs" dxfId="424" priority="3" operator="lessThan">
      <formula>0.8</formula>
    </cfRule>
  </conditionalFormatting>
  <conditionalFormatting sqref="AC5:AC6 R5:R157 AC90:AC95">
    <cfRule type="cellIs" dxfId="423" priority="5" operator="lessThan">
      <formula>0.8</formula>
    </cfRule>
  </conditionalFormatting>
  <conditionalFormatting sqref="AC12:AC20">
    <cfRule type="cellIs" dxfId="422" priority="13" operator="lessThan">
      <formula>0.8</formula>
    </cfRule>
  </conditionalFormatting>
  <conditionalFormatting sqref="AC22:AC27">
    <cfRule type="cellIs" dxfId="421" priority="12" operator="lessThan">
      <formula>0.8</formula>
    </cfRule>
  </conditionalFormatting>
  <conditionalFormatting sqref="AC39">
    <cfRule type="cellIs" dxfId="420" priority="11" operator="lessThan">
      <formula>0.8</formula>
    </cfRule>
  </conditionalFormatting>
  <conditionalFormatting sqref="AC56">
    <cfRule type="cellIs" dxfId="419" priority="7" operator="lessThan">
      <formula>0.8</formula>
    </cfRule>
  </conditionalFormatting>
  <conditionalFormatting sqref="AC73:AC78">
    <cfRule type="cellIs" dxfId="418" priority="6" operator="lessThan">
      <formula>0.8</formula>
    </cfRule>
  </conditionalFormatting>
  <conditionalFormatting sqref="AC107">
    <cfRule type="cellIs" dxfId="417" priority="10" operator="lessThan">
      <formula>0.8</formula>
    </cfRule>
  </conditionalFormatting>
  <conditionalFormatting sqref="AC124">
    <cfRule type="cellIs" dxfId="416" priority="9" operator="lessThan">
      <formula>0.8</formula>
    </cfRule>
  </conditionalFormatting>
  <conditionalFormatting sqref="AC141:AC146">
    <cfRule type="cellIs" dxfId="415" priority="8" operator="lessThan">
      <formula>0.8</formula>
    </cfRule>
  </conditionalFormatting>
  <dataValidations count="1">
    <dataValidation type="list" allowBlank="1" showInputMessage="1" showErrorMessage="1" sqref="Y5:Z157" xr:uid="{0CCE714C-C42E-448B-B722-A8C3A4E5D550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ED54-0DAC-4EBD-A3C6-B25C11F527C1}">
  <sheetPr>
    <tabColor theme="8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O41" sqref="O41"/>
      <selection pane="bottomLeft" activeCell="AA31" sqref="AA31:AB3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52298</v>
      </c>
      <c r="E1" s="88" t="s">
        <v>3</v>
      </c>
      <c r="F1" s="89">
        <f>SUM(G5:G123)</f>
        <v>2642472.7100000004</v>
      </c>
      <c r="G1" s="90" t="s">
        <v>84</v>
      </c>
      <c r="H1" s="91">
        <f>L21+L38+L55+L72+L89+L106+L123</f>
        <v>141.25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205</v>
      </c>
      <c r="Z1" s="192" t="s">
        <v>206</v>
      </c>
      <c r="AA1" s="370" t="s">
        <v>173</v>
      </c>
      <c r="AB1" s="371"/>
      <c r="AC1" s="176" t="s">
        <v>19</v>
      </c>
      <c r="AD1" s="177" t="s">
        <v>172</v>
      </c>
      <c r="AE1" s="338" t="s">
        <v>90</v>
      </c>
      <c r="AF1" s="353"/>
      <c r="AG1" s="354"/>
    </row>
    <row r="2" spans="1:33" ht="26.25" customHeight="1" thickBot="1">
      <c r="A2" s="331">
        <v>46099</v>
      </c>
      <c r="B2" s="332"/>
      <c r="C2" s="92" t="s">
        <v>40</v>
      </c>
      <c r="D2" s="93">
        <f>AVERAGE(N21,N38,N55,N72,N89,N106,N123)</f>
        <v>116.41729798880735</v>
      </c>
      <c r="E2" s="93" t="s">
        <v>91</v>
      </c>
      <c r="F2" s="94">
        <f>F1/D1</f>
        <v>50.52722302956137</v>
      </c>
      <c r="G2" s="95" t="s">
        <v>92</v>
      </c>
      <c r="H2" s="96">
        <f>COUNT(H5:H123)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SUM(Y21,Y38,Y55,Y72,Y89,Y106,Y123)</f>
        <v>0</v>
      </c>
      <c r="Z2" s="193">
        <f>SUM(Z21,Z38,Z55,Z72,Z89,Z106,Z123)</f>
        <v>0</v>
      </c>
      <c r="AA2" s="372"/>
      <c r="AB2" s="373"/>
      <c r="AC2" s="201">
        <f>SUM(AC21,AC38,AC55,AC72,AC89,AC106,AC123)</f>
        <v>48</v>
      </c>
      <c r="AD2" s="202">
        <f>SUM(AD21,AD38,AD55,AD72,AD89,AD106,AD123)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207</v>
      </c>
      <c r="Z3" s="364"/>
      <c r="AA3" s="366" t="s">
        <v>108</v>
      </c>
      <c r="AB3" s="367"/>
      <c r="AC3" s="363" t="s">
        <v>208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8"/>
      <c r="AB4" s="369"/>
      <c r="AC4" s="194" t="s">
        <v>174</v>
      </c>
      <c r="AD4" s="195" t="s">
        <v>175</v>
      </c>
      <c r="AE4" s="312"/>
      <c r="AF4" s="299"/>
      <c r="AG4" s="301"/>
    </row>
    <row r="5" spans="1:33" ht="15.75" customHeight="1">
      <c r="A5" s="284" t="s">
        <v>180</v>
      </c>
      <c r="B5" s="114" t="s">
        <v>181</v>
      </c>
      <c r="C5" s="362" t="s">
        <v>182</v>
      </c>
      <c r="D5" s="362"/>
      <c r="E5" s="147">
        <v>56.77</v>
      </c>
      <c r="F5" s="151">
        <v>3273</v>
      </c>
      <c r="G5" s="148">
        <f t="shared" ref="G5:G7" si="0">E5*F5</f>
        <v>185808.21000000002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25</v>
      </c>
      <c r="M5" s="151">
        <f>F5/V5*60</f>
        <v>1786.0845839017734</v>
      </c>
      <c r="N5" s="152">
        <f>M5/L5</f>
        <v>71.443383356070939</v>
      </c>
      <c r="O5" s="154">
        <f>L5-I5</f>
        <v>1</v>
      </c>
      <c r="P5" s="155">
        <f>N5-K5</f>
        <v>-11.88994997726239</v>
      </c>
      <c r="Q5" s="156">
        <f>N5/K5</f>
        <v>0.85732060027285129</v>
      </c>
      <c r="R5" s="289">
        <f>Q21</f>
        <v>0.88067257106685992</v>
      </c>
      <c r="S5" s="157">
        <v>0.25003472222222223</v>
      </c>
      <c r="T5" s="158">
        <v>0.3263888888888889</v>
      </c>
      <c r="U5" s="159"/>
      <c r="V5" s="160">
        <v>109.95</v>
      </c>
      <c r="W5" s="181"/>
      <c r="X5" s="152"/>
      <c r="Y5" s="12"/>
      <c r="Z5" s="198"/>
      <c r="AA5" s="292"/>
      <c r="AB5" s="293"/>
      <c r="AC5" s="12">
        <v>3</v>
      </c>
      <c r="AD5" s="198"/>
      <c r="AE5" s="178">
        <f>M5-J5</f>
        <v>-213.91541609822661</v>
      </c>
      <c r="AF5" s="132">
        <f>M5/J5</f>
        <v>0.89304229195088669</v>
      </c>
      <c r="AG5" s="365">
        <f>AF21</f>
        <v>0.8930764100959705</v>
      </c>
    </row>
    <row r="6" spans="1:33" ht="15.75" customHeight="1">
      <c r="A6" s="285"/>
      <c r="B6" s="100" t="s">
        <v>183</v>
      </c>
      <c r="C6" s="361" t="s">
        <v>186</v>
      </c>
      <c r="D6" s="361"/>
      <c r="E6" s="101">
        <v>59.52</v>
      </c>
      <c r="F6" s="102">
        <v>4907</v>
      </c>
      <c r="G6" s="103">
        <f t="shared" si="0"/>
        <v>292064.64000000001</v>
      </c>
      <c r="H6" s="26"/>
      <c r="I6" s="104">
        <v>24</v>
      </c>
      <c r="J6" s="105">
        <v>2000</v>
      </c>
      <c r="K6" s="106">
        <f t="shared" ref="K6:K41" si="1">J6/I6</f>
        <v>83.333333333333329</v>
      </c>
      <c r="L6" s="107">
        <v>24</v>
      </c>
      <c r="M6" s="105">
        <f>F6/V6*60</f>
        <v>1785.8067124949457</v>
      </c>
      <c r="N6" s="106">
        <f>M6/L6</f>
        <v>74.408613020622738</v>
      </c>
      <c r="O6" s="108">
        <f>L6-I6</f>
        <v>0</v>
      </c>
      <c r="P6" s="109">
        <f>N6-K6</f>
        <v>-8.9247203127105905</v>
      </c>
      <c r="Q6" s="110">
        <f>N6/K6</f>
        <v>0.89290335624747286</v>
      </c>
      <c r="R6" s="290"/>
      <c r="S6" s="47">
        <v>0.32995370370370369</v>
      </c>
      <c r="T6" s="48">
        <v>0.44444444444444442</v>
      </c>
      <c r="U6" s="111">
        <v>5.1333333333333098</v>
      </c>
      <c r="V6" s="112">
        <v>164.86666666666665</v>
      </c>
      <c r="W6" s="113">
        <v>0.44444444444444442</v>
      </c>
      <c r="X6" s="116">
        <v>0.4826388888888889</v>
      </c>
      <c r="Y6" s="12"/>
      <c r="Z6" s="198"/>
      <c r="AA6" s="276"/>
      <c r="AB6" s="277"/>
      <c r="AC6" s="12">
        <v>5</v>
      </c>
      <c r="AD6" s="198"/>
      <c r="AE6" s="117">
        <f>M6-J6</f>
        <v>-214.19328750505429</v>
      </c>
      <c r="AF6" s="110">
        <f>M6/J6</f>
        <v>0.89290335624747286</v>
      </c>
      <c r="AG6" s="359"/>
    </row>
    <row r="7" spans="1:33" ht="15.75" customHeight="1">
      <c r="A7" s="285"/>
      <c r="B7" s="100" t="s">
        <v>183</v>
      </c>
      <c r="C7" s="361" t="s">
        <v>184</v>
      </c>
      <c r="D7" s="361"/>
      <c r="E7" s="101">
        <v>77.34</v>
      </c>
      <c r="F7" s="102">
        <v>2394</v>
      </c>
      <c r="G7" s="103">
        <f t="shared" si="0"/>
        <v>185151.96000000002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1786.5671641791041</v>
      </c>
      <c r="N7" s="106">
        <f>M7/L7</f>
        <v>77.676833225178441</v>
      </c>
      <c r="O7" s="108">
        <f>L7-I7</f>
        <v>0</v>
      </c>
      <c r="P7" s="109">
        <f>N7-K7</f>
        <v>-9.2796885139519958</v>
      </c>
      <c r="Q7" s="110">
        <f>N7/K7</f>
        <v>0.89328358208955205</v>
      </c>
      <c r="R7" s="290"/>
      <c r="S7" s="47">
        <v>0.4826388888888889</v>
      </c>
      <c r="T7" s="48">
        <v>0.53847222222222224</v>
      </c>
      <c r="U7" s="111">
        <v>55.000000000000043</v>
      </c>
      <c r="V7" s="112">
        <v>80.40000000000002</v>
      </c>
      <c r="W7" s="113"/>
      <c r="X7" s="116"/>
      <c r="Y7" s="12"/>
      <c r="Z7" s="198"/>
      <c r="AA7" s="276"/>
      <c r="AB7" s="277"/>
      <c r="AC7" s="12">
        <v>2</v>
      </c>
      <c r="AD7" s="198"/>
      <c r="AE7" s="117">
        <f>M7-J7</f>
        <v>-213.43283582089589</v>
      </c>
      <c r="AF7" s="110">
        <f>M7/J7</f>
        <v>0.89328358208955205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24</v>
      </c>
      <c r="M21" s="137">
        <f t="shared" si="4"/>
        <v>1786.1528201919409</v>
      </c>
      <c r="N21" s="138">
        <f>M21/L21</f>
        <v>74.42303417466421</v>
      </c>
      <c r="O21" s="139">
        <f>L21-I21</f>
        <v>0.33333333333333215</v>
      </c>
      <c r="P21" s="140">
        <f>N21-K21</f>
        <v>-10.084008078856911</v>
      </c>
      <c r="Q21" s="141">
        <f>N21/K21</f>
        <v>0.88067257106685992</v>
      </c>
      <c r="R21" s="291"/>
      <c r="S21" s="142">
        <f>S5</f>
        <v>0.25003472222222223</v>
      </c>
      <c r="T21" s="143">
        <f>INDEX(T5:T20,COUNTA(T5:T20))</f>
        <v>0.53847222222222224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10</v>
      </c>
      <c r="AD21" s="180">
        <f>SUM(AD5:AD20)</f>
        <v>0</v>
      </c>
      <c r="AE21" s="168">
        <f>M21-J21</f>
        <v>-213.84717980805908</v>
      </c>
      <c r="AF21" s="141">
        <f>M21/J21</f>
        <v>0.8930764100959705</v>
      </c>
      <c r="AG21" s="360"/>
    </row>
    <row r="22" spans="1:33" ht="15.75" customHeight="1">
      <c r="A22" s="294" t="s">
        <v>187</v>
      </c>
      <c r="B22" s="146" t="s">
        <v>183</v>
      </c>
      <c r="C22" s="287" t="s">
        <v>190</v>
      </c>
      <c r="D22" s="288"/>
      <c r="E22" s="147">
        <v>47.37</v>
      </c>
      <c r="F22" s="159">
        <v>1850</v>
      </c>
      <c r="G22" s="148">
        <f t="shared" ref="G22:G25" si="5">E22*F22</f>
        <v>87634.5</v>
      </c>
      <c r="H22" s="149"/>
      <c r="I22" s="153">
        <v>21</v>
      </c>
      <c r="J22" s="151">
        <v>2000</v>
      </c>
      <c r="K22" s="152">
        <f>J22/I22</f>
        <v>95.238095238095241</v>
      </c>
      <c r="L22" s="153">
        <v>22</v>
      </c>
      <c r="M22" s="151">
        <f>F22/V22*60</f>
        <v>1784.5659163987145</v>
      </c>
      <c r="N22" s="152">
        <f>M22/L22</f>
        <v>81.116632563577937</v>
      </c>
      <c r="O22" s="154">
        <f>L22-I22</f>
        <v>1</v>
      </c>
      <c r="P22" s="155">
        <f>N22-K22</f>
        <v>-14.121462674517304</v>
      </c>
      <c r="Q22" s="156">
        <f>N22/K22</f>
        <v>0.85172464191756836</v>
      </c>
      <c r="R22" s="289">
        <f>Q38</f>
        <v>0.88719753955664438</v>
      </c>
      <c r="S22" s="157">
        <v>0.25</v>
      </c>
      <c r="T22" s="158">
        <v>0.29319444444444442</v>
      </c>
      <c r="U22" s="159"/>
      <c r="V22" s="160">
        <v>62.199999999999974</v>
      </c>
      <c r="W22" s="97"/>
      <c r="X22" s="98"/>
      <c r="Y22" s="12"/>
      <c r="Z22" s="198"/>
      <c r="AA22" s="292"/>
      <c r="AB22" s="293"/>
      <c r="AC22" s="12">
        <v>2</v>
      </c>
      <c r="AD22" s="198"/>
      <c r="AE22" s="115">
        <f>M22-J22</f>
        <v>-215.43408360128547</v>
      </c>
      <c r="AF22" s="156">
        <f>M22/J22</f>
        <v>0.89228295819935721</v>
      </c>
      <c r="AG22" s="358">
        <f>AF38</f>
        <v>0.90832129049846921</v>
      </c>
    </row>
    <row r="23" spans="1:33" ht="15.75" customHeight="1">
      <c r="A23" s="295"/>
      <c r="B23" s="163" t="s">
        <v>183</v>
      </c>
      <c r="C23" s="274" t="s">
        <v>192</v>
      </c>
      <c r="D23" s="275"/>
      <c r="E23" s="101">
        <v>53.76</v>
      </c>
      <c r="F23" s="111">
        <v>3138</v>
      </c>
      <c r="G23" s="103">
        <f t="shared" si="5"/>
        <v>168698.88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1785.7730003161557</v>
      </c>
      <c r="N23" s="106">
        <f>M23/L23</f>
        <v>89.288650015807789</v>
      </c>
      <c r="O23" s="108">
        <f>L23-I23</f>
        <v>0</v>
      </c>
      <c r="P23" s="109">
        <f>N23-K23</f>
        <v>-10.711349984192211</v>
      </c>
      <c r="Q23" s="110">
        <f>N23/K23</f>
        <v>0.89288650015807791</v>
      </c>
      <c r="R23" s="290"/>
      <c r="S23" s="47">
        <v>0.29652777777777778</v>
      </c>
      <c r="T23" s="48">
        <v>0.36974537037037036</v>
      </c>
      <c r="U23" s="111">
        <v>4.8000000000000309</v>
      </c>
      <c r="V23" s="112">
        <v>105.43333333333332</v>
      </c>
      <c r="W23" s="113"/>
      <c r="X23" s="116"/>
      <c r="Y23" s="12"/>
      <c r="Z23" s="198"/>
      <c r="AA23" s="276"/>
      <c r="AB23" s="277"/>
      <c r="AC23" s="12">
        <v>2</v>
      </c>
      <c r="AD23" s="198"/>
      <c r="AE23" s="117">
        <f>M23-J23</f>
        <v>-214.22699968384427</v>
      </c>
      <c r="AF23" s="110">
        <f>M23/J23</f>
        <v>0.89288650015807791</v>
      </c>
      <c r="AG23" s="359"/>
    </row>
    <row r="24" spans="1:33" ht="15.75" customHeight="1">
      <c r="A24" s="295"/>
      <c r="B24" s="163" t="s">
        <v>183</v>
      </c>
      <c r="C24" s="274" t="s">
        <v>193</v>
      </c>
      <c r="D24" s="275"/>
      <c r="E24" s="101">
        <v>71.55</v>
      </c>
      <c r="F24" s="111">
        <v>2418</v>
      </c>
      <c r="G24" s="103">
        <f t="shared" si="5"/>
        <v>173007.9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1785.2337981952419</v>
      </c>
      <c r="N24" s="106">
        <f>M24/L24</f>
        <v>81.146990827056456</v>
      </c>
      <c r="O24" s="108">
        <f>L24-I24</f>
        <v>0</v>
      </c>
      <c r="P24" s="109">
        <f>N24-K24</f>
        <v>-9.7621000820344506</v>
      </c>
      <c r="Q24" s="110">
        <f>N24/K24</f>
        <v>0.89261689909762099</v>
      </c>
      <c r="R24" s="290"/>
      <c r="S24" s="47">
        <v>0.37361111111111112</v>
      </c>
      <c r="T24" s="48">
        <v>0.43004629629629632</v>
      </c>
      <c r="U24" s="111">
        <v>5.5666666666666842</v>
      </c>
      <c r="V24" s="112">
        <v>81.26666666666668</v>
      </c>
      <c r="W24" s="113">
        <v>0.43004629629629632</v>
      </c>
      <c r="X24" s="116">
        <v>0.46892361111111114</v>
      </c>
      <c r="Y24" s="12"/>
      <c r="Z24" s="198"/>
      <c r="AA24" s="276"/>
      <c r="AB24" s="277"/>
      <c r="AC24" s="12">
        <v>3</v>
      </c>
      <c r="AD24" s="198"/>
      <c r="AE24" s="117">
        <f>M24-J24</f>
        <v>-214.76620180475811</v>
      </c>
      <c r="AF24" s="110">
        <f>M24/J24</f>
        <v>0.89261689909762099</v>
      </c>
      <c r="AG24" s="359"/>
    </row>
    <row r="25" spans="1:33" ht="15.75" customHeight="1">
      <c r="A25" s="295"/>
      <c r="B25" s="163" t="s">
        <v>178</v>
      </c>
      <c r="C25" s="274" t="s">
        <v>179</v>
      </c>
      <c r="D25" s="275"/>
      <c r="E25" s="101">
        <v>29.97</v>
      </c>
      <c r="F25" s="111">
        <v>2530</v>
      </c>
      <c r="G25" s="103">
        <f t="shared" si="5"/>
        <v>75824.099999999991</v>
      </c>
      <c r="H25" s="26"/>
      <c r="I25" s="107">
        <v>21</v>
      </c>
      <c r="J25" s="105">
        <v>2790</v>
      </c>
      <c r="K25" s="106">
        <f t="shared" si="1"/>
        <v>132.85714285714286</v>
      </c>
      <c r="L25" s="107">
        <v>22</v>
      </c>
      <c r="M25" s="105">
        <f>F25/V25*60</f>
        <v>2628.5714285714325</v>
      </c>
      <c r="N25" s="106">
        <f>M25/L25</f>
        <v>119.48051948051966</v>
      </c>
      <c r="O25" s="108">
        <f>L25-I25</f>
        <v>1</v>
      </c>
      <c r="P25" s="109">
        <f>N25-K25</f>
        <v>-13.376623376623201</v>
      </c>
      <c r="Q25" s="110">
        <f>N25/K25</f>
        <v>0.89931573802541676</v>
      </c>
      <c r="R25" s="290"/>
      <c r="S25" s="47">
        <v>0.46892361111111114</v>
      </c>
      <c r="T25" s="48">
        <v>0.50902777777777775</v>
      </c>
      <c r="U25" s="111">
        <v>55.983333333333348</v>
      </c>
      <c r="V25" s="112">
        <v>57.749999999999915</v>
      </c>
      <c r="W25" s="113"/>
      <c r="X25" s="116"/>
      <c r="Y25" s="12"/>
      <c r="Z25" s="198"/>
      <c r="AA25" s="276"/>
      <c r="AB25" s="277"/>
      <c r="AC25" s="12">
        <v>2</v>
      </c>
      <c r="AD25" s="198"/>
      <c r="AE25" s="117">
        <f>M25-J25</f>
        <v>-161.42857142856747</v>
      </c>
      <c r="AF25" s="110">
        <f>M25/J25</f>
        <v>0.94214029697900803</v>
      </c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21</v>
      </c>
      <c r="J38" s="137">
        <f t="shared" si="6"/>
        <v>2197.5</v>
      </c>
      <c r="K38" s="138">
        <f t="shared" ref="K38" si="7">J38/I38</f>
        <v>104.64285714285714</v>
      </c>
      <c r="L38" s="136">
        <f t="shared" ref="L38:M38" si="8">AVERAGE(L22:L37)</f>
        <v>21.5</v>
      </c>
      <c r="M38" s="137">
        <f t="shared" si="8"/>
        <v>1996.0360358703861</v>
      </c>
      <c r="N38" s="138">
        <f>M38/L38</f>
        <v>92.838885389320282</v>
      </c>
      <c r="O38" s="139">
        <f>L38-I38</f>
        <v>0.5</v>
      </c>
      <c r="P38" s="140">
        <f>N38-K38</f>
        <v>-11.803971753536857</v>
      </c>
      <c r="Q38" s="141">
        <f>N38/K38</f>
        <v>0.88719753955664438</v>
      </c>
      <c r="R38" s="291"/>
      <c r="S38" s="142">
        <f>S22</f>
        <v>0.25</v>
      </c>
      <c r="T38" s="143">
        <f>INDEX(T22:T37,COUNTA(T22:T37))</f>
        <v>0.50902777777777775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9</v>
      </c>
      <c r="AD38" s="180">
        <f>SUM(AD22:AD37)</f>
        <v>0</v>
      </c>
      <c r="AE38" s="168">
        <f>M38-J38</f>
        <v>-201.46396412961394</v>
      </c>
      <c r="AF38" s="141">
        <f>M38/J38</f>
        <v>0.90832129049846921</v>
      </c>
      <c r="AG38" s="360"/>
    </row>
    <row r="39" spans="1:33" ht="15.75" customHeight="1">
      <c r="A39" s="284" t="s">
        <v>189</v>
      </c>
      <c r="B39" s="146" t="s">
        <v>183</v>
      </c>
      <c r="C39" s="287" t="s">
        <v>188</v>
      </c>
      <c r="D39" s="288"/>
      <c r="E39" s="147">
        <v>56.72</v>
      </c>
      <c r="F39" s="97">
        <v>3166</v>
      </c>
      <c r="G39" s="148">
        <f t="shared" ref="G39:G41" si="9">E39*F39</f>
        <v>179575.52</v>
      </c>
      <c r="H39" s="149"/>
      <c r="I39" s="150">
        <v>24</v>
      </c>
      <c r="J39" s="151">
        <v>2000</v>
      </c>
      <c r="K39" s="152">
        <f>J39/I39</f>
        <v>83.333333333333329</v>
      </c>
      <c r="L39" s="107">
        <v>24</v>
      </c>
      <c r="M39" s="151">
        <f>F39/V39*60</f>
        <v>1696.0714285714284</v>
      </c>
      <c r="N39" s="152">
        <f>M39/L39</f>
        <v>70.669642857142847</v>
      </c>
      <c r="O39" s="154">
        <f>L39-I39</f>
        <v>0</v>
      </c>
      <c r="P39" s="155">
        <f>N39-K39</f>
        <v>-12.663690476190482</v>
      </c>
      <c r="Q39" s="156">
        <f>N39/K39</f>
        <v>0.84803571428571423</v>
      </c>
      <c r="R39" s="289">
        <f>Q55</f>
        <v>0.85268038042661676</v>
      </c>
      <c r="S39" s="157">
        <v>0.25</v>
      </c>
      <c r="T39" s="158">
        <v>0.32777777777777778</v>
      </c>
      <c r="U39" s="159"/>
      <c r="V39" s="160">
        <v>112</v>
      </c>
      <c r="W39" s="158"/>
      <c r="X39" s="169"/>
      <c r="Y39" s="12"/>
      <c r="Z39" s="198"/>
      <c r="AA39" s="292"/>
      <c r="AB39" s="293"/>
      <c r="AC39" s="12">
        <v>3</v>
      </c>
      <c r="AD39" s="198"/>
      <c r="AE39" s="115">
        <f>M39-J39</f>
        <v>-303.92857142857156</v>
      </c>
      <c r="AF39" s="156">
        <f>M39/J39</f>
        <v>0.84803571428571423</v>
      </c>
      <c r="AG39" s="281">
        <f>AF55</f>
        <v>0.87704267701023442</v>
      </c>
    </row>
    <row r="40" spans="1:33" ht="15.75" customHeight="1">
      <c r="A40" s="285"/>
      <c r="B40" s="163" t="s">
        <v>183</v>
      </c>
      <c r="C40" s="274" t="s">
        <v>185</v>
      </c>
      <c r="D40" s="275"/>
      <c r="E40" s="101">
        <v>58.67</v>
      </c>
      <c r="F40" s="102">
        <v>3792</v>
      </c>
      <c r="G40" s="103">
        <f t="shared" si="9"/>
        <v>222476.64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24</v>
      </c>
      <c r="M40" s="105">
        <f>F40/V40*60</f>
        <v>1782.1409921671016</v>
      </c>
      <c r="N40" s="106">
        <f>M40/L40</f>
        <v>74.255874673629236</v>
      </c>
      <c r="O40" s="108">
        <f>L40-I40</f>
        <v>1</v>
      </c>
      <c r="P40" s="109">
        <f>N40-K40</f>
        <v>-12.700647065501201</v>
      </c>
      <c r="Q40" s="110">
        <f>N40/K40</f>
        <v>0.85394255874673619</v>
      </c>
      <c r="R40" s="290"/>
      <c r="S40" s="47">
        <v>0.33148148148148149</v>
      </c>
      <c r="T40" s="48">
        <v>0.4201388888888889</v>
      </c>
      <c r="U40" s="111">
        <v>5.333333333333341</v>
      </c>
      <c r="V40" s="112">
        <v>127.66666666666667</v>
      </c>
      <c r="W40" s="113">
        <v>0.4201388888888889</v>
      </c>
      <c r="X40" s="116">
        <v>0.4591898148148148</v>
      </c>
      <c r="Y40" s="12"/>
      <c r="Z40" s="198"/>
      <c r="AA40" s="276"/>
      <c r="AB40" s="277"/>
      <c r="AC40" s="12">
        <v>3</v>
      </c>
      <c r="AD40" s="198"/>
      <c r="AE40" s="117">
        <f>M40-J40</f>
        <v>-217.85900783289844</v>
      </c>
      <c r="AF40" s="110">
        <f>M40/J40</f>
        <v>0.89107049608355082</v>
      </c>
      <c r="AG40" s="282"/>
    </row>
    <row r="41" spans="1:33" ht="15.75" customHeight="1">
      <c r="A41" s="285"/>
      <c r="B41" s="163" t="s">
        <v>183</v>
      </c>
      <c r="C41" s="274" t="s">
        <v>191</v>
      </c>
      <c r="D41" s="275"/>
      <c r="E41" s="101">
        <v>59.54</v>
      </c>
      <c r="F41" s="102">
        <v>2907</v>
      </c>
      <c r="G41" s="103">
        <f t="shared" si="9"/>
        <v>173082.78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24</v>
      </c>
      <c r="M41" s="105">
        <f>F41/V41*60</f>
        <v>1784.0436413228767</v>
      </c>
      <c r="N41" s="106">
        <f>M41/L41</f>
        <v>74.335151721786531</v>
      </c>
      <c r="O41" s="108">
        <f>L41-I41</f>
        <v>1</v>
      </c>
      <c r="P41" s="109">
        <f>N41-K41</f>
        <v>-12.621370017343907</v>
      </c>
      <c r="Q41" s="110">
        <f>N41/K41</f>
        <v>0.85485424480054506</v>
      </c>
      <c r="R41" s="290"/>
      <c r="S41" s="47">
        <v>0.4591898148148148</v>
      </c>
      <c r="T41" s="48">
        <v>0.52708333333333335</v>
      </c>
      <c r="U41" s="111">
        <v>56.233333333333306</v>
      </c>
      <c r="V41" s="112">
        <v>97.766666666666708</v>
      </c>
      <c r="W41" s="113"/>
      <c r="X41" s="116"/>
      <c r="Y41" s="12"/>
      <c r="Z41" s="198"/>
      <c r="AA41" s="276"/>
      <c r="AB41" s="277"/>
      <c r="AC41" s="12">
        <v>3</v>
      </c>
      <c r="AD41" s="198"/>
      <c r="AE41" s="117">
        <f>M41-J41</f>
        <v>-215.95635867712326</v>
      </c>
      <c r="AF41" s="110">
        <f>M41/J41</f>
        <v>0.89202182066143831</v>
      </c>
      <c r="AG41" s="282"/>
    </row>
    <row r="42" spans="1:33" ht="15.75" customHeight="1">
      <c r="A42" s="285"/>
      <c r="B42" s="163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12"/>
      <c r="Z42" s="198"/>
      <c r="AA42" s="276"/>
      <c r="AB42" s="277"/>
      <c r="AC42" s="12"/>
      <c r="AD42" s="198"/>
      <c r="AE42" s="117"/>
      <c r="AF42" s="110"/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23.333333333333332</v>
      </c>
      <c r="J55" s="137">
        <f t="shared" si="10"/>
        <v>2000</v>
      </c>
      <c r="K55" s="138">
        <f t="shared" ref="K55" si="11">J55/I55</f>
        <v>85.714285714285722</v>
      </c>
      <c r="L55" s="136">
        <f t="shared" ref="L55:M55" si="12">AVERAGE(L39:L54)</f>
        <v>24</v>
      </c>
      <c r="M55" s="137">
        <f t="shared" si="12"/>
        <v>1754.0853540204689</v>
      </c>
      <c r="N55" s="138">
        <f>M55/L55</f>
        <v>73.086889750852876</v>
      </c>
      <c r="O55" s="139">
        <f>L55-I55</f>
        <v>0.66666666666666785</v>
      </c>
      <c r="P55" s="140">
        <f>N55-K55</f>
        <v>-12.627395963432846</v>
      </c>
      <c r="Q55" s="141">
        <f>N55/K55</f>
        <v>0.85268038042661676</v>
      </c>
      <c r="R55" s="291"/>
      <c r="S55" s="142">
        <f>S39</f>
        <v>0.25</v>
      </c>
      <c r="T55" s="143">
        <f>INDEX(T39:T54,COUNTA(T39:T54))</f>
        <v>0.52708333333333335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9</v>
      </c>
      <c r="AD55" s="191">
        <f>SUM(AD39:AD54)</f>
        <v>0</v>
      </c>
      <c r="AE55" s="168">
        <f>M55-J55</f>
        <v>-245.91464597953109</v>
      </c>
      <c r="AF55" s="141">
        <f>M55/J55</f>
        <v>0.87704267701023442</v>
      </c>
      <c r="AG55" s="283"/>
    </row>
    <row r="56" spans="1:33" ht="15.75" customHeight="1">
      <c r="A56" s="294" t="s">
        <v>210</v>
      </c>
      <c r="B56" s="114" t="s">
        <v>176</v>
      </c>
      <c r="C56" s="362" t="s">
        <v>177</v>
      </c>
      <c r="D56" s="362"/>
      <c r="E56" s="147">
        <v>19.7</v>
      </c>
      <c r="F56" s="97">
        <v>3798</v>
      </c>
      <c r="G56" s="148">
        <f t="shared" ref="G56:G59" si="13">E56*F56</f>
        <v>74820.599999999991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1079.5736281089614</v>
      </c>
      <c r="N56" s="152">
        <f>M56/L56</f>
        <v>83.044125239150873</v>
      </c>
      <c r="O56" s="154">
        <f>L56-I56</f>
        <v>0</v>
      </c>
      <c r="P56" s="155">
        <f>N56-K56</f>
        <v>-9.263567068541434</v>
      </c>
      <c r="Q56" s="156">
        <f>N56/K56</f>
        <v>0.89964469009080117</v>
      </c>
      <c r="R56" s="289">
        <f>Q72</f>
        <v>0.90517733498091968</v>
      </c>
      <c r="S56" s="157">
        <v>0.25</v>
      </c>
      <c r="T56" s="158">
        <v>0.39658564814814817</v>
      </c>
      <c r="U56" s="159"/>
      <c r="V56" s="160">
        <v>211.08333333333337</v>
      </c>
      <c r="W56" s="158"/>
      <c r="X56" s="169"/>
      <c r="Y56" s="12"/>
      <c r="Z56" s="198"/>
      <c r="AA56" s="292"/>
      <c r="AB56" s="293"/>
      <c r="AC56" s="12">
        <v>5</v>
      </c>
      <c r="AD56" s="198"/>
      <c r="AE56" s="115">
        <f>M56-J56</f>
        <v>-120.42637189103857</v>
      </c>
      <c r="AF56" s="156">
        <f>M56/J56</f>
        <v>0.89964469009080117</v>
      </c>
      <c r="AG56" s="281">
        <f>AF72</f>
        <v>0.90517733498091968</v>
      </c>
    </row>
    <row r="57" spans="1:33" ht="15.75" customHeight="1">
      <c r="A57" s="295"/>
      <c r="B57" s="100" t="s">
        <v>211</v>
      </c>
      <c r="C57" s="361" t="s">
        <v>212</v>
      </c>
      <c r="D57" s="361"/>
      <c r="E57" s="101">
        <v>27.05</v>
      </c>
      <c r="F57" s="102">
        <v>601</v>
      </c>
      <c r="G57" s="103">
        <f t="shared" si="13"/>
        <v>16257.050000000001</v>
      </c>
      <c r="H57" s="26"/>
      <c r="I57" s="104">
        <v>6</v>
      </c>
      <c r="J57" s="105">
        <v>3273</v>
      </c>
      <c r="K57" s="106">
        <f t="shared" ref="K57:K59" si="14">J57/I57</f>
        <v>545.5</v>
      </c>
      <c r="L57" s="107">
        <v>6</v>
      </c>
      <c r="M57" s="105">
        <f>F57/V57*60</f>
        <v>2963.8356164383736</v>
      </c>
      <c r="N57" s="106">
        <f>M57/L57</f>
        <v>493.97260273972893</v>
      </c>
      <c r="O57" s="108">
        <f>L57-I57</f>
        <v>0</v>
      </c>
      <c r="P57" s="109">
        <f>N57-K57</f>
        <v>-51.527397260271073</v>
      </c>
      <c r="Q57" s="110">
        <f>N57/K57</f>
        <v>0.90554097660811905</v>
      </c>
      <c r="R57" s="290"/>
      <c r="S57" s="47">
        <v>0.4</v>
      </c>
      <c r="T57" s="48">
        <v>0.40844907407407405</v>
      </c>
      <c r="U57" s="111">
        <v>4.9166666666666625</v>
      </c>
      <c r="V57" s="112">
        <v>12.166666666666597</v>
      </c>
      <c r="W57" s="113"/>
      <c r="X57" s="116"/>
      <c r="Y57" s="12"/>
      <c r="Z57" s="198"/>
      <c r="AA57" s="276"/>
      <c r="AB57" s="277"/>
      <c r="AC57" s="12">
        <v>1</v>
      </c>
      <c r="AD57" s="198"/>
      <c r="AE57" s="117">
        <f>M57-J57</f>
        <v>-309.16438356162644</v>
      </c>
      <c r="AF57" s="110">
        <f>M57/J57</f>
        <v>0.90554097660811905</v>
      </c>
      <c r="AG57" s="282"/>
    </row>
    <row r="58" spans="1:33" ht="15.75" customHeight="1">
      <c r="A58" s="295"/>
      <c r="B58" s="100" t="s">
        <v>211</v>
      </c>
      <c r="C58" s="361" t="s">
        <v>215</v>
      </c>
      <c r="D58" s="361"/>
      <c r="E58" s="101">
        <v>26.21</v>
      </c>
      <c r="F58" s="102">
        <v>2045</v>
      </c>
      <c r="G58" s="103">
        <f t="shared" si="13"/>
        <v>53599.450000000004</v>
      </c>
      <c r="H58" s="26"/>
      <c r="I58" s="104">
        <v>6</v>
      </c>
      <c r="J58" s="105">
        <v>3273</v>
      </c>
      <c r="K58" s="106">
        <f t="shared" si="14"/>
        <v>545.5</v>
      </c>
      <c r="L58" s="107">
        <v>6</v>
      </c>
      <c r="M58" s="105">
        <f>F58/V58*60</f>
        <v>2964.9617398308524</v>
      </c>
      <c r="N58" s="106">
        <f>M58/L58</f>
        <v>494.16028997180871</v>
      </c>
      <c r="O58" s="108">
        <f>L58-I58</f>
        <v>0</v>
      </c>
      <c r="P58" s="109">
        <f>N58-K58</f>
        <v>-51.339710028191291</v>
      </c>
      <c r="Q58" s="110">
        <f>N58/K58</f>
        <v>0.90588504119488311</v>
      </c>
      <c r="R58" s="290"/>
      <c r="S58" s="47">
        <v>0.41180555555555559</v>
      </c>
      <c r="T58" s="48">
        <v>0.44054398148148149</v>
      </c>
      <c r="U58" s="111">
        <v>4.8333333333334227</v>
      </c>
      <c r="V58" s="112">
        <v>41.383333333333297</v>
      </c>
      <c r="W58" s="113"/>
      <c r="X58" s="116"/>
      <c r="Y58" s="12"/>
      <c r="Z58" s="198"/>
      <c r="AA58" s="276"/>
      <c r="AB58" s="277"/>
      <c r="AC58" s="12">
        <v>1</v>
      </c>
      <c r="AD58" s="198"/>
      <c r="AE58" s="117">
        <f>M58-J58</f>
        <v>-308.03826016914763</v>
      </c>
      <c r="AF58" s="110">
        <f>M58/J58</f>
        <v>0.90588504119488311</v>
      </c>
      <c r="AG58" s="282"/>
    </row>
    <row r="59" spans="1:33" ht="15.75" customHeight="1">
      <c r="A59" s="295"/>
      <c r="B59" s="100" t="s">
        <v>178</v>
      </c>
      <c r="C59" s="361" t="s">
        <v>216</v>
      </c>
      <c r="D59" s="361"/>
      <c r="E59" s="101">
        <v>21.92</v>
      </c>
      <c r="F59" s="102">
        <v>1678</v>
      </c>
      <c r="G59" s="103">
        <f t="shared" si="13"/>
        <v>36781.760000000002</v>
      </c>
      <c r="H59" s="26"/>
      <c r="I59" s="104">
        <v>6</v>
      </c>
      <c r="J59" s="105">
        <v>3600</v>
      </c>
      <c r="K59" s="106">
        <f t="shared" si="14"/>
        <v>600</v>
      </c>
      <c r="L59" s="107">
        <v>6</v>
      </c>
      <c r="M59" s="105">
        <f>F59/V59*60</f>
        <v>3261.7710583153284</v>
      </c>
      <c r="N59" s="106">
        <f>M59/L59</f>
        <v>543.62850971922137</v>
      </c>
      <c r="O59" s="108">
        <f>L59-I59</f>
        <v>0</v>
      </c>
      <c r="P59" s="109">
        <f>N59-K59</f>
        <v>-56.37149028077863</v>
      </c>
      <c r="Q59" s="110">
        <f>N59/K59</f>
        <v>0.90604751619870227</v>
      </c>
      <c r="R59" s="290"/>
      <c r="S59" s="47">
        <v>0.44384259259259257</v>
      </c>
      <c r="T59" s="48">
        <v>0.46527777777777779</v>
      </c>
      <c r="U59" s="111">
        <v>4.7499999999999432</v>
      </c>
      <c r="V59" s="112">
        <v>30.866666666666724</v>
      </c>
      <c r="W59" s="113"/>
      <c r="X59" s="116"/>
      <c r="Y59" s="12"/>
      <c r="Z59" s="198"/>
      <c r="AA59" s="276"/>
      <c r="AB59" s="277"/>
      <c r="AC59" s="12">
        <v>2</v>
      </c>
      <c r="AD59" s="198"/>
      <c r="AE59" s="199">
        <f>M59-J59</f>
        <v>-338.22894168467155</v>
      </c>
      <c r="AF59" s="200">
        <f>M59/J59</f>
        <v>0.90604751619870239</v>
      </c>
      <c r="AG59" s="282"/>
    </row>
    <row r="60" spans="1:33" ht="15.75" customHeight="1">
      <c r="A60" s="296"/>
      <c r="B60" s="100"/>
      <c r="C60" s="361"/>
      <c r="D60" s="361"/>
      <c r="E60" s="101"/>
      <c r="F60" s="105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99"/>
      <c r="AF60" s="200"/>
      <c r="AG60" s="282"/>
    </row>
    <row r="61" spans="1:33" ht="15.75" customHeight="1">
      <c r="A61" s="296"/>
      <c r="B61" s="100"/>
      <c r="C61" s="361"/>
      <c r="D61" s="361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99"/>
      <c r="AF61" s="200"/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15">AVERAGE(I56:I71)</f>
        <v>7.75</v>
      </c>
      <c r="J72" s="137">
        <f t="shared" si="15"/>
        <v>2836.5</v>
      </c>
      <c r="K72" s="138">
        <f t="shared" ref="K72" si="16">J72/I72</f>
        <v>366</v>
      </c>
      <c r="L72" s="136">
        <f t="shared" ref="L72:M72" si="17">AVERAGE(L56:L71)</f>
        <v>7.75</v>
      </c>
      <c r="M72" s="137">
        <f t="shared" si="17"/>
        <v>2567.5355106733787</v>
      </c>
      <c r="N72" s="138">
        <f>M72/L72</f>
        <v>331.29490460301662</v>
      </c>
      <c r="O72" s="139">
        <f>L72-I72</f>
        <v>0</v>
      </c>
      <c r="P72" s="140">
        <f>N72-K72</f>
        <v>-34.705095396983381</v>
      </c>
      <c r="Q72" s="141">
        <f>N72/K72</f>
        <v>0.90517733498091968</v>
      </c>
      <c r="R72" s="291"/>
      <c r="S72" s="142">
        <f>S56</f>
        <v>0.25</v>
      </c>
      <c r="T72" s="143">
        <f>INDEX(T56:T71,COUNTA(T56:T71))</f>
        <v>0.46527777777777779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9</v>
      </c>
      <c r="AD72" s="191">
        <f>SUM(AD56:AD71)</f>
        <v>0</v>
      </c>
      <c r="AE72" s="168">
        <f>M72-J72</f>
        <v>-268.96448932662133</v>
      </c>
      <c r="AF72" s="141">
        <f>M72/J72</f>
        <v>0.90517733498091968</v>
      </c>
      <c r="AG72" s="283"/>
    </row>
    <row r="73" spans="1:33" ht="15.75" customHeight="1">
      <c r="A73" s="284" t="s">
        <v>220</v>
      </c>
      <c r="B73" s="146" t="s">
        <v>181</v>
      </c>
      <c r="C73" s="287" t="s">
        <v>203</v>
      </c>
      <c r="D73" s="288"/>
      <c r="E73" s="147">
        <v>58.17</v>
      </c>
      <c r="F73" s="97">
        <v>1363</v>
      </c>
      <c r="G73" s="148">
        <f t="shared" ref="G73:G74" si="18">E73*F73</f>
        <v>79285.710000000006</v>
      </c>
      <c r="H73" s="149"/>
      <c r="I73" s="150">
        <v>19</v>
      </c>
      <c r="J73" s="151">
        <v>1800</v>
      </c>
      <c r="K73" s="152">
        <f>J73/I73</f>
        <v>94.736842105263165</v>
      </c>
      <c r="L73" s="153">
        <v>19</v>
      </c>
      <c r="M73" s="151">
        <f>F73/V73*60</f>
        <v>1606.1538461538439</v>
      </c>
      <c r="N73" s="152">
        <f>M73/L73</f>
        <v>84.53441295546547</v>
      </c>
      <c r="O73" s="154">
        <f>L73-I73</f>
        <v>0</v>
      </c>
      <c r="P73" s="155">
        <f>N73-K73</f>
        <v>-10.202429149797695</v>
      </c>
      <c r="Q73" s="156">
        <f>N73/K73</f>
        <v>0.89230769230769102</v>
      </c>
      <c r="R73" s="289">
        <f>Q89</f>
        <v>0.89227914942200559</v>
      </c>
      <c r="S73" s="157">
        <v>0.70839120370370368</v>
      </c>
      <c r="T73" s="158">
        <v>0.74375000000000002</v>
      </c>
      <c r="U73" s="159"/>
      <c r="V73" s="160">
        <v>50.916666666666742</v>
      </c>
      <c r="W73" s="158"/>
      <c r="X73" s="169"/>
      <c r="Y73" s="196"/>
      <c r="Z73" s="197"/>
      <c r="AA73" s="292"/>
      <c r="AB73" s="293"/>
      <c r="AC73" s="196">
        <v>1</v>
      </c>
      <c r="AD73" s="197"/>
      <c r="AE73" s="115">
        <f>M73-J73</f>
        <v>-193.84615384615608</v>
      </c>
      <c r="AF73" s="156">
        <f>M73/J73</f>
        <v>0.89230769230769102</v>
      </c>
      <c r="AG73" s="281">
        <f>AF89</f>
        <v>0.8922791494220057</v>
      </c>
    </row>
    <row r="74" spans="1:33" ht="15.75" customHeight="1">
      <c r="A74" s="285"/>
      <c r="B74" s="163" t="s">
        <v>181</v>
      </c>
      <c r="C74" s="274" t="s">
        <v>221</v>
      </c>
      <c r="D74" s="275"/>
      <c r="E74" s="101">
        <v>44.98</v>
      </c>
      <c r="F74" s="102">
        <v>3126</v>
      </c>
      <c r="G74" s="103">
        <f t="shared" si="18"/>
        <v>140607.47999999998</v>
      </c>
      <c r="H74" s="26"/>
      <c r="I74" s="104">
        <v>21</v>
      </c>
      <c r="J74" s="105">
        <v>1800</v>
      </c>
      <c r="K74" s="106">
        <f t="shared" ref="K74" si="19">J74/I74</f>
        <v>85.714285714285708</v>
      </c>
      <c r="L74" s="107">
        <v>21</v>
      </c>
      <c r="M74" s="105">
        <f>F74/V74*60</f>
        <v>1606.0510917653762</v>
      </c>
      <c r="N74" s="106">
        <f>M74/L74</f>
        <v>76.478623417398865</v>
      </c>
      <c r="O74" s="108">
        <f>L74-I74</f>
        <v>0</v>
      </c>
      <c r="P74" s="109">
        <f>N74-K74</f>
        <v>-9.2356622968868436</v>
      </c>
      <c r="Q74" s="110">
        <f>N74/K74</f>
        <v>0.89225060653632016</v>
      </c>
      <c r="R74" s="290"/>
      <c r="S74" s="47">
        <v>0.74737268518518518</v>
      </c>
      <c r="T74" s="48">
        <v>0.82847222222222228</v>
      </c>
      <c r="U74" s="111">
        <v>5.2166666666666295</v>
      </c>
      <c r="V74" s="112">
        <v>116.78333333333342</v>
      </c>
      <c r="W74" s="113"/>
      <c r="X74" s="116"/>
      <c r="Y74" s="12"/>
      <c r="Z74" s="198"/>
      <c r="AA74" s="276"/>
      <c r="AB74" s="277"/>
      <c r="AC74" s="12">
        <v>3</v>
      </c>
      <c r="AD74" s="198"/>
      <c r="AE74" s="117">
        <f>M74-J74</f>
        <v>-193.94890823462379</v>
      </c>
      <c r="AF74" s="110">
        <f>M74/J74</f>
        <v>0.89225060653632016</v>
      </c>
      <c r="AG74" s="282"/>
    </row>
    <row r="75" spans="1:33" ht="15.75" customHeight="1">
      <c r="A75" s="285"/>
      <c r="B75" s="163"/>
      <c r="C75" s="274"/>
      <c r="D75" s="275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76"/>
      <c r="AB75" s="277"/>
      <c r="AC75" s="12"/>
      <c r="AD75" s="198"/>
      <c r="AE75" s="117"/>
      <c r="AF75" s="110"/>
      <c r="AG75" s="282"/>
    </row>
    <row r="76" spans="1:33" ht="15.75" customHeight="1">
      <c r="A76" s="285"/>
      <c r="B76" s="163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63"/>
      <c r="C77" s="274"/>
      <c r="D77" s="275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63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63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119"/>
      <c r="T79" s="120"/>
      <c r="U79" s="111"/>
      <c r="V79" s="112"/>
      <c r="W79" s="120"/>
      <c r="X79" s="189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63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119"/>
      <c r="T80" s="120"/>
      <c r="U80" s="111"/>
      <c r="V80" s="112"/>
      <c r="W80" s="120"/>
      <c r="X80" s="189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63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119"/>
      <c r="T81" s="120"/>
      <c r="U81" s="111"/>
      <c r="V81" s="112"/>
      <c r="W81" s="120"/>
      <c r="X81" s="189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63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119"/>
      <c r="T82" s="120"/>
      <c r="U82" s="111"/>
      <c r="V82" s="112"/>
      <c r="W82" s="120"/>
      <c r="X82" s="189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63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119"/>
      <c r="T83" s="120"/>
      <c r="U83" s="111"/>
      <c r="V83" s="112"/>
      <c r="W83" s="120"/>
      <c r="X83" s="189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63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119"/>
      <c r="T84" s="120"/>
      <c r="U84" s="111"/>
      <c r="V84" s="112"/>
      <c r="W84" s="120"/>
      <c r="X84" s="189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63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119"/>
      <c r="T85" s="120"/>
      <c r="U85" s="111"/>
      <c r="V85" s="112"/>
      <c r="W85" s="120"/>
      <c r="X85" s="189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63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119"/>
      <c r="T86" s="120"/>
      <c r="U86" s="111"/>
      <c r="V86" s="112"/>
      <c r="W86" s="120"/>
      <c r="X86" s="189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63"/>
      <c r="C87" s="274"/>
      <c r="D87" s="275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119"/>
      <c r="T87" s="120"/>
      <c r="U87" s="111"/>
      <c r="V87" s="112"/>
      <c r="W87" s="120"/>
      <c r="X87" s="189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0">AVERAGE(I73:I88)</f>
        <v>20</v>
      </c>
      <c r="J89" s="137">
        <f t="shared" si="20"/>
        <v>1800</v>
      </c>
      <c r="K89" s="138">
        <f t="shared" ref="K89" si="21">J89/I89</f>
        <v>90</v>
      </c>
      <c r="L89" s="136">
        <f t="shared" ref="L89:M89" si="22">AVERAGE(L73:L88)</f>
        <v>20</v>
      </c>
      <c r="M89" s="137">
        <f t="shared" si="22"/>
        <v>1606.1024689596102</v>
      </c>
      <c r="N89" s="138">
        <f>M89/L89</f>
        <v>80.305123447980506</v>
      </c>
      <c r="O89" s="139">
        <f>L89-I89</f>
        <v>0</v>
      </c>
      <c r="P89" s="140">
        <f>N89-K89</f>
        <v>-9.6948765520194939</v>
      </c>
      <c r="Q89" s="141">
        <f>N89/K89</f>
        <v>0.89227914942200559</v>
      </c>
      <c r="R89" s="291"/>
      <c r="S89" s="142">
        <f>S73</f>
        <v>0.70839120370370368</v>
      </c>
      <c r="T89" s="143">
        <f>INDEX(T73:T88,COUNTA(T73:T88))</f>
        <v>0.82847222222222228</v>
      </c>
      <c r="U89" s="144"/>
      <c r="V89" s="166"/>
      <c r="W89" s="167"/>
      <c r="X89" s="138"/>
      <c r="Y89" s="179">
        <f t="shared" ref="Y89:Z89" si="23">SUM(Y73:Y88)</f>
        <v>0</v>
      </c>
      <c r="Z89" s="180">
        <f t="shared" si="23"/>
        <v>0</v>
      </c>
      <c r="AA89" s="279"/>
      <c r="AB89" s="280"/>
      <c r="AC89" s="179">
        <f t="shared" ref="AC89" si="24">SUM(AC73:AC88)</f>
        <v>4</v>
      </c>
      <c r="AD89" s="180">
        <f t="shared" ref="AD89" si="25">SUM(AD73:AD88)</f>
        <v>0</v>
      </c>
      <c r="AE89" s="168">
        <f>M89-J89</f>
        <v>-193.89753104038982</v>
      </c>
      <c r="AF89" s="141">
        <f>M89/J89</f>
        <v>0.8922791494220057</v>
      </c>
      <c r="AG89" s="283"/>
    </row>
    <row r="90" spans="1:33" ht="15.75" customHeight="1">
      <c r="A90" s="294" t="s">
        <v>196</v>
      </c>
      <c r="B90" s="146" t="s">
        <v>181</v>
      </c>
      <c r="C90" s="287" t="s">
        <v>201</v>
      </c>
      <c r="D90" s="288"/>
      <c r="E90" s="147">
        <v>54.09</v>
      </c>
      <c r="F90" s="159">
        <v>1196</v>
      </c>
      <c r="G90" s="148">
        <f t="shared" ref="G90:G92" si="26">E90*F90</f>
        <v>64691.640000000007</v>
      </c>
      <c r="H90" s="149"/>
      <c r="I90" s="150">
        <v>19</v>
      </c>
      <c r="J90" s="151">
        <v>2000</v>
      </c>
      <c r="K90" s="152">
        <f>J90/I90</f>
        <v>105.26315789473684</v>
      </c>
      <c r="L90" s="153">
        <v>20</v>
      </c>
      <c r="M90" s="151">
        <f>F90/V90*60</f>
        <v>1787.2976338729818</v>
      </c>
      <c r="N90" s="152">
        <f>M90/L90</f>
        <v>89.364881693649096</v>
      </c>
      <c r="O90" s="154">
        <f>L90-I90</f>
        <v>1</v>
      </c>
      <c r="P90" s="155">
        <f>N90-K90</f>
        <v>-15.898276201087739</v>
      </c>
      <c r="Q90" s="156">
        <f>N90/K90</f>
        <v>0.84896637608966652</v>
      </c>
      <c r="R90" s="289">
        <f>Q106</f>
        <v>0.86423224077159067</v>
      </c>
      <c r="S90" s="157">
        <v>0.70833333333333337</v>
      </c>
      <c r="T90" s="158">
        <v>0.73621527777777773</v>
      </c>
      <c r="U90" s="159"/>
      <c r="V90" s="160">
        <v>40.149999999999878</v>
      </c>
      <c r="W90" s="97"/>
      <c r="X90" s="98"/>
      <c r="Y90" s="196"/>
      <c r="Z90" s="197"/>
      <c r="AA90" s="292"/>
      <c r="AB90" s="293"/>
      <c r="AC90" s="196">
        <v>1</v>
      </c>
      <c r="AD90" s="197"/>
      <c r="AE90" s="115">
        <f>M90-J90</f>
        <v>-212.70236612701819</v>
      </c>
      <c r="AF90" s="156">
        <f>M90/J90</f>
        <v>0.8936488169364909</v>
      </c>
      <c r="AG90" s="358">
        <f>AF106</f>
        <v>0.89303998213064373</v>
      </c>
    </row>
    <row r="91" spans="1:33" ht="15.75" customHeight="1">
      <c r="A91" s="295"/>
      <c r="B91" s="163" t="s">
        <v>181</v>
      </c>
      <c r="C91" s="274" t="s">
        <v>222</v>
      </c>
      <c r="D91" s="275"/>
      <c r="E91" s="101">
        <v>50.67</v>
      </c>
      <c r="F91" s="111">
        <v>2006</v>
      </c>
      <c r="G91" s="103">
        <f t="shared" si="26"/>
        <v>101644.02</v>
      </c>
      <c r="H91" s="26"/>
      <c r="I91" s="104">
        <v>20</v>
      </c>
      <c r="J91" s="105">
        <v>2000</v>
      </c>
      <c r="K91" s="106">
        <f t="shared" ref="K91:K92" si="27">J91/I91</f>
        <v>100</v>
      </c>
      <c r="L91" s="107">
        <v>20</v>
      </c>
      <c r="M91" s="105">
        <f>F91/V91*60</f>
        <v>1785.3152039555023</v>
      </c>
      <c r="N91" s="106">
        <f>M91/L91</f>
        <v>89.265760197775109</v>
      </c>
      <c r="O91" s="108">
        <f>L91-I91</f>
        <v>0</v>
      </c>
      <c r="P91" s="109">
        <f>N91-K91</f>
        <v>-10.734239802224891</v>
      </c>
      <c r="Q91" s="110">
        <f>N91/K91</f>
        <v>0.89265760197775113</v>
      </c>
      <c r="R91" s="290"/>
      <c r="S91" s="47">
        <v>0.73958333333333337</v>
      </c>
      <c r="T91" s="48">
        <v>0.78640046296296295</v>
      </c>
      <c r="U91" s="111">
        <v>4.8500000000001187</v>
      </c>
      <c r="V91" s="112">
        <v>67.4166666666666</v>
      </c>
      <c r="W91" s="113"/>
      <c r="X91" s="116"/>
      <c r="Y91" s="12"/>
      <c r="Z91" s="198"/>
      <c r="AA91" s="276"/>
      <c r="AB91" s="277"/>
      <c r="AC91" s="12">
        <v>1</v>
      </c>
      <c r="AD91" s="198"/>
      <c r="AE91" s="117">
        <f>M91-J91</f>
        <v>-214.68479604449772</v>
      </c>
      <c r="AF91" s="110">
        <f>M91/J91</f>
        <v>0.89265760197775113</v>
      </c>
      <c r="AG91" s="359"/>
    </row>
    <row r="92" spans="1:33" ht="15.75" customHeight="1">
      <c r="A92" s="295"/>
      <c r="B92" s="163" t="s">
        <v>181</v>
      </c>
      <c r="C92" s="274" t="s">
        <v>197</v>
      </c>
      <c r="D92" s="275"/>
      <c r="E92" s="101">
        <v>57.3</v>
      </c>
      <c r="F92" s="111">
        <v>1056</v>
      </c>
      <c r="G92" s="103">
        <f t="shared" si="26"/>
        <v>60508.799999999996</v>
      </c>
      <c r="H92" s="26"/>
      <c r="I92" s="104">
        <v>21</v>
      </c>
      <c r="J92" s="105">
        <v>2000</v>
      </c>
      <c r="K92" s="106">
        <f t="shared" si="27"/>
        <v>95.238095238095241</v>
      </c>
      <c r="L92" s="107">
        <v>22</v>
      </c>
      <c r="M92" s="105">
        <f>F92/V92*60</f>
        <v>1785.6270549553781</v>
      </c>
      <c r="N92" s="106">
        <f>M92/L92</f>
        <v>81.164866134335369</v>
      </c>
      <c r="O92" s="108">
        <f>L92-I92</f>
        <v>1</v>
      </c>
      <c r="P92" s="109">
        <f>N92-K92</f>
        <v>-14.073229103759871</v>
      </c>
      <c r="Q92" s="110">
        <f>N92/K92</f>
        <v>0.85223109441052136</v>
      </c>
      <c r="R92" s="290"/>
      <c r="S92" s="47">
        <v>0.7895833333333333</v>
      </c>
      <c r="T92" s="48">
        <v>0.81422453703703701</v>
      </c>
      <c r="U92" s="111">
        <v>4.5833333333333037</v>
      </c>
      <c r="V92" s="112">
        <v>35.483333333333334</v>
      </c>
      <c r="W92" s="113"/>
      <c r="X92" s="116"/>
      <c r="Y92" s="12"/>
      <c r="Z92" s="198"/>
      <c r="AA92" s="276"/>
      <c r="AB92" s="277"/>
      <c r="AC92" s="12">
        <v>1</v>
      </c>
      <c r="AD92" s="198"/>
      <c r="AE92" s="117">
        <f>M92-J92</f>
        <v>-214.37294504462193</v>
      </c>
      <c r="AF92" s="110">
        <f>M92/J92</f>
        <v>0.89281352747768905</v>
      </c>
      <c r="AG92" s="359"/>
    </row>
    <row r="93" spans="1:33" ht="15.75" customHeight="1">
      <c r="A93" s="295"/>
      <c r="B93" s="163"/>
      <c r="C93" s="274"/>
      <c r="D93" s="275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359"/>
    </row>
    <row r="94" spans="1:33" ht="15.75" customHeight="1">
      <c r="A94" s="296"/>
      <c r="B94" s="163"/>
      <c r="C94" s="274"/>
      <c r="D94" s="275"/>
      <c r="E94" s="101"/>
      <c r="F94" s="111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359"/>
    </row>
    <row r="95" spans="1:33" ht="15.75" customHeight="1">
      <c r="A95" s="296"/>
      <c r="B95" s="163"/>
      <c r="C95" s="274"/>
      <c r="D95" s="275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359"/>
    </row>
    <row r="96" spans="1:33" ht="15.75" customHeight="1">
      <c r="A96" s="296"/>
      <c r="B96" s="163"/>
      <c r="C96" s="274"/>
      <c r="D96" s="275"/>
      <c r="E96" s="101"/>
      <c r="F96" s="111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12"/>
      <c r="Z96" s="198"/>
      <c r="AA96" s="276"/>
      <c r="AB96" s="277"/>
      <c r="AC96" s="12"/>
      <c r="AD96" s="198"/>
      <c r="AE96" s="117"/>
      <c r="AF96" s="110"/>
      <c r="AG96" s="359"/>
    </row>
    <row r="97" spans="1:33" ht="15.75" customHeight="1">
      <c r="A97" s="296"/>
      <c r="B97" s="163"/>
      <c r="C97" s="274"/>
      <c r="D97" s="275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12"/>
      <c r="Z97" s="198"/>
      <c r="AA97" s="276"/>
      <c r="AB97" s="277"/>
      <c r="AC97" s="12"/>
      <c r="AD97" s="198"/>
      <c r="AE97" s="117"/>
      <c r="AF97" s="110"/>
      <c r="AG97" s="359"/>
    </row>
    <row r="98" spans="1:33" ht="15.75" customHeight="1">
      <c r="A98" s="296"/>
      <c r="B98" s="163"/>
      <c r="C98" s="274"/>
      <c r="D98" s="275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13"/>
      <c r="X98" s="116"/>
      <c r="Y98" s="12"/>
      <c r="Z98" s="198"/>
      <c r="AA98" s="276"/>
      <c r="AB98" s="277"/>
      <c r="AC98" s="12"/>
      <c r="AD98" s="198"/>
      <c r="AE98" s="117"/>
      <c r="AF98" s="110"/>
      <c r="AG98" s="359"/>
    </row>
    <row r="99" spans="1:33" ht="15.75" customHeight="1">
      <c r="A99" s="296"/>
      <c r="B99" s="163"/>
      <c r="C99" s="274"/>
      <c r="D99" s="275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13"/>
      <c r="X99" s="116"/>
      <c r="Y99" s="12"/>
      <c r="Z99" s="198"/>
      <c r="AA99" s="276"/>
      <c r="AB99" s="277"/>
      <c r="AC99" s="12"/>
      <c r="AD99" s="198"/>
      <c r="AE99" s="117"/>
      <c r="AF99" s="110"/>
      <c r="AG99" s="359"/>
    </row>
    <row r="100" spans="1:33" ht="15.75" customHeight="1">
      <c r="A100" s="296"/>
      <c r="B100" s="163"/>
      <c r="C100" s="274"/>
      <c r="D100" s="275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13"/>
      <c r="X100" s="116"/>
      <c r="Y100" s="12"/>
      <c r="Z100" s="198"/>
      <c r="AA100" s="276"/>
      <c r="AB100" s="277"/>
      <c r="AC100" s="12"/>
      <c r="AD100" s="198"/>
      <c r="AE100" s="117"/>
      <c r="AF100" s="110"/>
      <c r="AG100" s="359"/>
    </row>
    <row r="101" spans="1:33" ht="15.75" customHeight="1">
      <c r="A101" s="296"/>
      <c r="B101" s="163"/>
      <c r="C101" s="274"/>
      <c r="D101" s="275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13"/>
      <c r="X101" s="116"/>
      <c r="Y101" s="12"/>
      <c r="Z101" s="198"/>
      <c r="AA101" s="276"/>
      <c r="AB101" s="277"/>
      <c r="AC101" s="12"/>
      <c r="AD101" s="198"/>
      <c r="AE101" s="117"/>
      <c r="AF101" s="110"/>
      <c r="AG101" s="359"/>
    </row>
    <row r="102" spans="1:33" ht="15.75" customHeight="1">
      <c r="A102" s="296"/>
      <c r="B102" s="163"/>
      <c r="C102" s="274"/>
      <c r="D102" s="275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13"/>
      <c r="X102" s="116"/>
      <c r="Y102" s="12"/>
      <c r="Z102" s="198"/>
      <c r="AA102" s="276"/>
      <c r="AB102" s="277"/>
      <c r="AC102" s="12"/>
      <c r="AD102" s="198"/>
      <c r="AE102" s="117"/>
      <c r="AF102" s="110"/>
      <c r="AG102" s="359"/>
    </row>
    <row r="103" spans="1:33" ht="15.75" customHeight="1">
      <c r="A103" s="296"/>
      <c r="B103" s="163"/>
      <c r="C103" s="274"/>
      <c r="D103" s="275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83"/>
      <c r="X103" s="184"/>
      <c r="Y103" s="12"/>
      <c r="Z103" s="198"/>
      <c r="AA103" s="276"/>
      <c r="AB103" s="277"/>
      <c r="AC103" s="12"/>
      <c r="AD103" s="198"/>
      <c r="AE103" s="117"/>
      <c r="AF103" s="110"/>
      <c r="AG103" s="359"/>
    </row>
    <row r="104" spans="1:33" ht="15.75" customHeight="1">
      <c r="A104" s="296"/>
      <c r="B104" s="163"/>
      <c r="C104" s="274"/>
      <c r="D104" s="275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85"/>
      <c r="X104" s="186"/>
      <c r="Y104" s="12"/>
      <c r="Z104" s="198"/>
      <c r="AA104" s="276"/>
      <c r="AB104" s="277"/>
      <c r="AC104" s="12"/>
      <c r="AD104" s="198"/>
      <c r="AE104" s="117"/>
      <c r="AF104" s="110"/>
      <c r="AG104" s="359"/>
    </row>
    <row r="105" spans="1:33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47"/>
      <c r="T105" s="48"/>
      <c r="U105" s="130"/>
      <c r="V105" s="112"/>
      <c r="W105" s="185"/>
      <c r="X105" s="186"/>
      <c r="Y105" s="12"/>
      <c r="Z105" s="198"/>
      <c r="AA105" s="276"/>
      <c r="AB105" s="277"/>
      <c r="AC105" s="12"/>
      <c r="AD105" s="198"/>
      <c r="AE105" s="117"/>
      <c r="AF105" s="110"/>
      <c r="AG105" s="359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8">AVERAGE(I90:I105)</f>
        <v>20</v>
      </c>
      <c r="J106" s="137">
        <f t="shared" si="28"/>
        <v>2000</v>
      </c>
      <c r="K106" s="138">
        <f t="shared" ref="K106" si="29">J106/I106</f>
        <v>100</v>
      </c>
      <c r="L106" s="136">
        <f t="shared" ref="L106:M106" si="30">AVERAGE(L90:L105)</f>
        <v>20.666666666666668</v>
      </c>
      <c r="M106" s="137">
        <f t="shared" si="30"/>
        <v>1786.0799642612874</v>
      </c>
      <c r="N106" s="138">
        <f>M106/L106</f>
        <v>86.423224077159063</v>
      </c>
      <c r="O106" s="139">
        <f>L106-I106</f>
        <v>0.66666666666666785</v>
      </c>
      <c r="P106" s="140">
        <f>N106-K106</f>
        <v>-13.576775922840937</v>
      </c>
      <c r="Q106" s="141">
        <f>N106/K106</f>
        <v>0.86423224077159067</v>
      </c>
      <c r="R106" s="291"/>
      <c r="S106" s="142">
        <f>S90</f>
        <v>0.70833333333333337</v>
      </c>
      <c r="T106" s="143">
        <f>INDEX(T90:T105,COUNTA(T90:T105))</f>
        <v>0.81422453703703701</v>
      </c>
      <c r="U106" s="144"/>
      <c r="V106" s="166"/>
      <c r="W106" s="187"/>
      <c r="X106" s="188"/>
      <c r="Y106" s="179">
        <f t="shared" ref="Y106:Z106" si="31">SUM(Y90:Y105)</f>
        <v>0</v>
      </c>
      <c r="Z106" s="180">
        <f t="shared" si="31"/>
        <v>0</v>
      </c>
      <c r="AA106" s="279"/>
      <c r="AB106" s="280"/>
      <c r="AC106" s="179">
        <f t="shared" ref="AC106" si="32">SUM(AC90:AC105)</f>
        <v>3</v>
      </c>
      <c r="AD106" s="180">
        <f t="shared" ref="AD106" si="33">SUM(AD90:AD105)</f>
        <v>0</v>
      </c>
      <c r="AE106" s="168">
        <f>M106-J106</f>
        <v>-213.92003573871261</v>
      </c>
      <c r="AF106" s="141">
        <f>M106/J106</f>
        <v>0.89303998213064373</v>
      </c>
      <c r="AG106" s="360"/>
    </row>
    <row r="107" spans="1:33" ht="15.75" customHeight="1">
      <c r="A107" s="284" t="s">
        <v>209</v>
      </c>
      <c r="B107" s="146" t="s">
        <v>181</v>
      </c>
      <c r="C107" s="287" t="s">
        <v>200</v>
      </c>
      <c r="D107" s="288"/>
      <c r="E107" s="147">
        <v>47.6</v>
      </c>
      <c r="F107" s="97">
        <v>1761</v>
      </c>
      <c r="G107" s="148">
        <f t="shared" ref="G107:G109" si="34">E107*F107</f>
        <v>83823.600000000006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23</v>
      </c>
      <c r="M107" s="151">
        <f>F107/V107*60</f>
        <v>1787.3132224415026</v>
      </c>
      <c r="N107" s="152">
        <f>M107/L107</f>
        <v>77.709270540934895</v>
      </c>
      <c r="O107" s="154">
        <f>L107-I107</f>
        <v>0</v>
      </c>
      <c r="P107" s="155">
        <f>N107-K107</f>
        <v>-9.2472511981955421</v>
      </c>
      <c r="Q107" s="156">
        <f>N107/K107</f>
        <v>0.89365661122075124</v>
      </c>
      <c r="R107" s="289">
        <f>Q123</f>
        <v>0.88031378150456552</v>
      </c>
      <c r="S107" s="157">
        <v>0.70833333333333337</v>
      </c>
      <c r="T107" s="158">
        <v>0.74938657407407405</v>
      </c>
      <c r="U107" s="159"/>
      <c r="V107" s="160">
        <v>59.116666666666582</v>
      </c>
      <c r="W107" s="158"/>
      <c r="X107" s="169"/>
      <c r="Y107" s="196"/>
      <c r="Z107" s="197"/>
      <c r="AA107" s="292"/>
      <c r="AB107" s="293"/>
      <c r="AC107" s="196">
        <v>1</v>
      </c>
      <c r="AD107" s="197"/>
      <c r="AE107" s="115">
        <f>M107-J107</f>
        <v>-212.6867775584974</v>
      </c>
      <c r="AF107" s="156">
        <f>M107/J107</f>
        <v>0.89365661122075135</v>
      </c>
      <c r="AG107" s="281">
        <f>AF123</f>
        <v>0.89307195225100844</v>
      </c>
    </row>
    <row r="108" spans="1:33" ht="15.75" customHeight="1">
      <c r="A108" s="285"/>
      <c r="B108" s="163" t="s">
        <v>181</v>
      </c>
      <c r="C108" s="274" t="s">
        <v>199</v>
      </c>
      <c r="D108" s="275"/>
      <c r="E108" s="101">
        <v>56.87</v>
      </c>
      <c r="F108" s="102">
        <v>1475</v>
      </c>
      <c r="G108" s="103">
        <f t="shared" si="34"/>
        <v>83883.25</v>
      </c>
      <c r="H108" s="26"/>
      <c r="I108" s="104">
        <v>23</v>
      </c>
      <c r="J108" s="105">
        <v>2000</v>
      </c>
      <c r="K108" s="106">
        <f t="shared" ref="K108:K109" si="35">J108/I108</f>
        <v>86.956521739130437</v>
      </c>
      <c r="L108" s="107">
        <v>24</v>
      </c>
      <c r="M108" s="105">
        <f>F108/V108*60</f>
        <v>1784.8739495798332</v>
      </c>
      <c r="N108" s="106">
        <f>M108/L108</f>
        <v>74.369747899159719</v>
      </c>
      <c r="O108" s="108">
        <f>L108-I108</f>
        <v>1</v>
      </c>
      <c r="P108" s="109">
        <f>N108-K108</f>
        <v>-12.586773839970718</v>
      </c>
      <c r="Q108" s="110">
        <f>N108/K108</f>
        <v>0.85525210084033676</v>
      </c>
      <c r="R108" s="290"/>
      <c r="S108" s="47">
        <v>0.75306712962962963</v>
      </c>
      <c r="T108" s="48">
        <v>0.78749999999999998</v>
      </c>
      <c r="U108" s="111">
        <v>5.3000000000000291</v>
      </c>
      <c r="V108" s="112">
        <v>49.5833333333333</v>
      </c>
      <c r="W108" s="113"/>
      <c r="X108" s="116"/>
      <c r="Y108" s="12"/>
      <c r="Z108" s="198"/>
      <c r="AA108" s="276"/>
      <c r="AB108" s="277"/>
      <c r="AC108" s="12">
        <v>1</v>
      </c>
      <c r="AD108" s="198"/>
      <c r="AE108" s="117">
        <f>M108-J108</f>
        <v>-215.12605042016685</v>
      </c>
      <c r="AF108" s="110">
        <f>M108/J108</f>
        <v>0.89243697478991657</v>
      </c>
      <c r="AG108" s="282"/>
    </row>
    <row r="109" spans="1:33" ht="15.75" customHeight="1">
      <c r="A109" s="285"/>
      <c r="B109" s="163" t="s">
        <v>181</v>
      </c>
      <c r="C109" s="274" t="s">
        <v>198</v>
      </c>
      <c r="D109" s="275"/>
      <c r="E109" s="101">
        <v>56.79</v>
      </c>
      <c r="F109" s="102">
        <v>1818</v>
      </c>
      <c r="G109" s="103">
        <f t="shared" si="34"/>
        <v>103244.22</v>
      </c>
      <c r="H109" s="26"/>
      <c r="I109" s="104">
        <v>23</v>
      </c>
      <c r="J109" s="105">
        <v>2000</v>
      </c>
      <c r="K109" s="106">
        <f t="shared" si="35"/>
        <v>86.956521739130437</v>
      </c>
      <c r="L109" s="107">
        <v>23</v>
      </c>
      <c r="M109" s="105">
        <f>F109/V109*60</f>
        <v>1786.2445414847145</v>
      </c>
      <c r="N109" s="106">
        <f>M109/L109</f>
        <v>77.662806151509329</v>
      </c>
      <c r="O109" s="108">
        <f>L109-I109</f>
        <v>0</v>
      </c>
      <c r="P109" s="109">
        <f>N109-K109</f>
        <v>-9.2937155876211079</v>
      </c>
      <c r="Q109" s="110">
        <f>N109/K109</f>
        <v>0.89312227074235728</v>
      </c>
      <c r="R109" s="290"/>
      <c r="S109" s="47">
        <v>0.79166666666666663</v>
      </c>
      <c r="T109" s="48">
        <v>0.83407407407407408</v>
      </c>
      <c r="U109" s="111">
        <v>5.9999999999999787</v>
      </c>
      <c r="V109" s="112">
        <v>61.066666666666727</v>
      </c>
      <c r="W109" s="113"/>
      <c r="X109" s="116"/>
      <c r="Y109" s="12"/>
      <c r="Z109" s="198"/>
      <c r="AA109" s="276"/>
      <c r="AB109" s="277"/>
      <c r="AC109" s="12">
        <v>2</v>
      </c>
      <c r="AD109" s="198"/>
      <c r="AE109" s="117">
        <f>M109-J109</f>
        <v>-213.75545851528545</v>
      </c>
      <c r="AF109" s="110">
        <f>M109/J109</f>
        <v>0.89312227074235728</v>
      </c>
      <c r="AG109" s="282"/>
    </row>
    <row r="110" spans="1:33" ht="15.75" customHeight="1">
      <c r="A110" s="285"/>
      <c r="B110" s="163"/>
      <c r="C110" s="274"/>
      <c r="D110" s="275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76"/>
      <c r="AB110" s="277"/>
      <c r="AC110" s="12"/>
      <c r="AD110" s="198"/>
      <c r="AE110" s="117"/>
      <c r="AF110" s="110"/>
      <c r="AG110" s="282"/>
    </row>
    <row r="111" spans="1:33" ht="15.75" customHeight="1">
      <c r="A111" s="285"/>
      <c r="B111" s="163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282"/>
    </row>
    <row r="112" spans="1:33" ht="15.75" customHeight="1">
      <c r="A112" s="285"/>
      <c r="B112" s="163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282"/>
    </row>
    <row r="113" spans="1:33" ht="15.75" customHeight="1">
      <c r="A113" s="285"/>
      <c r="B113" s="163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76"/>
      <c r="AB113" s="277"/>
      <c r="AC113" s="12"/>
      <c r="AD113" s="198"/>
      <c r="AE113" s="117"/>
      <c r="AF113" s="110"/>
      <c r="AG113" s="282"/>
    </row>
    <row r="114" spans="1:33" ht="15.75" customHeight="1">
      <c r="A114" s="285"/>
      <c r="B114" s="163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76"/>
      <c r="AB114" s="277"/>
      <c r="AC114" s="12"/>
      <c r="AD114" s="198"/>
      <c r="AE114" s="117"/>
      <c r="AF114" s="110"/>
      <c r="AG114" s="282"/>
    </row>
    <row r="115" spans="1:33" ht="15.75" customHeight="1">
      <c r="A115" s="285"/>
      <c r="B115" s="163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76"/>
      <c r="AB115" s="277"/>
      <c r="AC115" s="12"/>
      <c r="AD115" s="198"/>
      <c r="AE115" s="117"/>
      <c r="AF115" s="110"/>
      <c r="AG115" s="282"/>
    </row>
    <row r="116" spans="1:33" ht="15.75" customHeight="1">
      <c r="A116" s="285"/>
      <c r="B116" s="163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76"/>
      <c r="AB116" s="277"/>
      <c r="AC116" s="12"/>
      <c r="AD116" s="198"/>
      <c r="AE116" s="117"/>
      <c r="AF116" s="110"/>
      <c r="AG116" s="282"/>
    </row>
    <row r="117" spans="1:33" ht="15.75" customHeight="1">
      <c r="A117" s="285"/>
      <c r="B117" s="163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76"/>
      <c r="AB117" s="277"/>
      <c r="AC117" s="12"/>
      <c r="AD117" s="198"/>
      <c r="AE117" s="117"/>
      <c r="AF117" s="110"/>
      <c r="AG117" s="282"/>
    </row>
    <row r="118" spans="1:33" ht="15.75" customHeight="1">
      <c r="A118" s="285"/>
      <c r="B118" s="163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76"/>
      <c r="AB118" s="277"/>
      <c r="AC118" s="12"/>
      <c r="AD118" s="198"/>
      <c r="AE118" s="117"/>
      <c r="AF118" s="110"/>
      <c r="AG118" s="282"/>
    </row>
    <row r="119" spans="1:33" ht="15.75" customHeight="1">
      <c r="A119" s="285"/>
      <c r="B119" s="163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76"/>
      <c r="AB119" s="277"/>
      <c r="AC119" s="12"/>
      <c r="AD119" s="198"/>
      <c r="AE119" s="117"/>
      <c r="AF119" s="110"/>
      <c r="AG119" s="282"/>
    </row>
    <row r="120" spans="1:33" ht="15.75" customHeight="1">
      <c r="A120" s="285"/>
      <c r="B120" s="163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76"/>
      <c r="AB120" s="277"/>
      <c r="AC120" s="12"/>
      <c r="AD120" s="198"/>
      <c r="AE120" s="117"/>
      <c r="AF120" s="110"/>
      <c r="AG120" s="282"/>
    </row>
    <row r="121" spans="1:33" ht="15.75" customHeight="1">
      <c r="A121" s="285"/>
      <c r="B121" s="163"/>
      <c r="C121" s="274"/>
      <c r="D121" s="275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76"/>
      <c r="AB121" s="277"/>
      <c r="AC121" s="12"/>
      <c r="AD121" s="198"/>
      <c r="AE121" s="117"/>
      <c r="AF121" s="110"/>
      <c r="AG121" s="282"/>
    </row>
    <row r="122" spans="1:33" ht="15.75" customHeight="1">
      <c r="A122" s="285"/>
      <c r="B122" s="163"/>
      <c r="C122" s="274"/>
      <c r="D122" s="275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76"/>
      <c r="AB122" s="277"/>
      <c r="AC122" s="12"/>
      <c r="AD122" s="198"/>
      <c r="AE122" s="165"/>
      <c r="AF122" s="125"/>
      <c r="AG122" s="282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6">AVERAGE(I107:I122)</f>
        <v>23</v>
      </c>
      <c r="J123" s="137">
        <f t="shared" si="36"/>
        <v>2000</v>
      </c>
      <c r="K123" s="138">
        <f t="shared" ref="K123" si="37">J123/I123</f>
        <v>86.956521739130437</v>
      </c>
      <c r="L123" s="136">
        <f t="shared" ref="L123:M123" si="38">AVERAGE(L107:L122)</f>
        <v>23.333333333333332</v>
      </c>
      <c r="M123" s="137">
        <f t="shared" si="38"/>
        <v>1786.1439045020168</v>
      </c>
      <c r="N123" s="138">
        <f>M123/L123</f>
        <v>76.54902447865787</v>
      </c>
      <c r="O123" s="139">
        <f>L123-I123</f>
        <v>0.33333333333333215</v>
      </c>
      <c r="P123" s="140">
        <f>N123-K123</f>
        <v>-10.407497260472567</v>
      </c>
      <c r="Q123" s="141">
        <f>N123/K123</f>
        <v>0.88031378150456552</v>
      </c>
      <c r="R123" s="291"/>
      <c r="S123" s="142">
        <f>S107</f>
        <v>0.70833333333333337</v>
      </c>
      <c r="T123" s="143">
        <f>INDEX(T107:T122,COUNTA(T107:T122))</f>
        <v>0.83407407407407408</v>
      </c>
      <c r="U123" s="144"/>
      <c r="V123" s="166"/>
      <c r="W123" s="167"/>
      <c r="X123" s="138"/>
      <c r="Y123" s="179">
        <f t="shared" ref="Y123:Z123" si="39">SUM(Y107:Y122)</f>
        <v>0</v>
      </c>
      <c r="Z123" s="180">
        <f t="shared" si="39"/>
        <v>0</v>
      </c>
      <c r="AA123" s="279"/>
      <c r="AB123" s="280"/>
      <c r="AC123" s="179">
        <f t="shared" ref="AC123" si="40">SUM(AC107:AC122)</f>
        <v>4</v>
      </c>
      <c r="AD123" s="180">
        <f t="shared" ref="AD123" si="41">SUM(AD107:AD122)</f>
        <v>0</v>
      </c>
      <c r="AE123" s="168">
        <f>M123-J123</f>
        <v>-213.85609549798323</v>
      </c>
      <c r="AF123" s="141">
        <f>M123/J123</f>
        <v>0.89307195225100844</v>
      </c>
      <c r="AG123" s="283"/>
    </row>
    <row r="125" spans="1:33">
      <c r="AA125" s="273" t="s">
        <v>159</v>
      </c>
      <c r="AB125" s="273"/>
    </row>
    <row r="126" spans="1:33">
      <c r="AA126" s="273" t="s">
        <v>160</v>
      </c>
      <c r="AB126" s="273"/>
    </row>
    <row r="127" spans="1:33">
      <c r="AA127" s="273" t="s">
        <v>161</v>
      </c>
      <c r="AB127" s="273"/>
    </row>
    <row r="128" spans="1:33">
      <c r="AA128" s="273" t="s">
        <v>162</v>
      </c>
      <c r="AB128" s="273"/>
    </row>
    <row r="129" spans="27:28">
      <c r="AA129" s="273" t="s">
        <v>163</v>
      </c>
      <c r="AB129" s="273"/>
    </row>
    <row r="130" spans="27:28">
      <c r="AA130" s="273" t="s">
        <v>164</v>
      </c>
      <c r="AB130" s="273"/>
    </row>
    <row r="131" spans="27:28">
      <c r="AA131" s="273" t="s">
        <v>165</v>
      </c>
      <c r="AB131" s="273"/>
    </row>
    <row r="132" spans="27:28">
      <c r="AA132" s="273" t="s">
        <v>166</v>
      </c>
      <c r="AB132" s="273"/>
    </row>
    <row r="133" spans="27:28">
      <c r="AA133" s="273" t="s">
        <v>167</v>
      </c>
      <c r="AB133" s="273"/>
    </row>
    <row r="134" spans="27:28">
      <c r="AA134" s="273" t="s">
        <v>168</v>
      </c>
      <c r="AB134" s="273"/>
    </row>
    <row r="135" spans="27:28">
      <c r="AA135" s="273" t="s">
        <v>169</v>
      </c>
      <c r="AB135" s="273"/>
    </row>
    <row r="136" spans="27:28">
      <c r="AA136" s="273" t="s">
        <v>170</v>
      </c>
      <c r="AB136" s="273"/>
    </row>
    <row r="137" spans="27:28">
      <c r="AA137" s="273" t="s">
        <v>171</v>
      </c>
      <c r="AB137" s="273"/>
    </row>
  </sheetData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414" priority="3" operator="greaterThan">
      <formula>0</formula>
    </cfRule>
  </conditionalFormatting>
  <conditionalFormatting sqref="P5:P123 AE5:AE123">
    <cfRule type="cellIs" dxfId="413" priority="6" operator="lessThan">
      <formula>0</formula>
    </cfRule>
  </conditionalFormatting>
  <conditionalFormatting sqref="Q5:Q123 AF5:AF123">
    <cfRule type="cellIs" dxfId="412" priority="4" operator="greaterThan">
      <formula>1</formula>
    </cfRule>
    <cfRule type="cellIs" dxfId="411" priority="5" operator="lessThan">
      <formula>0.8</formula>
    </cfRule>
  </conditionalFormatting>
  <conditionalFormatting sqref="AG5 R5:R123 AG39:AG90">
    <cfRule type="cellIs" dxfId="410" priority="7" operator="lessThan">
      <formula>0.8</formula>
    </cfRule>
  </conditionalFormatting>
  <conditionalFormatting sqref="AG22">
    <cfRule type="cellIs" dxfId="409" priority="10" operator="lessThan">
      <formula>0.8</formula>
    </cfRule>
  </conditionalFormatting>
  <conditionalFormatting sqref="AG37">
    <cfRule type="cellIs" dxfId="408" priority="9" operator="lessThan">
      <formula>0.8</formula>
    </cfRule>
  </conditionalFormatting>
  <conditionalFormatting sqref="AG105">
    <cfRule type="cellIs" dxfId="407" priority="2" operator="lessThan">
      <formula>0.8</formula>
    </cfRule>
  </conditionalFormatting>
  <conditionalFormatting sqref="AG107:AG123">
    <cfRule type="cellIs" dxfId="406" priority="1" operator="lessThan">
      <formula>0.8</formula>
    </cfRule>
  </conditionalFormatting>
  <dataValidations count="1">
    <dataValidation type="list" allowBlank="1" showInputMessage="1" showErrorMessage="1" sqref="AA5:AB123" xr:uid="{8B844254-CEE6-456E-9D20-DEBD2DA2549C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A6615-FAF6-4DFB-A927-0BC9F8459504}">
  <sheetPr>
    <tabColor theme="9" tint="0.59999389629810485"/>
  </sheetPr>
  <dimension ref="B1:AR42"/>
  <sheetViews>
    <sheetView zoomScale="70" zoomScaleNormal="70" workbookViewId="0">
      <selection activeCell="O18" sqref="O18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239</v>
      </c>
      <c r="D3" s="263"/>
      <c r="E3" s="3" t="s">
        <v>2</v>
      </c>
      <c r="F3" s="264">
        <f>'0317(18度C)'!D1+'0317(4度C)'!D1</f>
        <v>183844</v>
      </c>
      <c r="G3" s="265"/>
      <c r="H3" s="3" t="s">
        <v>3</v>
      </c>
      <c r="I3" s="266">
        <f>'0317(18度C)'!F1+'0317(4度C)'!F1</f>
        <v>5386755.8800000008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450.34640883414414</v>
      </c>
      <c r="F6" s="239" t="e">
        <f>AVERAGE(#REF!,D14:K14)</f>
        <v>#REF!</v>
      </c>
      <c r="G6" s="240">
        <f>AVERAGE(D14:K14)</f>
        <v>160.21604627766601</v>
      </c>
      <c r="H6" s="241"/>
      <c r="I6" s="240">
        <f>AVERAGE(L14:O14)</f>
        <v>92.318840579710141</v>
      </c>
      <c r="J6" s="241"/>
      <c r="K6" s="240">
        <f>AVERAGE(D32:O32)</f>
        <v>686.60584911930869</v>
      </c>
      <c r="L6" s="241"/>
      <c r="M6" s="240">
        <f>AVERAGE(P32:X32)</f>
        <v>713.67314722499168</v>
      </c>
      <c r="N6" s="241"/>
      <c r="O6" s="229">
        <f>'0317(4度C)'!Y2</f>
        <v>0</v>
      </c>
      <c r="P6" s="229">
        <f>'0317(4度C)'!Z2</f>
        <v>0</v>
      </c>
      <c r="Q6" s="229">
        <f>'0317(4度C)'!AC2</f>
        <v>46</v>
      </c>
      <c r="R6" s="229">
        <f>'0317(4度C)'!AD2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400.20531068700939</v>
      </c>
      <c r="F7" s="235" t="e">
        <f>AVERAGE(#REF!,D15:K15)</f>
        <v>#REF!</v>
      </c>
      <c r="G7" s="236">
        <f>AVERAGE(D15:K15)</f>
        <v>142.83050059746301</v>
      </c>
      <c r="H7" s="237"/>
      <c r="I7" s="236">
        <f>AVERAGE(L15:O15)</f>
        <v>81.085860231031262</v>
      </c>
      <c r="J7" s="237"/>
      <c r="K7" s="236">
        <f>AVERAGE(D33:O33)</f>
        <v>611.32064304437165</v>
      </c>
      <c r="L7" s="237"/>
      <c r="M7" s="236">
        <f>AVERAGE(P33:X33)</f>
        <v>633.0255431718366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0.88376012098776169</v>
      </c>
      <c r="F8" s="243" t="e">
        <f>AVERAGE(D16:K16,#REF!)</f>
        <v>#REF!</v>
      </c>
      <c r="G8" s="222">
        <f>AVERAGE(D16:K16)</f>
        <v>0.88035061889939703</v>
      </c>
      <c r="H8" s="223"/>
      <c r="I8" s="222">
        <f>AVERAGE(L16:O16)</f>
        <v>0.87887377302819392</v>
      </c>
      <c r="J8" s="223"/>
      <c r="K8" s="222">
        <f>AVERAGE(D34:O34)</f>
        <v>0.8892016213785251</v>
      </c>
      <c r="L8" s="223"/>
      <c r="M8" s="222">
        <f>AVERAGE(P34:X34)</f>
        <v>0.88403250855734772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84.507042253521121</v>
      </c>
      <c r="F14" s="28">
        <v>104.64285714285714</v>
      </c>
      <c r="G14" s="28">
        <v>85.714285714285722</v>
      </c>
      <c r="H14" s="28">
        <v>366</v>
      </c>
      <c r="I14" s="28" t="s">
        <v>42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100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74.419101262501997</v>
      </c>
      <c r="F15" s="35">
        <v>92.836580665428315</v>
      </c>
      <c r="G15" s="35">
        <v>72.706917305389297</v>
      </c>
      <c r="H15" s="35">
        <v>331.35940315653249</v>
      </c>
      <c r="I15" s="35" t="s">
        <v>42</v>
      </c>
      <c r="J15" s="35" t="s">
        <v>42</v>
      </c>
      <c r="K15" s="36" t="s">
        <v>42</v>
      </c>
      <c r="L15" s="34" t="s">
        <v>42</v>
      </c>
      <c r="M15" s="37">
        <v>80.30497005057957</v>
      </c>
      <c r="N15" s="35">
        <v>86.407432207180889</v>
      </c>
      <c r="O15" s="38">
        <v>76.545178435333327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H16" si="0">E15/E14</f>
        <v>0.88062603160627373</v>
      </c>
      <c r="F16" s="43">
        <f t="shared" si="0"/>
        <v>0.88717551489146518</v>
      </c>
      <c r="G16" s="43">
        <f t="shared" si="0"/>
        <v>0.84824736856287508</v>
      </c>
      <c r="H16" s="43">
        <f t="shared" si="0"/>
        <v>0.90535356053697402</v>
      </c>
      <c r="I16" s="43" t="s">
        <v>42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0.89227744500643968</v>
      </c>
      <c r="N16" s="43">
        <f t="shared" si="1"/>
        <v>0.8640743220718089</v>
      </c>
      <c r="O16" s="46">
        <f t="shared" si="1"/>
        <v>0.88026955200633328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0.2502199074074074</v>
      </c>
      <c r="F17" s="48">
        <v>0.25017361111111114</v>
      </c>
      <c r="G17" s="48">
        <v>0.25</v>
      </c>
      <c r="H17" s="48">
        <v>0.25028935185185186</v>
      </c>
      <c r="I17" s="48" t="s">
        <v>42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>
        <v>0.70835648148148145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0.56828703703703709</v>
      </c>
      <c r="F18" s="48">
        <v>0.53194444444444444</v>
      </c>
      <c r="G18" s="48">
        <v>0.54861111111111116</v>
      </c>
      <c r="H18" s="48">
        <v>0.46458333333333335</v>
      </c>
      <c r="I18" s="48" t="s">
        <v>42</v>
      </c>
      <c r="J18" s="48" t="s">
        <v>42</v>
      </c>
      <c r="K18" s="48" t="s">
        <v>42</v>
      </c>
      <c r="L18" s="47" t="s">
        <v>42</v>
      </c>
      <c r="M18" s="49">
        <v>0.83922453703703703</v>
      </c>
      <c r="N18" s="48">
        <v>0.83892361111111113</v>
      </c>
      <c r="O18" s="50">
        <v>0.85138888888888886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12</v>
      </c>
      <c r="F21" s="52">
        <v>10</v>
      </c>
      <c r="G21" s="52">
        <v>11</v>
      </c>
      <c r="H21" s="52">
        <v>0</v>
      </c>
      <c r="I21" s="52"/>
      <c r="J21" s="52"/>
      <c r="K21" s="53"/>
      <c r="L21" s="54"/>
      <c r="M21" s="55">
        <v>4</v>
      </c>
      <c r="N21" s="52">
        <v>4</v>
      </c>
      <c r="O21" s="56">
        <v>5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24</v>
      </c>
      <c r="F23" s="58">
        <v>21.5</v>
      </c>
      <c r="G23" s="58">
        <v>24</v>
      </c>
      <c r="H23" s="58">
        <v>7.75</v>
      </c>
      <c r="I23" s="58" t="s">
        <v>42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20.666666666666668</v>
      </c>
      <c r="O23" s="61">
        <v>23.333333333333332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328.81355932203388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1005.8823529411765</v>
      </c>
      <c r="O32" s="28">
        <v>840</v>
      </c>
      <c r="P32" s="27">
        <v>305.08474576271186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723.52941176470586</v>
      </c>
      <c r="W32" s="28">
        <v>979.41176470588243</v>
      </c>
      <c r="X32" s="31">
        <v>846.66666666666663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286.55460025061183</v>
      </c>
      <c r="H33" s="35">
        <v>390.09246611186171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742.64612979840513</v>
      </c>
      <c r="N33" s="35">
        <v>891.5942766743118</v>
      </c>
      <c r="O33" s="35">
        <v>745.71574238666756</v>
      </c>
      <c r="P33" s="34">
        <v>264.50285692706012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647.77774111022427</v>
      </c>
      <c r="W33" s="35">
        <v>870.3650813898962</v>
      </c>
      <c r="X33" s="38">
        <v>749.45649326016587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0.87148048529825251</v>
      </c>
      <c r="H34" s="43">
        <f>H33/H32</f>
        <v>0.90021338333506551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0.90017712702836983</v>
      </c>
      <c r="N34" s="43">
        <f>N33/N32</f>
        <v>0.88638027505633332</v>
      </c>
      <c r="O34" s="43">
        <f>O33/O32</f>
        <v>0.88775683617460421</v>
      </c>
      <c r="P34" s="42">
        <f>P33/P32</f>
        <v>0.86698158659425262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0.89530256901413119</v>
      </c>
      <c r="W34" s="43">
        <f>W33/W32</f>
        <v>0.88866104406175583</v>
      </c>
      <c r="X34" s="46">
        <f>X33/X32</f>
        <v>0.88518483455925112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0.20833333333333334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0.29188657407407409</v>
      </c>
      <c r="N35" s="48">
        <v>0.16699074074074075</v>
      </c>
      <c r="O35" s="48">
        <v>0.16666666666666666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0.70864583333333331</v>
      </c>
      <c r="W35" s="48">
        <v>0.7084259259259259</v>
      </c>
      <c r="X35" s="50">
        <v>0.70853009259259259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0.47989583333333335</v>
      </c>
      <c r="H36" s="48">
        <v>0.33541666666666664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0.3923611111111111</v>
      </c>
      <c r="N36" s="48">
        <v>0.44821759259259258</v>
      </c>
      <c r="O36" s="48">
        <v>0.43472222222222223</v>
      </c>
      <c r="P36" s="47">
        <v>0.88505787037037043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0.82638888888888884</v>
      </c>
      <c r="W36" s="48">
        <v>1.2</v>
      </c>
      <c r="X36" s="50">
        <v>1.1770833333333333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9.8333333333333339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3.4</v>
      </c>
      <c r="O37" s="58">
        <v>4</v>
      </c>
      <c r="P37" s="57">
        <v>11.8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4.25</v>
      </c>
      <c r="W37" s="58">
        <v>3.4</v>
      </c>
      <c r="X37" s="61">
        <v>4.0909090909090908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DDCA3-583B-4E86-A12E-F237E33F3E51}">
  <sheetPr codeName="工作表1"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O40" sqref="O40"/>
      <selection pane="bottomLeft" activeCell="O40" sqref="O40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126164</v>
      </c>
      <c r="E1" s="88" t="s">
        <v>3</v>
      </c>
      <c r="F1" s="89">
        <f>SUM(G5:G157)</f>
        <v>2458304.1500000004</v>
      </c>
      <c r="G1" s="90" t="s">
        <v>84</v>
      </c>
      <c r="H1" s="91">
        <f>L21+L38+L55+L72+L89+L106+L123+L140+L157</f>
        <v>50.774242424242424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46098</v>
      </c>
      <c r="B2" s="332"/>
      <c r="C2" s="92" t="s">
        <v>40</v>
      </c>
      <c r="D2" s="93">
        <f>AVERAGE(N21,N38,N55,N72,N89,N106,N123,N140,N157)</f>
        <v>620.9672653232451</v>
      </c>
      <c r="E2" s="93" t="s">
        <v>91</v>
      </c>
      <c r="F2" s="94">
        <f>F1/D1</f>
        <v>19.484988982594086</v>
      </c>
      <c r="G2" s="95" t="s">
        <v>92</v>
      </c>
      <c r="H2" s="96">
        <f>COUNT(H5:H157)</f>
        <v>10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224</v>
      </c>
      <c r="D5" s="288"/>
      <c r="E5" s="147">
        <v>17.87</v>
      </c>
      <c r="F5" s="97">
        <v>2720</v>
      </c>
      <c r="G5" s="148">
        <f t="shared" ref="G5:G10" si="0">E5*F5</f>
        <v>48606.400000000001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2256.7411846047471</v>
      </c>
      <c r="N5" s="152">
        <f t="shared" ref="N5:N10" si="2">M5/L5</f>
        <v>376.12353076745785</v>
      </c>
      <c r="O5" s="154">
        <f t="shared" ref="O5:O10" si="3">L5-I5</f>
        <v>0</v>
      </c>
      <c r="P5" s="155">
        <f t="shared" ref="P5:P10" si="4">N5-K5</f>
        <v>-40.543135899208835</v>
      </c>
      <c r="Q5" s="156">
        <f t="shared" ref="Q5:Q10" si="5">N5/K5</f>
        <v>0.90269647384189877</v>
      </c>
      <c r="R5" s="289">
        <f>Q21</f>
        <v>0.87148048529825251</v>
      </c>
      <c r="S5" s="157">
        <v>0.20833333333333334</v>
      </c>
      <c r="T5" s="158">
        <v>0.25855324074074076</v>
      </c>
      <c r="U5" s="159"/>
      <c r="V5" s="160">
        <v>72.316666666666691</v>
      </c>
      <c r="W5" s="161"/>
      <c r="X5" s="162"/>
      <c r="Y5" s="292"/>
      <c r="Z5" s="293"/>
      <c r="AA5" s="115">
        <f t="shared" ref="AA5:AA10" si="6">M5-J5</f>
        <v>-243.2588153952529</v>
      </c>
      <c r="AB5" s="156">
        <f t="shared" ref="AB5:AB10" si="7">M5/J5</f>
        <v>0.90269647384189888</v>
      </c>
      <c r="AC5" s="281">
        <f>AB21</f>
        <v>0.87148048529825239</v>
      </c>
    </row>
    <row r="6" spans="1:29" ht="15.75" customHeight="1">
      <c r="A6" s="285"/>
      <c r="B6" s="100" t="s">
        <v>114</v>
      </c>
      <c r="C6" s="274" t="s">
        <v>240</v>
      </c>
      <c r="D6" s="275"/>
      <c r="E6" s="101">
        <v>18.79</v>
      </c>
      <c r="F6" s="102">
        <v>5036</v>
      </c>
      <c r="G6" s="103">
        <f t="shared" si="0"/>
        <v>94626.44</v>
      </c>
      <c r="H6" s="26"/>
      <c r="I6" s="104">
        <v>6</v>
      </c>
      <c r="J6" s="105">
        <v>2500</v>
      </c>
      <c r="K6" s="106">
        <f t="shared" ref="K6:K23" si="8">J6/I6</f>
        <v>416.66666666666669</v>
      </c>
      <c r="L6" s="107">
        <v>6</v>
      </c>
      <c r="M6" s="105">
        <f t="shared" si="1"/>
        <v>2055.5102040816332</v>
      </c>
      <c r="N6" s="106">
        <f t="shared" si="2"/>
        <v>342.58503401360554</v>
      </c>
      <c r="O6" s="108">
        <f t="shared" si="3"/>
        <v>0</v>
      </c>
      <c r="P6" s="109">
        <f t="shared" si="4"/>
        <v>-74.081632653061149</v>
      </c>
      <c r="Q6" s="110">
        <f t="shared" si="5"/>
        <v>0.82220408163265324</v>
      </c>
      <c r="R6" s="290"/>
      <c r="S6" s="47">
        <v>0.26180555555555557</v>
      </c>
      <c r="T6" s="48">
        <v>0.36388888888888887</v>
      </c>
      <c r="U6" s="111">
        <v>4.6833333333333194</v>
      </c>
      <c r="V6" s="112">
        <v>146.99999999999994</v>
      </c>
      <c r="W6" s="113"/>
      <c r="X6" s="116"/>
      <c r="Y6" s="276"/>
      <c r="Z6" s="277"/>
      <c r="AA6" s="117">
        <f t="shared" si="6"/>
        <v>-444.48979591836678</v>
      </c>
      <c r="AB6" s="110">
        <f t="shared" si="7"/>
        <v>0.82220408163265324</v>
      </c>
      <c r="AC6" s="282"/>
    </row>
    <row r="7" spans="1:29" ht="15.75" customHeight="1">
      <c r="A7" s="285"/>
      <c r="B7" s="100" t="s">
        <v>120</v>
      </c>
      <c r="C7" s="274" t="s">
        <v>121</v>
      </c>
      <c r="D7" s="275"/>
      <c r="E7" s="101">
        <v>28.57</v>
      </c>
      <c r="F7" s="102">
        <v>2047</v>
      </c>
      <c r="G7" s="103">
        <f t="shared" si="0"/>
        <v>58482.79</v>
      </c>
      <c r="H7" s="26"/>
      <c r="I7" s="104">
        <v>12</v>
      </c>
      <c r="J7" s="105">
        <v>3600</v>
      </c>
      <c r="K7" s="106">
        <f t="shared" si="8"/>
        <v>300</v>
      </c>
      <c r="L7" s="107">
        <v>12</v>
      </c>
      <c r="M7" s="105">
        <f t="shared" si="1"/>
        <v>3126.5167585914332</v>
      </c>
      <c r="N7" s="106">
        <f t="shared" si="2"/>
        <v>260.54306321595277</v>
      </c>
      <c r="O7" s="108">
        <f t="shared" si="3"/>
        <v>0</v>
      </c>
      <c r="P7" s="109">
        <f t="shared" si="4"/>
        <v>-39.45693678404723</v>
      </c>
      <c r="Q7" s="110">
        <f t="shared" si="5"/>
        <v>0.86847687738650925</v>
      </c>
      <c r="R7" s="290"/>
      <c r="S7" s="47">
        <v>0.36736111111111114</v>
      </c>
      <c r="T7" s="48">
        <v>0.3946412037037037</v>
      </c>
      <c r="U7" s="111">
        <v>5.0000000000000622</v>
      </c>
      <c r="V7" s="112">
        <v>39.283333333333289</v>
      </c>
      <c r="W7" s="113"/>
      <c r="X7" s="116"/>
      <c r="Y7" s="276"/>
      <c r="Z7" s="277"/>
      <c r="AA7" s="117">
        <f t="shared" si="6"/>
        <v>-473.48324140856676</v>
      </c>
      <c r="AB7" s="110">
        <f t="shared" si="7"/>
        <v>0.86847687738650925</v>
      </c>
      <c r="AC7" s="282"/>
    </row>
    <row r="8" spans="1:29" ht="15.75" customHeight="1">
      <c r="A8" s="285"/>
      <c r="B8" s="100" t="s">
        <v>114</v>
      </c>
      <c r="C8" s="274" t="s">
        <v>115</v>
      </c>
      <c r="D8" s="275"/>
      <c r="E8" s="101">
        <v>29.85</v>
      </c>
      <c r="F8" s="102">
        <v>2162</v>
      </c>
      <c r="G8" s="103">
        <f t="shared" si="0"/>
        <v>64535.700000000004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3143.4571890145394</v>
      </c>
      <c r="N8" s="106">
        <f t="shared" si="2"/>
        <v>261.9547657512116</v>
      </c>
      <c r="O8" s="108">
        <f t="shared" si="3"/>
        <v>0</v>
      </c>
      <c r="P8" s="109">
        <f t="shared" si="4"/>
        <v>-38.045234248788404</v>
      </c>
      <c r="Q8" s="110">
        <f t="shared" si="5"/>
        <v>0.87318255250403864</v>
      </c>
      <c r="R8" s="290"/>
      <c r="S8" s="47">
        <v>0.39791666666666664</v>
      </c>
      <c r="T8" s="48">
        <v>0.42657407407407405</v>
      </c>
      <c r="U8" s="111">
        <v>4.7166666666666313</v>
      </c>
      <c r="V8" s="112">
        <v>41.266666666666666</v>
      </c>
      <c r="W8" s="113"/>
      <c r="X8" s="116"/>
      <c r="Y8" s="276"/>
      <c r="Z8" s="277"/>
      <c r="AA8" s="117">
        <f t="shared" si="6"/>
        <v>-456.54281098546062</v>
      </c>
      <c r="AB8" s="110">
        <f t="shared" si="7"/>
        <v>0.87318255250403876</v>
      </c>
      <c r="AC8" s="282"/>
    </row>
    <row r="9" spans="1:29" ht="15.75" customHeight="1">
      <c r="A9" s="285"/>
      <c r="B9" s="100" t="s">
        <v>114</v>
      </c>
      <c r="C9" s="274" t="s">
        <v>116</v>
      </c>
      <c r="D9" s="275"/>
      <c r="E9" s="101">
        <v>29.52</v>
      </c>
      <c r="F9" s="102">
        <v>1964</v>
      </c>
      <c r="G9" s="103">
        <f t="shared" si="0"/>
        <v>57977.279999999999</v>
      </c>
      <c r="H9" s="13"/>
      <c r="I9" s="104">
        <v>12</v>
      </c>
      <c r="J9" s="105">
        <v>3600</v>
      </c>
      <c r="K9" s="106">
        <f t="shared" si="8"/>
        <v>300</v>
      </c>
      <c r="L9" s="107">
        <v>12</v>
      </c>
      <c r="M9" s="105">
        <f t="shared" si="1"/>
        <v>3143.7972432192087</v>
      </c>
      <c r="N9" s="106">
        <f t="shared" si="2"/>
        <v>261.9831036016007</v>
      </c>
      <c r="O9" s="108">
        <f t="shared" si="3"/>
        <v>0</v>
      </c>
      <c r="P9" s="109">
        <f t="shared" si="4"/>
        <v>-38.016896398399297</v>
      </c>
      <c r="Q9" s="110">
        <f t="shared" si="5"/>
        <v>0.8732770120053357</v>
      </c>
      <c r="R9" s="290"/>
      <c r="S9" s="47">
        <v>0.42986111111111114</v>
      </c>
      <c r="T9" s="48">
        <v>0.45589120370370373</v>
      </c>
      <c r="U9" s="111">
        <v>4.7333333333334071</v>
      </c>
      <c r="V9" s="112">
        <v>37.483333333333334</v>
      </c>
      <c r="W9" s="113"/>
      <c r="X9" s="116"/>
      <c r="Y9" s="276"/>
      <c r="Z9" s="277"/>
      <c r="AA9" s="117">
        <f t="shared" si="6"/>
        <v>-456.20275678079133</v>
      </c>
      <c r="AB9" s="110">
        <f t="shared" si="7"/>
        <v>0.8732770120053357</v>
      </c>
      <c r="AC9" s="282"/>
    </row>
    <row r="10" spans="1:29" ht="15.75" customHeight="1">
      <c r="A10" s="285"/>
      <c r="B10" s="100" t="s">
        <v>114</v>
      </c>
      <c r="C10" s="274" t="s">
        <v>119</v>
      </c>
      <c r="D10" s="275"/>
      <c r="E10" s="101">
        <v>25.64</v>
      </c>
      <c r="F10" s="102">
        <v>1593</v>
      </c>
      <c r="G10" s="121">
        <f t="shared" si="0"/>
        <v>40844.520000000004</v>
      </c>
      <c r="H10" s="122"/>
      <c r="I10" s="104">
        <v>11</v>
      </c>
      <c r="J10" s="105">
        <v>3600</v>
      </c>
      <c r="K10" s="106">
        <f t="shared" si="8"/>
        <v>327.27272727272725</v>
      </c>
      <c r="L10" s="107">
        <v>11</v>
      </c>
      <c r="M10" s="105">
        <f t="shared" si="1"/>
        <v>3180.6988352745361</v>
      </c>
      <c r="N10" s="106">
        <f t="shared" si="2"/>
        <v>289.15443957041236</v>
      </c>
      <c r="O10" s="108">
        <f t="shared" si="3"/>
        <v>0</v>
      </c>
      <c r="P10" s="109">
        <f t="shared" si="4"/>
        <v>-38.118287702314888</v>
      </c>
      <c r="Q10" s="110">
        <f t="shared" si="5"/>
        <v>0.88352745424292678</v>
      </c>
      <c r="R10" s="290"/>
      <c r="S10" s="47">
        <v>0.45902777777777776</v>
      </c>
      <c r="T10" s="48">
        <v>0.47989583333333335</v>
      </c>
      <c r="U10" s="111">
        <v>4.5166666666666</v>
      </c>
      <c r="V10" s="112">
        <v>30.050000000000061</v>
      </c>
      <c r="W10" s="113"/>
      <c r="X10" s="116"/>
      <c r="Y10" s="276"/>
      <c r="Z10" s="277"/>
      <c r="AA10" s="117">
        <f t="shared" si="6"/>
        <v>-419.30116472546388</v>
      </c>
      <c r="AB10" s="110">
        <f t="shared" si="7"/>
        <v>0.88352745424292667</v>
      </c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9">AVERAGE(I5:I20)</f>
        <v>9.8333333333333339</v>
      </c>
      <c r="J21" s="137">
        <f t="shared" si="9"/>
        <v>3233.3333333333335</v>
      </c>
      <c r="K21" s="138">
        <f t="shared" ref="K21" si="10">J21/I21</f>
        <v>328.81355932203388</v>
      </c>
      <c r="L21" s="136">
        <f t="shared" ref="L21:M21" si="11">AVERAGE(L5:L20)</f>
        <v>9.8333333333333339</v>
      </c>
      <c r="M21" s="137">
        <f t="shared" si="11"/>
        <v>2817.7869024643496</v>
      </c>
      <c r="N21" s="138">
        <f>M21/L21</f>
        <v>286.55460025061183</v>
      </c>
      <c r="O21" s="139">
        <f>L21-I21</f>
        <v>0</v>
      </c>
      <c r="P21" s="140">
        <f>N21-K21</f>
        <v>-42.258959071422055</v>
      </c>
      <c r="Q21" s="141">
        <f>N21/K21</f>
        <v>0.87148048529825251</v>
      </c>
      <c r="R21" s="291"/>
      <c r="S21" s="142">
        <f>S5</f>
        <v>0.20833333333333334</v>
      </c>
      <c r="T21" s="143">
        <f>INDEX(T5:T20,COUNTA(T5:T20))</f>
        <v>0.47989583333333335</v>
      </c>
      <c r="U21" s="144"/>
      <c r="V21" s="166"/>
      <c r="W21" s="167"/>
      <c r="X21" s="138"/>
      <c r="Y21" s="279"/>
      <c r="Z21" s="280"/>
      <c r="AA21" s="168">
        <f>M21-J21</f>
        <v>-415.54643086898386</v>
      </c>
      <c r="AB21" s="141">
        <f>M21/J21</f>
        <v>0.87148048529825239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1017</v>
      </c>
      <c r="G22" s="148">
        <f t="shared" ref="G22:G23" si="12">E22*F22</f>
        <v>14268.51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2340.9207161125364</v>
      </c>
      <c r="N22" s="152">
        <f>M22/L22</f>
        <v>390.15345268542274</v>
      </c>
      <c r="O22" s="154">
        <f>L22-I22</f>
        <v>0</v>
      </c>
      <c r="P22" s="155">
        <f>N22-K22</f>
        <v>-43.179880647910579</v>
      </c>
      <c r="Q22" s="156">
        <f>N22/K22</f>
        <v>0.90035412158174477</v>
      </c>
      <c r="R22" s="289">
        <f>Q38</f>
        <v>0.90021338333506551</v>
      </c>
      <c r="S22" s="157">
        <v>0.29166666666666669</v>
      </c>
      <c r="T22" s="158">
        <v>0.3097685185185185</v>
      </c>
      <c r="U22" s="159"/>
      <c r="V22" s="160">
        <v>26.066666666666613</v>
      </c>
      <c r="W22" s="158"/>
      <c r="X22" s="169"/>
      <c r="Y22" s="292"/>
      <c r="Z22" s="293"/>
      <c r="AA22" s="115">
        <f>M22-J22</f>
        <v>-259.07928388746359</v>
      </c>
      <c r="AB22" s="156">
        <f>M22/J22</f>
        <v>0.90035412158174477</v>
      </c>
      <c r="AC22" s="281">
        <f>AB38</f>
        <v>0.9002133833350654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1239</v>
      </c>
      <c r="G23" s="103">
        <f t="shared" si="12"/>
        <v>17953.11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2340.1888772298039</v>
      </c>
      <c r="N23" s="106">
        <f>M23/L23</f>
        <v>390.03147953830063</v>
      </c>
      <c r="O23" s="108">
        <f>L23-I23</f>
        <v>0</v>
      </c>
      <c r="P23" s="109">
        <f>N23-K23</f>
        <v>-43.301853795032685</v>
      </c>
      <c r="Q23" s="110">
        <f>N23/K23</f>
        <v>0.90007264508838614</v>
      </c>
      <c r="R23" s="290"/>
      <c r="S23" s="47">
        <v>0.31335648148148149</v>
      </c>
      <c r="T23" s="48">
        <v>0.33541666666666664</v>
      </c>
      <c r="U23" s="111">
        <v>5.1666666666667016</v>
      </c>
      <c r="V23" s="112">
        <v>31.766666666666623</v>
      </c>
      <c r="W23" s="113"/>
      <c r="X23" s="13"/>
      <c r="Y23" s="276"/>
      <c r="Z23" s="277"/>
      <c r="AA23" s="117">
        <f>M23-J23</f>
        <v>-259.81112277019611</v>
      </c>
      <c r="AB23" s="110">
        <f>M23/J23</f>
        <v>0.90007264508838614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2340.5547966711702</v>
      </c>
      <c r="N38" s="138">
        <f>M38/L38</f>
        <v>390.09246611186171</v>
      </c>
      <c r="O38" s="139">
        <f>L38-I38</f>
        <v>0</v>
      </c>
      <c r="P38" s="140">
        <f>N38-K38</f>
        <v>-43.240867221471603</v>
      </c>
      <c r="Q38" s="141">
        <f>N38/K38</f>
        <v>0.90021338333506551</v>
      </c>
      <c r="R38" s="291"/>
      <c r="S38" s="142">
        <f>S22</f>
        <v>0.29166666666666669</v>
      </c>
      <c r="T38" s="143">
        <f>INDEX(T22:T37,COUNTA(T22:T37))</f>
        <v>0.33541666666666664</v>
      </c>
      <c r="U38" s="144"/>
      <c r="V38" s="166"/>
      <c r="W38" s="167"/>
      <c r="X38" s="138"/>
      <c r="Y38" s="279"/>
      <c r="Z38" s="280"/>
      <c r="AA38" s="168">
        <f>M38-J38</f>
        <v>-259.44520332882985</v>
      </c>
      <c r="AB38" s="141">
        <f>M38/J38</f>
        <v>0.9002133833350654</v>
      </c>
      <c r="AC38" s="283"/>
    </row>
    <row r="39" spans="1:29" ht="15.75" customHeight="1">
      <c r="A39" s="284" t="s">
        <v>125</v>
      </c>
      <c r="B39" s="114" t="s">
        <v>120</v>
      </c>
      <c r="C39" s="287" t="s">
        <v>126</v>
      </c>
      <c r="D39" s="288"/>
      <c r="E39" s="147">
        <v>21.45</v>
      </c>
      <c r="F39" s="97">
        <v>1569</v>
      </c>
      <c r="G39" s="148">
        <f t="shared" ref="G39:G41" si="16">E39*F39</f>
        <v>33655.049999999996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2971.2782745923228</v>
      </c>
      <c r="N39" s="152">
        <f>M39/L39</f>
        <v>742.81956864808069</v>
      </c>
      <c r="O39" s="154">
        <f>L39-I39</f>
        <v>0</v>
      </c>
      <c r="P39" s="155">
        <f>N39-K39</f>
        <v>-82.18043135191931</v>
      </c>
      <c r="Q39" s="156">
        <f>N39/K39</f>
        <v>0.90038735593706754</v>
      </c>
      <c r="R39" s="289">
        <f>Q55</f>
        <v>0.90017712702836983</v>
      </c>
      <c r="S39" s="157">
        <v>0.29188657407407409</v>
      </c>
      <c r="T39" s="158">
        <v>0.31388888888888888</v>
      </c>
      <c r="U39" s="159"/>
      <c r="V39" s="160">
        <v>31.683333333333302</v>
      </c>
      <c r="W39" s="161"/>
      <c r="X39" s="162"/>
      <c r="Y39" s="292"/>
      <c r="Z39" s="293"/>
      <c r="AA39" s="115">
        <f>M39-J39</f>
        <v>-328.72172540767724</v>
      </c>
      <c r="AB39" s="156">
        <f>M39/J39</f>
        <v>0.90038735593706754</v>
      </c>
      <c r="AC39" s="281">
        <f>AB55</f>
        <v>0.90017712702836983</v>
      </c>
    </row>
    <row r="40" spans="1:29" ht="15.75" customHeight="1">
      <c r="A40" s="285"/>
      <c r="B40" s="100" t="s">
        <v>120</v>
      </c>
      <c r="C40" s="274" t="s">
        <v>214</v>
      </c>
      <c r="D40" s="275"/>
      <c r="E40" s="101">
        <v>27.27</v>
      </c>
      <c r="F40" s="102">
        <v>1360</v>
      </c>
      <c r="G40" s="103">
        <f t="shared" si="16"/>
        <v>37087.199999999997</v>
      </c>
      <c r="H40" s="26"/>
      <c r="I40" s="104">
        <v>5</v>
      </c>
      <c r="J40" s="105">
        <v>3300</v>
      </c>
      <c r="K40" s="106">
        <f t="shared" ref="K40:K41" si="17">J40/I40</f>
        <v>660</v>
      </c>
      <c r="L40" s="107">
        <v>5</v>
      </c>
      <c r="M40" s="105">
        <f>F40/V40*60</f>
        <v>2969.0721649484499</v>
      </c>
      <c r="N40" s="106">
        <f>M40/L40</f>
        <v>593.81443298968998</v>
      </c>
      <c r="O40" s="108">
        <f>L40-I40</f>
        <v>0</v>
      </c>
      <c r="P40" s="109">
        <f>N40-K40</f>
        <v>-66.185567010310024</v>
      </c>
      <c r="Q40" s="110">
        <f>N40/K40</f>
        <v>0.89971883786316664</v>
      </c>
      <c r="R40" s="290"/>
      <c r="S40" s="47">
        <v>0.31736111111111109</v>
      </c>
      <c r="T40" s="48">
        <v>0.33644675925925926</v>
      </c>
      <c r="U40" s="111">
        <v>4.9999999999999822</v>
      </c>
      <c r="V40" s="112">
        <v>27.483333333333366</v>
      </c>
      <c r="W40" s="113"/>
      <c r="X40" s="116"/>
      <c r="Y40" s="276"/>
      <c r="Z40" s="277"/>
      <c r="AA40" s="117">
        <f>M40-J40</f>
        <v>-330.92783505155012</v>
      </c>
      <c r="AB40" s="110">
        <f>M40/J40</f>
        <v>0.89971883786316664</v>
      </c>
      <c r="AC40" s="282"/>
    </row>
    <row r="41" spans="1:29" ht="15.75" customHeight="1">
      <c r="A41" s="285"/>
      <c r="B41" s="100" t="s">
        <v>120</v>
      </c>
      <c r="C41" s="274" t="s">
        <v>204</v>
      </c>
      <c r="D41" s="275"/>
      <c r="E41" s="101">
        <v>18.53</v>
      </c>
      <c r="F41" s="102">
        <v>3706</v>
      </c>
      <c r="G41" s="103">
        <f t="shared" si="16"/>
        <v>68672.180000000008</v>
      </c>
      <c r="H41" s="26"/>
      <c r="I41" s="104">
        <v>3</v>
      </c>
      <c r="J41" s="105">
        <v>3300</v>
      </c>
      <c r="K41" s="106">
        <f t="shared" si="17"/>
        <v>1100</v>
      </c>
      <c r="L41" s="107">
        <v>3</v>
      </c>
      <c r="M41" s="105">
        <f>F41/V41*60</f>
        <v>2971.4031180400893</v>
      </c>
      <c r="N41" s="106">
        <f>M41/L41</f>
        <v>990.46770601336311</v>
      </c>
      <c r="O41" s="108">
        <f>L41-I41</f>
        <v>0</v>
      </c>
      <c r="P41" s="109">
        <f>N41-K41</f>
        <v>-109.53229398663689</v>
      </c>
      <c r="Q41" s="110">
        <f>N41/K41</f>
        <v>0.90042518728487553</v>
      </c>
      <c r="R41" s="290"/>
      <c r="S41" s="47">
        <v>0.34039351851851851</v>
      </c>
      <c r="T41" s="48">
        <v>0.3923611111111111</v>
      </c>
      <c r="U41" s="111">
        <v>5.6833333333333158</v>
      </c>
      <c r="V41" s="112">
        <v>74.833333333333329</v>
      </c>
      <c r="W41" s="113"/>
      <c r="X41" s="116"/>
      <c r="Y41" s="276"/>
      <c r="Z41" s="277"/>
      <c r="AA41" s="117">
        <f>M41-J41</f>
        <v>-328.59688195991066</v>
      </c>
      <c r="AB41" s="110">
        <f>M41/J41</f>
        <v>0.90042518728487553</v>
      </c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99"/>
      <c r="G55" s="135"/>
      <c r="H55" s="69"/>
      <c r="I55" s="136">
        <f t="shared" ref="I55:J55" si="18">AVERAGE(I39:I54)</f>
        <v>4</v>
      </c>
      <c r="J55" s="137">
        <f t="shared" si="18"/>
        <v>3300</v>
      </c>
      <c r="K55" s="138">
        <f t="shared" ref="K55" si="19">J55/I55</f>
        <v>825</v>
      </c>
      <c r="L55" s="136">
        <f t="shared" ref="L55:M55" si="20">AVERAGE(L39:L54)</f>
        <v>4</v>
      </c>
      <c r="M55" s="137">
        <f t="shared" si="20"/>
        <v>2970.5845191936205</v>
      </c>
      <c r="N55" s="138">
        <f t="shared" ref="N55:N60" si="21">M55/L55</f>
        <v>742.64612979840513</v>
      </c>
      <c r="O55" s="139">
        <f t="shared" ref="O55:O60" si="22">L55-I55</f>
        <v>0</v>
      </c>
      <c r="P55" s="140">
        <f t="shared" ref="P55:P60" si="23">N55-K55</f>
        <v>-82.353870201594873</v>
      </c>
      <c r="Q55" s="141">
        <f t="shared" ref="Q55:Q60" si="24">N55/K55</f>
        <v>0.90017712702836983</v>
      </c>
      <c r="R55" s="291"/>
      <c r="S55" s="142">
        <f>S39</f>
        <v>0.29188657407407409</v>
      </c>
      <c r="T55" s="143">
        <f>INDEX(T39:T54,COUNTA(T39:T54))</f>
        <v>0.3923611111111111</v>
      </c>
      <c r="U55" s="144"/>
      <c r="V55" s="166"/>
      <c r="W55" s="99"/>
      <c r="X55" s="69"/>
      <c r="Y55" s="279"/>
      <c r="Z55" s="280"/>
      <c r="AA55" s="168">
        <f t="shared" ref="AA55:AA60" si="25">M55-J55</f>
        <v>-329.41548080637949</v>
      </c>
      <c r="AB55" s="141">
        <f t="shared" ref="AB55:AB60" si="26">M55/J55</f>
        <v>0.90017712702836983</v>
      </c>
      <c r="AC55" s="283"/>
    </row>
    <row r="56" spans="1:29" ht="15.75" customHeight="1">
      <c r="A56" s="294" t="s">
        <v>71</v>
      </c>
      <c r="B56" s="114" t="s">
        <v>120</v>
      </c>
      <c r="C56" s="287" t="s">
        <v>130</v>
      </c>
      <c r="D56" s="288"/>
      <c r="E56" s="147">
        <v>18.18</v>
      </c>
      <c r="F56" s="97">
        <v>1351</v>
      </c>
      <c r="G56" s="148">
        <f t="shared" ref="G56:G60" si="27">E56*F56</f>
        <v>24561.18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3174.6736292428186</v>
      </c>
      <c r="N56" s="152">
        <f t="shared" si="21"/>
        <v>1058.2245430809396</v>
      </c>
      <c r="O56" s="154">
        <f t="shared" si="22"/>
        <v>0</v>
      </c>
      <c r="P56" s="155">
        <f t="shared" si="23"/>
        <v>-141.77545691906039</v>
      </c>
      <c r="Q56" s="156">
        <f t="shared" si="24"/>
        <v>0.881853785900783</v>
      </c>
      <c r="R56" s="289">
        <f>Q72</f>
        <v>0.88638027505633332</v>
      </c>
      <c r="S56" s="157">
        <v>0.16699074074074075</v>
      </c>
      <c r="T56" s="158">
        <v>0.18472222222222223</v>
      </c>
      <c r="U56" s="159"/>
      <c r="V56" s="160">
        <v>25.533333333333342</v>
      </c>
      <c r="W56" s="161"/>
      <c r="X56" s="162"/>
      <c r="Y56" s="292"/>
      <c r="Z56" s="293"/>
      <c r="AA56" s="115">
        <f t="shared" si="25"/>
        <v>-425.32637075718139</v>
      </c>
      <c r="AB56" s="156">
        <f t="shared" si="26"/>
        <v>0.88185378590078289</v>
      </c>
      <c r="AC56" s="281">
        <f>AB72</f>
        <v>0.88638027505633332</v>
      </c>
    </row>
    <row r="57" spans="1:29" ht="15.75" customHeight="1">
      <c r="A57" s="295"/>
      <c r="B57" s="100" t="s">
        <v>120</v>
      </c>
      <c r="C57" s="274" t="s">
        <v>132</v>
      </c>
      <c r="D57" s="275"/>
      <c r="E57" s="101">
        <v>18.18</v>
      </c>
      <c r="F57" s="102">
        <v>2549</v>
      </c>
      <c r="G57" s="103">
        <f t="shared" si="27"/>
        <v>46340.82</v>
      </c>
      <c r="H57" s="26"/>
      <c r="I57" s="104">
        <v>3</v>
      </c>
      <c r="J57" s="105">
        <v>3600</v>
      </c>
      <c r="K57" s="106">
        <f t="shared" ref="K57:K94" si="28">J57/I57</f>
        <v>1200</v>
      </c>
      <c r="L57" s="107">
        <v>3</v>
      </c>
      <c r="M57" s="105">
        <f>F57/V57*60</f>
        <v>3171.9322502592458</v>
      </c>
      <c r="N57" s="106">
        <f t="shared" si="21"/>
        <v>1057.3107500864153</v>
      </c>
      <c r="O57" s="108">
        <f t="shared" si="22"/>
        <v>0</v>
      </c>
      <c r="P57" s="109">
        <f t="shared" si="23"/>
        <v>-142.68924991358472</v>
      </c>
      <c r="Q57" s="110">
        <f t="shared" si="24"/>
        <v>0.88109229173867942</v>
      </c>
      <c r="R57" s="290"/>
      <c r="S57" s="47">
        <v>0.19513888888888889</v>
      </c>
      <c r="T57" s="48">
        <v>0.22862268518518519</v>
      </c>
      <c r="U57" s="111">
        <v>14.999999999999986</v>
      </c>
      <c r="V57" s="112">
        <v>48.216666666666676</v>
      </c>
      <c r="W57" s="113"/>
      <c r="X57" s="116"/>
      <c r="Y57" s="276"/>
      <c r="Z57" s="277"/>
      <c r="AA57" s="117">
        <f t="shared" si="25"/>
        <v>-428.06774974075415</v>
      </c>
      <c r="AB57" s="110">
        <f t="shared" si="26"/>
        <v>0.88109229173867942</v>
      </c>
      <c r="AC57" s="282"/>
    </row>
    <row r="58" spans="1:29" ht="15.75" customHeight="1">
      <c r="A58" s="295"/>
      <c r="B58" s="100" t="s">
        <v>120</v>
      </c>
      <c r="C58" s="274" t="s">
        <v>127</v>
      </c>
      <c r="D58" s="275"/>
      <c r="E58" s="101">
        <v>22.28</v>
      </c>
      <c r="F58" s="102">
        <v>1289</v>
      </c>
      <c r="G58" s="103">
        <f t="shared" si="27"/>
        <v>28718.920000000002</v>
      </c>
      <c r="H58" s="26"/>
      <c r="I58" s="104">
        <v>5</v>
      </c>
      <c r="J58" s="105">
        <v>3300</v>
      </c>
      <c r="K58" s="106">
        <f t="shared" si="28"/>
        <v>660</v>
      </c>
      <c r="L58" s="107">
        <v>5</v>
      </c>
      <c r="M58" s="105">
        <f>F58/V58*60</f>
        <v>2944.4162436548204</v>
      </c>
      <c r="N58" s="106">
        <f t="shared" si="21"/>
        <v>588.88324873096406</v>
      </c>
      <c r="O58" s="108">
        <f t="shared" si="22"/>
        <v>0</v>
      </c>
      <c r="P58" s="109">
        <f t="shared" si="23"/>
        <v>-71.116751269035944</v>
      </c>
      <c r="Q58" s="110">
        <f t="shared" si="24"/>
        <v>0.89224734656206672</v>
      </c>
      <c r="R58" s="290"/>
      <c r="S58" s="47">
        <v>0.23958333333333334</v>
      </c>
      <c r="T58" s="48">
        <v>0.25782407407407409</v>
      </c>
      <c r="U58" s="111">
        <v>15.783333333333335</v>
      </c>
      <c r="V58" s="112">
        <v>26.266666666666683</v>
      </c>
      <c r="W58" s="113"/>
      <c r="X58" s="116"/>
      <c r="Y58" s="276"/>
      <c r="Z58" s="277"/>
      <c r="AA58" s="117">
        <f t="shared" si="25"/>
        <v>-355.58375634517961</v>
      </c>
      <c r="AB58" s="110">
        <f t="shared" si="26"/>
        <v>0.89224734656206683</v>
      </c>
      <c r="AC58" s="282"/>
    </row>
    <row r="59" spans="1:29" ht="15.75" customHeight="1">
      <c r="A59" s="295"/>
      <c r="B59" s="100" t="s">
        <v>120</v>
      </c>
      <c r="C59" s="274" t="s">
        <v>131</v>
      </c>
      <c r="D59" s="275"/>
      <c r="E59" s="101">
        <v>14.03</v>
      </c>
      <c r="F59" s="102">
        <v>5031</v>
      </c>
      <c r="G59" s="103">
        <f t="shared" si="27"/>
        <v>70584.929999999993</v>
      </c>
      <c r="H59" s="26"/>
      <c r="I59" s="104">
        <v>3</v>
      </c>
      <c r="J59" s="105">
        <v>3000</v>
      </c>
      <c r="K59" s="106">
        <f t="shared" si="28"/>
        <v>1000</v>
      </c>
      <c r="L59" s="107">
        <v>3</v>
      </c>
      <c r="M59" s="105">
        <f>F59/V59*60</f>
        <v>2695.5796993600243</v>
      </c>
      <c r="N59" s="106">
        <f t="shared" si="21"/>
        <v>898.52656645334139</v>
      </c>
      <c r="O59" s="108">
        <f t="shared" si="22"/>
        <v>0</v>
      </c>
      <c r="P59" s="109">
        <f t="shared" si="23"/>
        <v>-101.47343354665861</v>
      </c>
      <c r="Q59" s="110">
        <f t="shared" si="24"/>
        <v>0.89852656645334139</v>
      </c>
      <c r="R59" s="290"/>
      <c r="S59" s="47">
        <v>0.26806712962962964</v>
      </c>
      <c r="T59" s="48">
        <v>0.34583333333333333</v>
      </c>
      <c r="U59" s="111">
        <v>14.749999999999988</v>
      </c>
      <c r="V59" s="112">
        <v>111.98333333333331</v>
      </c>
      <c r="W59" s="113"/>
      <c r="X59" s="116"/>
      <c r="Y59" s="276"/>
      <c r="Z59" s="277"/>
      <c r="AA59" s="117">
        <f t="shared" si="25"/>
        <v>-304.42030063997572</v>
      </c>
      <c r="AB59" s="110">
        <f t="shared" si="26"/>
        <v>0.89852656645334139</v>
      </c>
      <c r="AC59" s="282"/>
    </row>
    <row r="60" spans="1:29" ht="15.75" customHeight="1">
      <c r="A60" s="296"/>
      <c r="B60" s="100" t="s">
        <v>120</v>
      </c>
      <c r="C60" s="274" t="s">
        <v>133</v>
      </c>
      <c r="D60" s="275"/>
      <c r="E60" s="101">
        <v>14.28</v>
      </c>
      <c r="F60" s="102">
        <v>6998</v>
      </c>
      <c r="G60" s="103">
        <f t="shared" si="27"/>
        <v>99931.44</v>
      </c>
      <c r="H60" s="13"/>
      <c r="I60" s="104">
        <v>3</v>
      </c>
      <c r="J60" s="105">
        <v>3600</v>
      </c>
      <c r="K60" s="106">
        <f t="shared" si="28"/>
        <v>1200</v>
      </c>
      <c r="L60" s="107">
        <v>3</v>
      </c>
      <c r="M60" s="105">
        <f>F60/V60*60</f>
        <v>3170.5008809463889</v>
      </c>
      <c r="N60" s="106">
        <f t="shared" si="21"/>
        <v>1056.8336269821295</v>
      </c>
      <c r="O60" s="108">
        <f t="shared" si="22"/>
        <v>0</v>
      </c>
      <c r="P60" s="109">
        <f t="shared" si="23"/>
        <v>-143.16637301787046</v>
      </c>
      <c r="Q60" s="110">
        <f t="shared" si="24"/>
        <v>0.88069468915177462</v>
      </c>
      <c r="R60" s="290"/>
      <c r="S60" s="47">
        <v>0.35625000000000001</v>
      </c>
      <c r="T60" s="48">
        <v>0.44821759259259258</v>
      </c>
      <c r="U60" s="111">
        <v>15.000000000000027</v>
      </c>
      <c r="V60" s="112">
        <v>132.43333333333331</v>
      </c>
      <c r="W60" s="113"/>
      <c r="X60" s="116"/>
      <c r="Y60" s="276"/>
      <c r="Z60" s="277"/>
      <c r="AA60" s="117">
        <f t="shared" si="25"/>
        <v>-429.49911905361114</v>
      </c>
      <c r="AB60" s="110">
        <f t="shared" si="26"/>
        <v>0.88069468915177473</v>
      </c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26"/>
      <c r="X66" s="127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26"/>
      <c r="X67" s="127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26"/>
      <c r="X68" s="127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26"/>
      <c r="X69" s="127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26"/>
      <c r="X70" s="127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29">AVERAGE(I56:I71)</f>
        <v>3.4</v>
      </c>
      <c r="J72" s="137">
        <f t="shared" si="29"/>
        <v>3420</v>
      </c>
      <c r="K72" s="138">
        <f t="shared" ref="K72" si="30">J72/I72</f>
        <v>1005.8823529411765</v>
      </c>
      <c r="L72" s="136">
        <f t="shared" ref="L72:M72" si="31">AVERAGE(L56:L71)</f>
        <v>3.4</v>
      </c>
      <c r="M72" s="137">
        <f t="shared" si="31"/>
        <v>3031.4205406926599</v>
      </c>
      <c r="N72" s="138">
        <f t="shared" ref="N72:N77" si="32">M72/L72</f>
        <v>891.5942766743118</v>
      </c>
      <c r="O72" s="139">
        <f t="shared" ref="O72:O77" si="33">L72-I72</f>
        <v>0</v>
      </c>
      <c r="P72" s="140">
        <f t="shared" ref="P72:P77" si="34">N72-K72</f>
        <v>-114.28807626686466</v>
      </c>
      <c r="Q72" s="141">
        <f t="shared" ref="Q72:Q77" si="35">N72/K72</f>
        <v>0.88638027505633332</v>
      </c>
      <c r="R72" s="291"/>
      <c r="S72" s="142">
        <f>S56</f>
        <v>0.16699074074074075</v>
      </c>
      <c r="T72" s="143">
        <f>INDEX(T56:T71,COUNTA(T56:T71))</f>
        <v>0.44821759259259258</v>
      </c>
      <c r="U72" s="144"/>
      <c r="V72" s="166"/>
      <c r="W72" s="99"/>
      <c r="X72" s="69"/>
      <c r="Y72" s="279"/>
      <c r="Z72" s="280"/>
      <c r="AA72" s="168">
        <f t="shared" ref="AA72:AA77" si="36">M72-J72</f>
        <v>-388.57945930734013</v>
      </c>
      <c r="AB72" s="141">
        <f t="shared" ref="AB72:AB77" si="37">M72/J72</f>
        <v>0.88638027505633332</v>
      </c>
      <c r="AC72" s="283"/>
    </row>
    <row r="73" spans="1:29" ht="15.75" customHeight="1">
      <c r="A73" s="284" t="s">
        <v>78</v>
      </c>
      <c r="B73" s="114" t="s">
        <v>120</v>
      </c>
      <c r="C73" s="287" t="s">
        <v>134</v>
      </c>
      <c r="D73" s="288"/>
      <c r="E73" s="147">
        <v>25.03</v>
      </c>
      <c r="F73" s="97">
        <v>1676</v>
      </c>
      <c r="G73" s="148">
        <f t="shared" ref="G73:G77" si="38">E73*F73</f>
        <v>41950.28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2938.9186556259119</v>
      </c>
      <c r="N73" s="152">
        <f t="shared" si="32"/>
        <v>734.72966390647798</v>
      </c>
      <c r="O73" s="154">
        <f t="shared" si="33"/>
        <v>0</v>
      </c>
      <c r="P73" s="155">
        <f t="shared" si="34"/>
        <v>-90.270336093522019</v>
      </c>
      <c r="Q73" s="156">
        <f t="shared" si="35"/>
        <v>0.89058141079573083</v>
      </c>
      <c r="R73" s="289">
        <f>Q89</f>
        <v>0.88775683617460421</v>
      </c>
      <c r="S73" s="157">
        <v>0.16666666666666666</v>
      </c>
      <c r="T73" s="158">
        <v>0.19042824074074075</v>
      </c>
      <c r="U73" s="159"/>
      <c r="V73" s="160">
        <v>34.216666666666683</v>
      </c>
      <c r="W73" s="158"/>
      <c r="X73" s="169"/>
      <c r="Y73" s="292"/>
      <c r="Z73" s="293"/>
      <c r="AA73" s="115">
        <f t="shared" si="36"/>
        <v>-361.08134437408808</v>
      </c>
      <c r="AB73" s="156">
        <f t="shared" si="37"/>
        <v>0.89058141079573083</v>
      </c>
      <c r="AC73" s="281">
        <f>AB89</f>
        <v>0.88775683617460421</v>
      </c>
    </row>
    <row r="74" spans="1:29" ht="15.75" customHeight="1">
      <c r="A74" s="285"/>
      <c r="B74" s="100" t="s">
        <v>120</v>
      </c>
      <c r="C74" s="274" t="s">
        <v>135</v>
      </c>
      <c r="D74" s="275"/>
      <c r="E74" s="101">
        <v>24.82</v>
      </c>
      <c r="F74" s="102">
        <v>2061</v>
      </c>
      <c r="G74" s="103">
        <f t="shared" si="38"/>
        <v>51154.020000000004</v>
      </c>
      <c r="H74" s="26"/>
      <c r="I74" s="104">
        <v>4</v>
      </c>
      <c r="J74" s="105">
        <v>3300</v>
      </c>
      <c r="K74" s="106">
        <f t="shared" si="28"/>
        <v>825</v>
      </c>
      <c r="L74" s="107">
        <v>4</v>
      </c>
      <c r="M74" s="105">
        <f>F74/V74*60</f>
        <v>2938.4554455445518</v>
      </c>
      <c r="N74" s="106">
        <f t="shared" si="32"/>
        <v>734.61386138613796</v>
      </c>
      <c r="O74" s="108">
        <f t="shared" si="33"/>
        <v>0</v>
      </c>
      <c r="P74" s="109">
        <f t="shared" si="34"/>
        <v>-90.386138613862045</v>
      </c>
      <c r="Q74" s="110">
        <f t="shared" si="35"/>
        <v>0.89044104410440961</v>
      </c>
      <c r="R74" s="290"/>
      <c r="S74" s="47">
        <v>0.20069444444444443</v>
      </c>
      <c r="T74" s="48">
        <v>0.22991898148148149</v>
      </c>
      <c r="U74" s="111">
        <v>14.783333333333299</v>
      </c>
      <c r="V74" s="112">
        <v>42.083333333333371</v>
      </c>
      <c r="W74" s="113"/>
      <c r="X74" s="13"/>
      <c r="Y74" s="276"/>
      <c r="Z74" s="277"/>
      <c r="AA74" s="117">
        <f t="shared" si="36"/>
        <v>-361.54455445544818</v>
      </c>
      <c r="AB74" s="110">
        <f t="shared" si="37"/>
        <v>0.89044104410440961</v>
      </c>
      <c r="AC74" s="282"/>
    </row>
    <row r="75" spans="1:29" ht="15.75" customHeight="1">
      <c r="A75" s="285"/>
      <c r="B75" s="100" t="s">
        <v>120</v>
      </c>
      <c r="C75" s="274" t="s">
        <v>128</v>
      </c>
      <c r="D75" s="275"/>
      <c r="E75" s="101">
        <v>17.89</v>
      </c>
      <c r="F75" s="102">
        <v>3401</v>
      </c>
      <c r="G75" s="103">
        <f t="shared" si="38"/>
        <v>60843.89</v>
      </c>
      <c r="H75" s="26"/>
      <c r="I75" s="104">
        <v>4</v>
      </c>
      <c r="J75" s="105">
        <v>3600</v>
      </c>
      <c r="K75" s="106">
        <f t="shared" si="28"/>
        <v>900</v>
      </c>
      <c r="L75" s="107">
        <v>4</v>
      </c>
      <c r="M75" s="105">
        <f>F75/V75*60</f>
        <v>3171.0955710955677</v>
      </c>
      <c r="N75" s="106">
        <f t="shared" si="32"/>
        <v>792.77389277389193</v>
      </c>
      <c r="O75" s="108">
        <f t="shared" si="33"/>
        <v>0</v>
      </c>
      <c r="P75" s="109">
        <f t="shared" si="34"/>
        <v>-107.22610722610807</v>
      </c>
      <c r="Q75" s="110">
        <f t="shared" si="35"/>
        <v>0.88085988085987987</v>
      </c>
      <c r="R75" s="290"/>
      <c r="S75" s="47">
        <v>0.24027777777777776</v>
      </c>
      <c r="T75" s="48">
        <v>0.2849652777777778</v>
      </c>
      <c r="U75" s="111">
        <v>14.916666666666627</v>
      </c>
      <c r="V75" s="112">
        <v>64.350000000000065</v>
      </c>
      <c r="W75" s="113"/>
      <c r="X75" s="13"/>
      <c r="Y75" s="276"/>
      <c r="Z75" s="277"/>
      <c r="AA75" s="117">
        <f t="shared" si="36"/>
        <v>-428.90442890443228</v>
      </c>
      <c r="AB75" s="110">
        <f t="shared" si="37"/>
        <v>0.88085988085987987</v>
      </c>
      <c r="AC75" s="282"/>
    </row>
    <row r="76" spans="1:29" ht="15.75" customHeight="1">
      <c r="A76" s="285"/>
      <c r="B76" s="100" t="s">
        <v>120</v>
      </c>
      <c r="C76" s="274" t="s">
        <v>136</v>
      </c>
      <c r="D76" s="275"/>
      <c r="E76" s="101">
        <v>30</v>
      </c>
      <c r="F76" s="102">
        <v>3373</v>
      </c>
      <c r="G76" s="103">
        <f t="shared" si="38"/>
        <v>101190</v>
      </c>
      <c r="H76" s="26"/>
      <c r="I76" s="104">
        <v>3</v>
      </c>
      <c r="J76" s="105">
        <v>3000</v>
      </c>
      <c r="K76" s="106">
        <f t="shared" si="28"/>
        <v>1000</v>
      </c>
      <c r="L76" s="107">
        <v>3</v>
      </c>
      <c r="M76" s="105">
        <f>F76/V76*60</f>
        <v>2694.8069241011985</v>
      </c>
      <c r="N76" s="106">
        <f t="shared" si="32"/>
        <v>898.26897470039955</v>
      </c>
      <c r="O76" s="108">
        <f t="shared" si="33"/>
        <v>0</v>
      </c>
      <c r="P76" s="109">
        <f t="shared" si="34"/>
        <v>-101.73102529960045</v>
      </c>
      <c r="Q76" s="110">
        <f t="shared" si="35"/>
        <v>0.89826897470039957</v>
      </c>
      <c r="R76" s="290"/>
      <c r="S76" s="47">
        <v>0.29583333333333334</v>
      </c>
      <c r="T76" s="48">
        <v>0.34798611111111111</v>
      </c>
      <c r="U76" s="111">
        <v>15.649999999999968</v>
      </c>
      <c r="V76" s="112">
        <v>75.099999999999994</v>
      </c>
      <c r="W76" s="113"/>
      <c r="X76" s="116"/>
      <c r="Y76" s="276"/>
      <c r="Z76" s="277"/>
      <c r="AA76" s="117">
        <f t="shared" si="36"/>
        <v>-305.19307589880145</v>
      </c>
      <c r="AB76" s="110">
        <f t="shared" si="37"/>
        <v>0.89826897470039957</v>
      </c>
      <c r="AC76" s="282"/>
    </row>
    <row r="77" spans="1:29" ht="15.75" customHeight="1">
      <c r="A77" s="285"/>
      <c r="B77" s="100" t="s">
        <v>120</v>
      </c>
      <c r="C77" s="274" t="s">
        <v>129</v>
      </c>
      <c r="D77" s="275"/>
      <c r="E77" s="101">
        <v>16.66</v>
      </c>
      <c r="F77" s="102">
        <v>5803</v>
      </c>
      <c r="G77" s="103">
        <f t="shared" si="38"/>
        <v>96677.98</v>
      </c>
      <c r="H77" s="13"/>
      <c r="I77" s="104">
        <v>5</v>
      </c>
      <c r="J77" s="105">
        <v>3600</v>
      </c>
      <c r="K77" s="106">
        <f t="shared" si="28"/>
        <v>720</v>
      </c>
      <c r="L77" s="107">
        <v>5</v>
      </c>
      <c r="M77" s="105">
        <f>F77/V77*60</f>
        <v>3171.0382513661207</v>
      </c>
      <c r="N77" s="106">
        <f t="shared" si="32"/>
        <v>634.20765027322409</v>
      </c>
      <c r="O77" s="108">
        <f t="shared" si="33"/>
        <v>0</v>
      </c>
      <c r="P77" s="109">
        <f t="shared" si="34"/>
        <v>-85.79234972677591</v>
      </c>
      <c r="Q77" s="110">
        <f t="shared" si="35"/>
        <v>0.88084395871281118</v>
      </c>
      <c r="R77" s="290"/>
      <c r="S77" s="47">
        <v>0.35847222222222225</v>
      </c>
      <c r="T77" s="48">
        <v>0.43472222222222223</v>
      </c>
      <c r="U77" s="111">
        <v>15.100000000000042</v>
      </c>
      <c r="V77" s="112">
        <v>109.79999999999998</v>
      </c>
      <c r="W77" s="113"/>
      <c r="X77" s="116"/>
      <c r="Y77" s="276"/>
      <c r="Z77" s="277"/>
      <c r="AA77" s="117">
        <f t="shared" si="36"/>
        <v>-428.96174863387932</v>
      </c>
      <c r="AB77" s="110">
        <f t="shared" si="37"/>
        <v>0.88084395871281129</v>
      </c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50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26"/>
      <c r="X81" s="127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26"/>
      <c r="X82" s="127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39">AVERAGE(I73:I88)</f>
        <v>4</v>
      </c>
      <c r="J89" s="137">
        <f t="shared" si="39"/>
        <v>3360</v>
      </c>
      <c r="K89" s="138">
        <f t="shared" ref="K89" si="40">J89/I89</f>
        <v>840</v>
      </c>
      <c r="L89" s="136">
        <f t="shared" ref="L89:M89" si="41">AVERAGE(L73:L88)</f>
        <v>4</v>
      </c>
      <c r="M89" s="137">
        <f t="shared" si="41"/>
        <v>2982.8629695466702</v>
      </c>
      <c r="N89" s="138">
        <f t="shared" ref="N89:N94" si="42">M89/L89</f>
        <v>745.71574238666756</v>
      </c>
      <c r="O89" s="139">
        <f t="shared" ref="O89:O94" si="43">L89-I89</f>
        <v>0</v>
      </c>
      <c r="P89" s="140">
        <f t="shared" ref="P89:P94" si="44">N89-K89</f>
        <v>-94.284257613332443</v>
      </c>
      <c r="Q89" s="141">
        <f t="shared" ref="Q89:Q94" si="45">N89/K89</f>
        <v>0.88775683617460421</v>
      </c>
      <c r="R89" s="291"/>
      <c r="S89" s="142">
        <f>S73</f>
        <v>0.16666666666666666</v>
      </c>
      <c r="T89" s="143">
        <f>INDEX(T73:T88,COUNTA(T73:T88))</f>
        <v>0.43472222222222223</v>
      </c>
      <c r="U89" s="144"/>
      <c r="V89" s="166"/>
      <c r="W89" s="167"/>
      <c r="X89" s="138"/>
      <c r="Y89" s="279"/>
      <c r="Z89" s="280"/>
      <c r="AA89" s="168">
        <f t="shared" ref="AA89:AA94" si="46">M89-J89</f>
        <v>-377.13703045332977</v>
      </c>
      <c r="AB89" s="141">
        <f t="shared" ref="AB89:AB94" si="47">M89/J89</f>
        <v>0.88775683617460421</v>
      </c>
      <c r="AC89" s="283"/>
    </row>
    <row r="90" spans="1:29" ht="15.75" customHeight="1">
      <c r="A90" s="294" t="s">
        <v>137</v>
      </c>
      <c r="B90" s="114" t="s">
        <v>114</v>
      </c>
      <c r="C90" s="287" t="s">
        <v>138</v>
      </c>
      <c r="D90" s="288"/>
      <c r="E90" s="147">
        <v>25.64</v>
      </c>
      <c r="F90" s="97">
        <v>1596</v>
      </c>
      <c r="G90" s="148">
        <f t="shared" ref="G90:G94" si="48">E90*F90</f>
        <v>40921.440000000002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3179.6347537354713</v>
      </c>
      <c r="N90" s="152">
        <f t="shared" si="42"/>
        <v>289.05770488504282</v>
      </c>
      <c r="O90" s="154">
        <f t="shared" si="43"/>
        <v>0</v>
      </c>
      <c r="P90" s="155">
        <f t="shared" si="44"/>
        <v>-38.215022387684428</v>
      </c>
      <c r="Q90" s="156">
        <f t="shared" si="45"/>
        <v>0.88323187603763087</v>
      </c>
      <c r="R90" s="289">
        <f>Q106</f>
        <v>0.86698158659425262</v>
      </c>
      <c r="S90" s="157">
        <v>0.70833333333333337</v>
      </c>
      <c r="T90" s="158">
        <v>0.72924768518518523</v>
      </c>
      <c r="U90" s="159"/>
      <c r="V90" s="160">
        <v>30.116666666666685</v>
      </c>
      <c r="W90" s="158"/>
      <c r="X90" s="169"/>
      <c r="Y90" s="292"/>
      <c r="Z90" s="293"/>
      <c r="AA90" s="115">
        <f t="shared" si="46"/>
        <v>-420.36524626452865</v>
      </c>
      <c r="AB90" s="156">
        <f t="shared" si="47"/>
        <v>0.88323187603763098</v>
      </c>
      <c r="AC90" s="281">
        <f>AB106</f>
        <v>0.86698158659425262</v>
      </c>
    </row>
    <row r="91" spans="1:29" ht="15.75" customHeight="1">
      <c r="A91" s="295"/>
      <c r="B91" s="100" t="s">
        <v>114</v>
      </c>
      <c r="C91" s="274" t="s">
        <v>139</v>
      </c>
      <c r="D91" s="275"/>
      <c r="E91" s="101">
        <v>29.52</v>
      </c>
      <c r="F91" s="102">
        <v>1947</v>
      </c>
      <c r="G91" s="103">
        <f t="shared" si="48"/>
        <v>57475.44</v>
      </c>
      <c r="H91" s="26"/>
      <c r="I91" s="104">
        <v>12</v>
      </c>
      <c r="J91" s="105">
        <v>3600</v>
      </c>
      <c r="K91" s="106">
        <f t="shared" si="28"/>
        <v>300</v>
      </c>
      <c r="L91" s="107">
        <v>12</v>
      </c>
      <c r="M91" s="105">
        <f>F91/V91*60</f>
        <v>3144.5491251682461</v>
      </c>
      <c r="N91" s="106">
        <f t="shared" si="42"/>
        <v>262.04576043068715</v>
      </c>
      <c r="O91" s="108">
        <f t="shared" si="43"/>
        <v>0</v>
      </c>
      <c r="P91" s="109">
        <f t="shared" si="44"/>
        <v>-37.954239569312847</v>
      </c>
      <c r="Q91" s="110">
        <f t="shared" si="45"/>
        <v>0.87348586810229056</v>
      </c>
      <c r="R91" s="290"/>
      <c r="S91" s="47">
        <v>0.73263888888888895</v>
      </c>
      <c r="T91" s="48">
        <v>0.75843749999999999</v>
      </c>
      <c r="U91" s="111">
        <v>4.8833333333333506</v>
      </c>
      <c r="V91" s="112">
        <v>37.149999999999892</v>
      </c>
      <c r="W91" s="113"/>
      <c r="X91" s="13"/>
      <c r="Y91" s="276"/>
      <c r="Z91" s="277"/>
      <c r="AA91" s="117">
        <f t="shared" si="46"/>
        <v>-455.45087483175394</v>
      </c>
      <c r="AB91" s="110">
        <f t="shared" si="47"/>
        <v>0.87348586810229056</v>
      </c>
      <c r="AC91" s="282"/>
    </row>
    <row r="92" spans="1:29" ht="15.75" customHeight="1">
      <c r="A92" s="295"/>
      <c r="B92" s="100" t="s">
        <v>114</v>
      </c>
      <c r="C92" s="274" t="s">
        <v>140</v>
      </c>
      <c r="D92" s="275"/>
      <c r="E92" s="101">
        <v>29.85</v>
      </c>
      <c r="F92" s="102">
        <v>2083</v>
      </c>
      <c r="G92" s="103">
        <f t="shared" si="48"/>
        <v>62177.55</v>
      </c>
      <c r="H92" s="26"/>
      <c r="I92" s="104">
        <v>12</v>
      </c>
      <c r="J92" s="105">
        <v>3600</v>
      </c>
      <c r="K92" s="106">
        <f t="shared" si="28"/>
        <v>300</v>
      </c>
      <c r="L92" s="107">
        <v>12</v>
      </c>
      <c r="M92" s="105">
        <f>F92/V92*60</f>
        <v>3144.1509433962283</v>
      </c>
      <c r="N92" s="106">
        <f t="shared" si="42"/>
        <v>262.01257861635236</v>
      </c>
      <c r="O92" s="108">
        <f t="shared" si="43"/>
        <v>0</v>
      </c>
      <c r="P92" s="109">
        <f t="shared" si="44"/>
        <v>-37.987421383647643</v>
      </c>
      <c r="Q92" s="110">
        <f t="shared" si="45"/>
        <v>0.87337526205450788</v>
      </c>
      <c r="R92" s="290"/>
      <c r="S92" s="47">
        <v>0.76197916666666665</v>
      </c>
      <c r="T92" s="48">
        <v>0.7895833333333333</v>
      </c>
      <c r="U92" s="111">
        <v>5.0999999999999979</v>
      </c>
      <c r="V92" s="112">
        <v>39.749999999999979</v>
      </c>
      <c r="W92" s="113"/>
      <c r="X92" s="13"/>
      <c r="Y92" s="276"/>
      <c r="Z92" s="277"/>
      <c r="AA92" s="117">
        <f t="shared" si="46"/>
        <v>-455.84905660377171</v>
      </c>
      <c r="AB92" s="110">
        <f t="shared" si="47"/>
        <v>0.87337526205450788</v>
      </c>
      <c r="AC92" s="282"/>
    </row>
    <row r="93" spans="1:29" ht="15.75" customHeight="1">
      <c r="A93" s="295"/>
      <c r="B93" s="100" t="s">
        <v>120</v>
      </c>
      <c r="C93" s="274" t="s">
        <v>141</v>
      </c>
      <c r="D93" s="275"/>
      <c r="E93" s="101">
        <v>28.57</v>
      </c>
      <c r="F93" s="102">
        <v>1625</v>
      </c>
      <c r="G93" s="103">
        <f t="shared" si="48"/>
        <v>46426.25</v>
      </c>
      <c r="H93" s="26"/>
      <c r="I93" s="104">
        <v>12</v>
      </c>
      <c r="J93" s="105">
        <v>3600</v>
      </c>
      <c r="K93" s="106">
        <f t="shared" si="28"/>
        <v>300</v>
      </c>
      <c r="L93" s="107">
        <v>12</v>
      </c>
      <c r="M93" s="105">
        <f>F93/V93*60</f>
        <v>3124.9999999999918</v>
      </c>
      <c r="N93" s="106">
        <f t="shared" si="42"/>
        <v>260.416666666666</v>
      </c>
      <c r="O93" s="108">
        <f t="shared" si="43"/>
        <v>0</v>
      </c>
      <c r="P93" s="109">
        <f t="shared" si="44"/>
        <v>-39.583333333333997</v>
      </c>
      <c r="Q93" s="110">
        <f t="shared" si="45"/>
        <v>0.86805555555555336</v>
      </c>
      <c r="R93" s="290"/>
      <c r="S93" s="47">
        <v>0.79305555555555551</v>
      </c>
      <c r="T93" s="48">
        <v>0.81472222222222224</v>
      </c>
      <c r="U93" s="111">
        <v>4.9999999999999822</v>
      </c>
      <c r="V93" s="112">
        <v>31.200000000000081</v>
      </c>
      <c r="W93" s="113"/>
      <c r="X93" s="116"/>
      <c r="Y93" s="276"/>
      <c r="Z93" s="277"/>
      <c r="AA93" s="117">
        <f t="shared" si="46"/>
        <v>-475.00000000000819</v>
      </c>
      <c r="AB93" s="110">
        <f t="shared" si="47"/>
        <v>0.86805555555555325</v>
      </c>
      <c r="AC93" s="282"/>
    </row>
    <row r="94" spans="1:29" ht="15.75" customHeight="1">
      <c r="A94" s="296"/>
      <c r="B94" s="100" t="s">
        <v>120</v>
      </c>
      <c r="C94" s="274" t="s">
        <v>238</v>
      </c>
      <c r="D94" s="275"/>
      <c r="E94" s="101">
        <v>19.16</v>
      </c>
      <c r="F94" s="102">
        <v>4844</v>
      </c>
      <c r="G94" s="103">
        <f t="shared" si="48"/>
        <v>92811.04</v>
      </c>
      <c r="H94" s="13"/>
      <c r="I94" s="104">
        <v>12</v>
      </c>
      <c r="J94" s="105">
        <v>3600</v>
      </c>
      <c r="K94" s="106">
        <f t="shared" si="28"/>
        <v>300</v>
      </c>
      <c r="L94" s="107">
        <v>12</v>
      </c>
      <c r="M94" s="105">
        <f>F94/V94*60</f>
        <v>3012.3337363966111</v>
      </c>
      <c r="N94" s="106">
        <f t="shared" si="42"/>
        <v>251.02781136638427</v>
      </c>
      <c r="O94" s="108">
        <f t="shared" si="43"/>
        <v>0</v>
      </c>
      <c r="P94" s="109">
        <f t="shared" si="44"/>
        <v>-48.97218863361573</v>
      </c>
      <c r="Q94" s="110">
        <f t="shared" si="45"/>
        <v>0.83675937122128086</v>
      </c>
      <c r="R94" s="290"/>
      <c r="S94" s="47">
        <v>0.81805555555555554</v>
      </c>
      <c r="T94" s="48">
        <v>0.88505787037037043</v>
      </c>
      <c r="U94" s="111">
        <v>4.799999999999951</v>
      </c>
      <c r="V94" s="112">
        <v>96.483333333333434</v>
      </c>
      <c r="W94" s="113"/>
      <c r="X94" s="116"/>
      <c r="Y94" s="276"/>
      <c r="Z94" s="277"/>
      <c r="AA94" s="117">
        <f t="shared" si="46"/>
        <v>-587.66626360338887</v>
      </c>
      <c r="AB94" s="110">
        <f t="shared" si="47"/>
        <v>0.83675937122128086</v>
      </c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49">AVERAGE(I90:I105)</f>
        <v>11.8</v>
      </c>
      <c r="J106" s="137">
        <f t="shared" si="49"/>
        <v>3600</v>
      </c>
      <c r="K106" s="138">
        <f t="shared" ref="K106" si="50">J106/I106</f>
        <v>305.08474576271186</v>
      </c>
      <c r="L106" s="136">
        <f t="shared" ref="L106:M106" si="51">AVERAGE(L90:L105)</f>
        <v>11.8</v>
      </c>
      <c r="M106" s="137">
        <f t="shared" si="51"/>
        <v>3121.1337117393095</v>
      </c>
      <c r="N106" s="138">
        <f>M106/L106</f>
        <v>264.50285692706012</v>
      </c>
      <c r="O106" s="139">
        <f>L106-I106</f>
        <v>0</v>
      </c>
      <c r="P106" s="140">
        <f>N106-K106</f>
        <v>-40.581888835651739</v>
      </c>
      <c r="Q106" s="141">
        <f>N106/K106</f>
        <v>0.86698158659425262</v>
      </c>
      <c r="R106" s="291"/>
      <c r="S106" s="142">
        <f>S90</f>
        <v>0.70833333333333337</v>
      </c>
      <c r="T106" s="143">
        <f>INDEX(T90:T105,COUNTA(T90:T105))</f>
        <v>0.88505787037037043</v>
      </c>
      <c r="U106" s="144"/>
      <c r="V106" s="166"/>
      <c r="W106" s="167"/>
      <c r="X106" s="138"/>
      <c r="Y106" s="279"/>
      <c r="Z106" s="280"/>
      <c r="AA106" s="168">
        <f>M106-J106</f>
        <v>-478.86628826069045</v>
      </c>
      <c r="AB106" s="141">
        <f>M106/J106</f>
        <v>0.86698158659425262</v>
      </c>
      <c r="AC106" s="283"/>
    </row>
    <row r="107" spans="1:29" ht="15.75" customHeight="1">
      <c r="A107" s="284" t="s">
        <v>147</v>
      </c>
      <c r="B107" s="114" t="s">
        <v>120</v>
      </c>
      <c r="C107" s="287" t="s">
        <v>144</v>
      </c>
      <c r="D107" s="288"/>
      <c r="E107" s="147">
        <v>18.18</v>
      </c>
      <c r="F107" s="97">
        <v>869</v>
      </c>
      <c r="G107" s="148">
        <f t="shared" ref="G107:G110" si="52">E107*F107</f>
        <v>15798.42</v>
      </c>
      <c r="H107" s="149"/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>F107/V107*60</f>
        <v>2970.9401709401668</v>
      </c>
      <c r="N107" s="152">
        <f>M107/L107</f>
        <v>742.7350427350417</v>
      </c>
      <c r="O107" s="154">
        <f>L107-I107</f>
        <v>0</v>
      </c>
      <c r="P107" s="155">
        <f>N107-K107</f>
        <v>-82.264957264958298</v>
      </c>
      <c r="Q107" s="156">
        <f>N107/K107</f>
        <v>0.90028490028489905</v>
      </c>
      <c r="R107" s="289">
        <f>Q123</f>
        <v>0.89530256901413119</v>
      </c>
      <c r="S107" s="157">
        <v>0.70864583333333331</v>
      </c>
      <c r="T107" s="158">
        <v>0.72083333333333333</v>
      </c>
      <c r="U107" s="159"/>
      <c r="V107" s="160">
        <v>17.550000000000026</v>
      </c>
      <c r="W107" s="161"/>
      <c r="X107" s="162"/>
      <c r="Y107" s="292"/>
      <c r="Z107" s="293"/>
      <c r="AA107" s="115">
        <f>M107-J107</f>
        <v>-329.05982905983319</v>
      </c>
      <c r="AB107" s="156">
        <f>M107/J107</f>
        <v>0.90028490028489905</v>
      </c>
      <c r="AC107" s="281">
        <f>AB123</f>
        <v>0.89530256901413108</v>
      </c>
    </row>
    <row r="108" spans="1:29" ht="15.75" customHeight="1">
      <c r="A108" s="285"/>
      <c r="B108" s="100" t="s">
        <v>120</v>
      </c>
      <c r="C108" s="274" t="s">
        <v>219</v>
      </c>
      <c r="D108" s="275"/>
      <c r="E108" s="101">
        <v>22.21</v>
      </c>
      <c r="F108" s="102">
        <v>2669</v>
      </c>
      <c r="G108" s="103">
        <f t="shared" si="52"/>
        <v>59278.490000000005</v>
      </c>
      <c r="H108" s="26"/>
      <c r="I108" s="104">
        <v>4</v>
      </c>
      <c r="J108" s="105">
        <v>3000</v>
      </c>
      <c r="K108" s="106">
        <f t="shared" ref="K108:K151" si="53">J108/I108</f>
        <v>750</v>
      </c>
      <c r="L108" s="107">
        <v>4</v>
      </c>
      <c r="M108" s="105">
        <f>F108/V108*60</f>
        <v>2678.6729857819851</v>
      </c>
      <c r="N108" s="106">
        <f>M108/L108</f>
        <v>669.66824644549627</v>
      </c>
      <c r="O108" s="108">
        <f>L108-I108</f>
        <v>0</v>
      </c>
      <c r="P108" s="109">
        <f>N108-K108</f>
        <v>-80.331753554503734</v>
      </c>
      <c r="Q108" s="110">
        <f>N108/K108</f>
        <v>0.89289099526066174</v>
      </c>
      <c r="R108" s="290"/>
      <c r="S108" s="47">
        <v>0.72445601851851849</v>
      </c>
      <c r="T108" s="48">
        <v>0.76597222222222228</v>
      </c>
      <c r="U108" s="111">
        <v>5.2166666666666295</v>
      </c>
      <c r="V108" s="112">
        <v>59.783333333333459</v>
      </c>
      <c r="W108" s="113"/>
      <c r="X108" s="116"/>
      <c r="Y108" s="276"/>
      <c r="Z108" s="277"/>
      <c r="AA108" s="117">
        <f>M108-J108</f>
        <v>-321.32701421801494</v>
      </c>
      <c r="AB108" s="110">
        <f>M108/J108</f>
        <v>0.89289099526066174</v>
      </c>
      <c r="AC108" s="282"/>
    </row>
    <row r="109" spans="1:29" ht="15.75" customHeight="1">
      <c r="A109" s="285"/>
      <c r="B109" s="100" t="s">
        <v>120</v>
      </c>
      <c r="C109" s="274" t="s">
        <v>202</v>
      </c>
      <c r="D109" s="275"/>
      <c r="E109" s="101">
        <v>22.48</v>
      </c>
      <c r="F109" s="102">
        <v>1306</v>
      </c>
      <c r="G109" s="103">
        <f t="shared" si="52"/>
        <v>29358.880000000001</v>
      </c>
      <c r="H109" s="26"/>
      <c r="I109" s="104">
        <v>5</v>
      </c>
      <c r="J109" s="105">
        <v>3000</v>
      </c>
      <c r="K109" s="106">
        <f t="shared" si="53"/>
        <v>600</v>
      </c>
      <c r="L109" s="107">
        <v>5</v>
      </c>
      <c r="M109" s="105">
        <f>F109/V109*60</f>
        <v>2680.5017103762843</v>
      </c>
      <c r="N109" s="106">
        <f>M109/L109</f>
        <v>536.10034207525689</v>
      </c>
      <c r="O109" s="108">
        <f>L109-I109</f>
        <v>0</v>
      </c>
      <c r="P109" s="109">
        <f>N109-K109</f>
        <v>-63.89965792474311</v>
      </c>
      <c r="Q109" s="110">
        <f>N109/K109</f>
        <v>0.89350057012542816</v>
      </c>
      <c r="R109" s="290"/>
      <c r="S109" s="47">
        <v>0.76944444444444449</v>
      </c>
      <c r="T109" s="48">
        <v>0.7897453703703704</v>
      </c>
      <c r="U109" s="111">
        <v>4.9999999999999822</v>
      </c>
      <c r="V109" s="112">
        <v>29.23333333333332</v>
      </c>
      <c r="W109" s="113"/>
      <c r="X109" s="116"/>
      <c r="Y109" s="276"/>
      <c r="Z109" s="277"/>
      <c r="AA109" s="117">
        <f>M109-J109</f>
        <v>-319.49828962371566</v>
      </c>
      <c r="AB109" s="110">
        <f>M109/J109</f>
        <v>0.89350057012542816</v>
      </c>
      <c r="AC109" s="282"/>
    </row>
    <row r="110" spans="1:29" ht="15.75" customHeight="1">
      <c r="A110" s="285"/>
      <c r="B110" s="100" t="s">
        <v>120</v>
      </c>
      <c r="C110" s="274" t="s">
        <v>146</v>
      </c>
      <c r="D110" s="275"/>
      <c r="E110" s="101">
        <v>24.54</v>
      </c>
      <c r="F110" s="102">
        <v>2136</v>
      </c>
      <c r="G110" s="103">
        <f t="shared" si="52"/>
        <v>52417.439999999995</v>
      </c>
      <c r="H110" s="26"/>
      <c r="I110" s="104">
        <v>4</v>
      </c>
      <c r="J110" s="105">
        <v>3000</v>
      </c>
      <c r="K110" s="106">
        <f t="shared" si="53"/>
        <v>750</v>
      </c>
      <c r="L110" s="107">
        <v>4</v>
      </c>
      <c r="M110" s="105">
        <f>F110/V110*60</f>
        <v>2682.1067317753746</v>
      </c>
      <c r="N110" s="106">
        <f>M110/L110</f>
        <v>670.52668294384364</v>
      </c>
      <c r="O110" s="108">
        <f>L110-I110</f>
        <v>0</v>
      </c>
      <c r="P110" s="109">
        <f>N110-K110</f>
        <v>-79.473317056156361</v>
      </c>
      <c r="Q110" s="110">
        <f>N110/K110</f>
        <v>0.89403557725845817</v>
      </c>
      <c r="R110" s="290"/>
      <c r="S110" s="47">
        <v>0.79320601851851846</v>
      </c>
      <c r="T110" s="48">
        <v>0.82638888888888884</v>
      </c>
      <c r="U110" s="111">
        <v>4.9833333333332064</v>
      </c>
      <c r="V110" s="112">
        <v>47.783333333333346</v>
      </c>
      <c r="W110" s="113"/>
      <c r="X110" s="116"/>
      <c r="Y110" s="276"/>
      <c r="Z110" s="277"/>
      <c r="AA110" s="117">
        <f>M110-J110</f>
        <v>-317.89326822462544</v>
      </c>
      <c r="AB110" s="110">
        <f>M110/J110</f>
        <v>0.89403557725845817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99"/>
      <c r="G123" s="135"/>
      <c r="H123" s="69"/>
      <c r="I123" s="136">
        <f t="shared" ref="I123:J123" si="54">AVERAGE(I107:I122)</f>
        <v>4.25</v>
      </c>
      <c r="J123" s="137">
        <f t="shared" si="54"/>
        <v>3075</v>
      </c>
      <c r="K123" s="138">
        <f t="shared" ref="K123" si="55">J123/I123</f>
        <v>723.52941176470586</v>
      </c>
      <c r="L123" s="136">
        <f t="shared" ref="L123:M123" si="56">AVERAGE(L107:L122)</f>
        <v>4.25</v>
      </c>
      <c r="M123" s="137">
        <f t="shared" si="56"/>
        <v>2753.0553997184529</v>
      </c>
      <c r="N123" s="138">
        <f t="shared" ref="N123:N133" si="57">M123/L123</f>
        <v>647.77774111022427</v>
      </c>
      <c r="O123" s="139">
        <f t="shared" ref="O123:O133" si="58">L123-I123</f>
        <v>0</v>
      </c>
      <c r="P123" s="140">
        <f t="shared" ref="P123:P133" si="59">N123-K123</f>
        <v>-75.751670654481586</v>
      </c>
      <c r="Q123" s="141">
        <f t="shared" ref="Q123:Q133" si="60">N123/K123</f>
        <v>0.89530256901413119</v>
      </c>
      <c r="R123" s="291"/>
      <c r="S123" s="142">
        <f>S107</f>
        <v>0.70864583333333331</v>
      </c>
      <c r="T123" s="143">
        <f>INDEX(T107:T122,COUNTA(T107:T122))</f>
        <v>0.82638888888888884</v>
      </c>
      <c r="U123" s="144"/>
      <c r="V123" s="166"/>
      <c r="W123" s="99"/>
      <c r="X123" s="69"/>
      <c r="Y123" s="279"/>
      <c r="Z123" s="280"/>
      <c r="AA123" s="168">
        <f t="shared" ref="AA123:AA133" si="61">M123-J123</f>
        <v>-321.94460028154708</v>
      </c>
      <c r="AB123" s="141">
        <f t="shared" ref="AB123:AB133" si="62">M123/J123</f>
        <v>0.89530256901413108</v>
      </c>
      <c r="AC123" s="283"/>
    </row>
    <row r="124" spans="1:29" ht="15.75" customHeight="1">
      <c r="A124" s="294" t="s">
        <v>150</v>
      </c>
      <c r="B124" s="114" t="s">
        <v>120</v>
      </c>
      <c r="C124" s="287" t="s">
        <v>152</v>
      </c>
      <c r="D124" s="288"/>
      <c r="E124" s="147">
        <v>18.18</v>
      </c>
      <c r="F124" s="97">
        <v>668</v>
      </c>
      <c r="G124" s="148">
        <f t="shared" ref="G124:G133" si="63">E124*F124</f>
        <v>12144.24</v>
      </c>
      <c r="H124" s="149">
        <v>2</v>
      </c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3" si="64">F124/V124*60</f>
        <v>2695.964125560532</v>
      </c>
      <c r="N124" s="152">
        <f t="shared" si="57"/>
        <v>673.991031390133</v>
      </c>
      <c r="O124" s="154">
        <f t="shared" si="58"/>
        <v>0</v>
      </c>
      <c r="P124" s="155">
        <f t="shared" si="59"/>
        <v>-76.008968609866997</v>
      </c>
      <c r="Q124" s="156">
        <f t="shared" si="60"/>
        <v>0.89865470852017737</v>
      </c>
      <c r="R124" s="289">
        <f>Q140</f>
        <v>0.88866104406175583</v>
      </c>
      <c r="S124" s="157">
        <v>0.7084259259259259</v>
      </c>
      <c r="T124" s="158">
        <v>0.71875</v>
      </c>
      <c r="U124" s="159"/>
      <c r="V124" s="160">
        <v>14.866666666666699</v>
      </c>
      <c r="W124" s="161"/>
      <c r="X124" s="162"/>
      <c r="Y124" s="292"/>
      <c r="Z124" s="293"/>
      <c r="AA124" s="115">
        <f t="shared" si="61"/>
        <v>-304.03587443946799</v>
      </c>
      <c r="AB124" s="156">
        <f t="shared" si="62"/>
        <v>0.89865470852017737</v>
      </c>
      <c r="AC124" s="281">
        <f>AB140</f>
        <v>0.88866104406175583</v>
      </c>
    </row>
    <row r="125" spans="1:29" ht="15.75" customHeight="1">
      <c r="A125" s="295"/>
      <c r="B125" s="100" t="s">
        <v>120</v>
      </c>
      <c r="C125" s="274" t="s">
        <v>151</v>
      </c>
      <c r="D125" s="275"/>
      <c r="E125" s="101">
        <v>14.03</v>
      </c>
      <c r="F125" s="102">
        <v>2331</v>
      </c>
      <c r="G125" s="103">
        <f t="shared" si="63"/>
        <v>32703.93</v>
      </c>
      <c r="H125" s="26">
        <v>2</v>
      </c>
      <c r="I125" s="104">
        <v>3</v>
      </c>
      <c r="J125" s="105">
        <v>3000</v>
      </c>
      <c r="K125" s="106">
        <f t="shared" si="53"/>
        <v>1000</v>
      </c>
      <c r="L125" s="107">
        <v>3</v>
      </c>
      <c r="M125" s="105">
        <f t="shared" si="64"/>
        <v>2694.797687861274</v>
      </c>
      <c r="N125" s="106">
        <f t="shared" si="57"/>
        <v>898.26589595375799</v>
      </c>
      <c r="O125" s="108">
        <f t="shared" si="58"/>
        <v>0</v>
      </c>
      <c r="P125" s="109">
        <f t="shared" si="59"/>
        <v>-101.73410404624201</v>
      </c>
      <c r="Q125" s="110">
        <f t="shared" si="60"/>
        <v>0.89826589595375794</v>
      </c>
      <c r="R125" s="290"/>
      <c r="S125" s="47">
        <v>0.72923611111111108</v>
      </c>
      <c r="T125" s="48">
        <v>0.76527777777777772</v>
      </c>
      <c r="U125" s="111">
        <v>15.099999999999962</v>
      </c>
      <c r="V125" s="112">
        <v>51.899999999999963</v>
      </c>
      <c r="W125" s="113"/>
      <c r="X125" s="116"/>
      <c r="Y125" s="276"/>
      <c r="Z125" s="277"/>
      <c r="AA125" s="117">
        <f t="shared" si="61"/>
        <v>-305.20231213872603</v>
      </c>
      <c r="AB125" s="110">
        <f t="shared" si="62"/>
        <v>0.89826589595375794</v>
      </c>
      <c r="AC125" s="282"/>
    </row>
    <row r="126" spans="1:29" ht="15.75" customHeight="1">
      <c r="A126" s="295"/>
      <c r="B126" s="100" t="s">
        <v>120</v>
      </c>
      <c r="C126" s="274" t="s">
        <v>156</v>
      </c>
      <c r="D126" s="275"/>
      <c r="E126" s="101">
        <v>18.18</v>
      </c>
      <c r="F126" s="102">
        <v>1413</v>
      </c>
      <c r="G126" s="103">
        <f t="shared" si="63"/>
        <v>25688.34</v>
      </c>
      <c r="H126" s="26"/>
      <c r="I126" s="104">
        <v>3</v>
      </c>
      <c r="J126" s="105">
        <v>3600</v>
      </c>
      <c r="K126" s="106">
        <f t="shared" si="53"/>
        <v>1200</v>
      </c>
      <c r="L126" s="107">
        <v>3</v>
      </c>
      <c r="M126" s="105">
        <f t="shared" si="64"/>
        <v>3171.3216957606082</v>
      </c>
      <c r="N126" s="106">
        <f t="shared" si="57"/>
        <v>1057.1072319202028</v>
      </c>
      <c r="O126" s="108">
        <f t="shared" si="58"/>
        <v>0</v>
      </c>
      <c r="P126" s="109">
        <f t="shared" si="59"/>
        <v>-142.89276807979718</v>
      </c>
      <c r="Q126" s="110">
        <f t="shared" si="60"/>
        <v>0.8809226932668357</v>
      </c>
      <c r="R126" s="290"/>
      <c r="S126" s="47">
        <v>0.77587962962962964</v>
      </c>
      <c r="T126" s="48">
        <v>0.7944444444444444</v>
      </c>
      <c r="U126" s="111">
        <v>15.266666666666762</v>
      </c>
      <c r="V126" s="112">
        <v>26.733333333333249</v>
      </c>
      <c r="W126" s="113"/>
      <c r="X126" s="116"/>
      <c r="Y126" s="276"/>
      <c r="Z126" s="277"/>
      <c r="AA126" s="117">
        <f t="shared" si="61"/>
        <v>-428.67830423939176</v>
      </c>
      <c r="AB126" s="110">
        <f t="shared" si="62"/>
        <v>0.88092269326683559</v>
      </c>
      <c r="AC126" s="282"/>
    </row>
    <row r="127" spans="1:29" ht="15.75" customHeight="1">
      <c r="A127" s="295"/>
      <c r="B127" s="100" t="s">
        <v>120</v>
      </c>
      <c r="C127" s="274" t="s">
        <v>143</v>
      </c>
      <c r="D127" s="275"/>
      <c r="E127" s="101">
        <v>16.7</v>
      </c>
      <c r="F127" s="102">
        <v>484</v>
      </c>
      <c r="G127" s="103">
        <f t="shared" si="63"/>
        <v>8082.7999999999993</v>
      </c>
      <c r="H127" s="26">
        <v>2</v>
      </c>
      <c r="I127" s="104">
        <v>3</v>
      </c>
      <c r="J127" s="105">
        <v>3600</v>
      </c>
      <c r="K127" s="106">
        <f t="shared" si="53"/>
        <v>1200</v>
      </c>
      <c r="L127" s="107">
        <v>3</v>
      </c>
      <c r="M127" s="105">
        <f t="shared" si="64"/>
        <v>3179.5620437956613</v>
      </c>
      <c r="N127" s="106">
        <f t="shared" si="57"/>
        <v>1059.8540145985537</v>
      </c>
      <c r="O127" s="108">
        <f t="shared" si="58"/>
        <v>0</v>
      </c>
      <c r="P127" s="109">
        <f t="shared" si="59"/>
        <v>-140.1459854014463</v>
      </c>
      <c r="Q127" s="110">
        <f t="shared" si="60"/>
        <v>0.88321167883212803</v>
      </c>
      <c r="R127" s="290"/>
      <c r="S127" s="47">
        <v>0.80486111111111114</v>
      </c>
      <c r="T127" s="48">
        <v>0.81120370370370365</v>
      </c>
      <c r="U127" s="111">
        <v>15.000000000000107</v>
      </c>
      <c r="V127" s="112">
        <v>9.1333333333332156</v>
      </c>
      <c r="W127" s="113"/>
      <c r="X127" s="116"/>
      <c r="Y127" s="276"/>
      <c r="Z127" s="277"/>
      <c r="AA127" s="117">
        <f t="shared" si="61"/>
        <v>-420.43795620433866</v>
      </c>
      <c r="AB127" s="110">
        <f t="shared" si="62"/>
        <v>0.88321167883212814</v>
      </c>
      <c r="AC127" s="282"/>
    </row>
    <row r="128" spans="1:29" ht="15.75" customHeight="1">
      <c r="A128" s="296"/>
      <c r="B128" s="100" t="s">
        <v>120</v>
      </c>
      <c r="C128" s="274" t="s">
        <v>153</v>
      </c>
      <c r="D128" s="275"/>
      <c r="E128" s="101">
        <v>14.28</v>
      </c>
      <c r="F128" s="102">
        <v>2969</v>
      </c>
      <c r="G128" s="103">
        <f t="shared" si="63"/>
        <v>42397.32</v>
      </c>
      <c r="H128" s="13">
        <v>2</v>
      </c>
      <c r="I128" s="104">
        <v>3</v>
      </c>
      <c r="J128" s="105">
        <v>3600</v>
      </c>
      <c r="K128" s="106">
        <f t="shared" si="53"/>
        <v>1200</v>
      </c>
      <c r="L128" s="107">
        <v>3</v>
      </c>
      <c r="M128" s="105">
        <f t="shared" si="64"/>
        <v>3170.6911895579919</v>
      </c>
      <c r="N128" s="106">
        <f t="shared" si="57"/>
        <v>1056.8970631859972</v>
      </c>
      <c r="O128" s="108">
        <f t="shared" si="58"/>
        <v>0</v>
      </c>
      <c r="P128" s="109">
        <f t="shared" si="59"/>
        <v>-143.10293681400276</v>
      </c>
      <c r="Q128" s="110">
        <f t="shared" si="60"/>
        <v>0.88074755265499771</v>
      </c>
      <c r="R128" s="290"/>
      <c r="S128" s="47">
        <v>0.82152777777777775</v>
      </c>
      <c r="T128" s="48">
        <v>0.86054398148148148</v>
      </c>
      <c r="U128" s="111">
        <v>14.866666666666699</v>
      </c>
      <c r="V128" s="112">
        <v>56.18333333333338</v>
      </c>
      <c r="W128" s="113">
        <v>0.86054398148148148</v>
      </c>
      <c r="X128" s="116">
        <v>0.9131944444444442</v>
      </c>
      <c r="Y128" s="276"/>
      <c r="Z128" s="277"/>
      <c r="AA128" s="117">
        <f t="shared" si="61"/>
        <v>-429.30881044200805</v>
      </c>
      <c r="AB128" s="110">
        <f t="shared" si="62"/>
        <v>0.88074755265499771</v>
      </c>
      <c r="AC128" s="282"/>
    </row>
    <row r="129" spans="1:29" ht="15.75" customHeight="1">
      <c r="A129" s="296"/>
      <c r="B129" s="100" t="s">
        <v>120</v>
      </c>
      <c r="C129" s="274" t="s">
        <v>152</v>
      </c>
      <c r="D129" s="275"/>
      <c r="E129" s="101">
        <v>18.18</v>
      </c>
      <c r="F129" s="102">
        <v>1352</v>
      </c>
      <c r="G129" s="121">
        <f t="shared" si="63"/>
        <v>24579.360000000001</v>
      </c>
      <c r="H129" s="122"/>
      <c r="I129" s="104">
        <v>4</v>
      </c>
      <c r="J129" s="105">
        <v>3000</v>
      </c>
      <c r="K129" s="106">
        <f t="shared" si="53"/>
        <v>750</v>
      </c>
      <c r="L129" s="107">
        <v>4</v>
      </c>
      <c r="M129" s="105">
        <f t="shared" si="64"/>
        <v>2698.0044345897709</v>
      </c>
      <c r="N129" s="106">
        <f t="shared" si="57"/>
        <v>674.50110864744272</v>
      </c>
      <c r="O129" s="108">
        <f t="shared" si="58"/>
        <v>0</v>
      </c>
      <c r="P129" s="109">
        <f t="shared" si="59"/>
        <v>-75.49889135255728</v>
      </c>
      <c r="Q129" s="110">
        <f t="shared" si="60"/>
        <v>0.89933481152992367</v>
      </c>
      <c r="R129" s="290"/>
      <c r="S129" s="47">
        <v>0.9131944444444442</v>
      </c>
      <c r="T129" s="48">
        <v>0.93407407407407406</v>
      </c>
      <c r="U129" s="111">
        <v>75.816666666666322</v>
      </c>
      <c r="V129" s="112">
        <v>30.066666666666997</v>
      </c>
      <c r="W129" s="113"/>
      <c r="X129" s="116"/>
      <c r="Y129" s="276"/>
      <c r="Z129" s="277"/>
      <c r="AA129" s="117">
        <f t="shared" si="61"/>
        <v>-301.99556541022912</v>
      </c>
      <c r="AB129" s="110">
        <f t="shared" si="62"/>
        <v>0.89933481152992367</v>
      </c>
      <c r="AC129" s="282"/>
    </row>
    <row r="130" spans="1:29" ht="15.75" customHeight="1">
      <c r="A130" s="296"/>
      <c r="B130" s="100" t="s">
        <v>120</v>
      </c>
      <c r="C130" s="274" t="s">
        <v>143</v>
      </c>
      <c r="D130" s="275"/>
      <c r="E130" s="101">
        <v>16.7</v>
      </c>
      <c r="F130" s="102">
        <v>1063</v>
      </c>
      <c r="G130" s="121">
        <f t="shared" si="63"/>
        <v>17752.099999999999</v>
      </c>
      <c r="H130" s="62"/>
      <c r="I130" s="104">
        <v>3</v>
      </c>
      <c r="J130" s="105">
        <v>3600</v>
      </c>
      <c r="K130" s="106">
        <f t="shared" si="53"/>
        <v>1200</v>
      </c>
      <c r="L130" s="107">
        <v>3</v>
      </c>
      <c r="M130" s="105">
        <f t="shared" si="64"/>
        <v>3178.4053156145601</v>
      </c>
      <c r="N130" s="106">
        <f t="shared" si="57"/>
        <v>1059.4684385381868</v>
      </c>
      <c r="O130" s="123">
        <f t="shared" si="58"/>
        <v>0</v>
      </c>
      <c r="P130" s="124">
        <f t="shared" si="59"/>
        <v>-140.53156146181323</v>
      </c>
      <c r="Q130" s="125">
        <f t="shared" si="60"/>
        <v>0.88289036544848898</v>
      </c>
      <c r="R130" s="290"/>
      <c r="S130" s="47">
        <v>0.9444444444444442</v>
      </c>
      <c r="T130" s="48">
        <v>0.95837962962962964</v>
      </c>
      <c r="U130" s="111">
        <v>14.933333333333003</v>
      </c>
      <c r="V130" s="112">
        <v>20.066666666667032</v>
      </c>
      <c r="W130" s="113"/>
      <c r="X130" s="116"/>
      <c r="Y130" s="276"/>
      <c r="Z130" s="277"/>
      <c r="AA130" s="117">
        <f t="shared" si="61"/>
        <v>-421.5946843854399</v>
      </c>
      <c r="AB130" s="110">
        <f t="shared" si="62"/>
        <v>0.88289036544848887</v>
      </c>
      <c r="AC130" s="282"/>
    </row>
    <row r="131" spans="1:29" ht="15.75" customHeight="1">
      <c r="A131" s="296"/>
      <c r="B131" s="100" t="s">
        <v>120</v>
      </c>
      <c r="C131" s="274" t="s">
        <v>145</v>
      </c>
      <c r="D131" s="275"/>
      <c r="E131" s="101">
        <v>22.28</v>
      </c>
      <c r="F131" s="102">
        <v>1377</v>
      </c>
      <c r="G131" s="121">
        <f t="shared" si="63"/>
        <v>30679.56</v>
      </c>
      <c r="H131" s="62"/>
      <c r="I131" s="104">
        <v>5</v>
      </c>
      <c r="J131" s="105">
        <v>3300</v>
      </c>
      <c r="K131" s="106">
        <f t="shared" si="53"/>
        <v>660</v>
      </c>
      <c r="L131" s="118">
        <v>5</v>
      </c>
      <c r="M131" s="105">
        <f t="shared" si="64"/>
        <v>2938.4706579726799</v>
      </c>
      <c r="N131" s="106">
        <f t="shared" si="57"/>
        <v>587.69413159453597</v>
      </c>
      <c r="O131" s="123">
        <f t="shared" si="58"/>
        <v>0</v>
      </c>
      <c r="P131" s="124">
        <f t="shared" si="59"/>
        <v>-72.305868405464025</v>
      </c>
      <c r="Q131" s="125">
        <f t="shared" si="60"/>
        <v>0.89044565393111508</v>
      </c>
      <c r="R131" s="290"/>
      <c r="S131" s="47">
        <v>0.96874999999999967</v>
      </c>
      <c r="T131" s="48">
        <v>0.98827546296296298</v>
      </c>
      <c r="U131" s="111">
        <v>14.933333333332843</v>
      </c>
      <c r="V131" s="112">
        <v>28.116666666667172</v>
      </c>
      <c r="W131" s="113"/>
      <c r="X131" s="116"/>
      <c r="Y131" s="276"/>
      <c r="Z131" s="277"/>
      <c r="AA131" s="117">
        <f t="shared" si="61"/>
        <v>-361.52934202732013</v>
      </c>
      <c r="AB131" s="110">
        <f t="shared" si="62"/>
        <v>0.89044565393111508</v>
      </c>
      <c r="AC131" s="282"/>
    </row>
    <row r="132" spans="1:29" ht="15.75" customHeight="1">
      <c r="A132" s="296"/>
      <c r="B132" s="100" t="s">
        <v>120</v>
      </c>
      <c r="C132" s="274" t="s">
        <v>151</v>
      </c>
      <c r="D132" s="275"/>
      <c r="E132" s="101">
        <v>14.03</v>
      </c>
      <c r="F132" s="102">
        <v>5765</v>
      </c>
      <c r="G132" s="121">
        <f t="shared" si="63"/>
        <v>80882.95</v>
      </c>
      <c r="H132" s="62"/>
      <c r="I132" s="104">
        <v>3</v>
      </c>
      <c r="J132" s="105">
        <v>3000</v>
      </c>
      <c r="K132" s="106">
        <f t="shared" si="53"/>
        <v>1000</v>
      </c>
      <c r="L132" s="118">
        <v>3</v>
      </c>
      <c r="M132" s="105">
        <f t="shared" si="64"/>
        <v>2694.6247727862783</v>
      </c>
      <c r="N132" s="106">
        <f t="shared" si="57"/>
        <v>898.20825759542606</v>
      </c>
      <c r="O132" s="123">
        <f t="shared" si="58"/>
        <v>0</v>
      </c>
      <c r="P132" s="124">
        <f t="shared" si="59"/>
        <v>-101.79174240457394</v>
      </c>
      <c r="Q132" s="125">
        <f t="shared" si="60"/>
        <v>0.89820825759542611</v>
      </c>
      <c r="R132" s="290"/>
      <c r="S132" s="47">
        <v>0.99861111111111078</v>
      </c>
      <c r="T132" s="48">
        <v>1.0877546296296297</v>
      </c>
      <c r="U132" s="111">
        <v>14.883333333332835</v>
      </c>
      <c r="V132" s="112">
        <v>128.36666666666719</v>
      </c>
      <c r="W132" s="113"/>
      <c r="X132" s="116"/>
      <c r="Y132" s="276"/>
      <c r="Z132" s="277"/>
      <c r="AA132" s="117">
        <f t="shared" si="61"/>
        <v>-305.3752272137217</v>
      </c>
      <c r="AB132" s="110">
        <f t="shared" si="62"/>
        <v>0.89820825759542611</v>
      </c>
      <c r="AC132" s="282"/>
    </row>
    <row r="133" spans="1:29" ht="15.75" customHeight="1">
      <c r="A133" s="296"/>
      <c r="B133" s="100" t="s">
        <v>120</v>
      </c>
      <c r="C133" s="274" t="s">
        <v>153</v>
      </c>
      <c r="D133" s="275"/>
      <c r="E133" s="101">
        <v>14.28</v>
      </c>
      <c r="F133" s="102">
        <v>7745</v>
      </c>
      <c r="G133" s="121">
        <f t="shared" si="63"/>
        <v>110598.59999999999</v>
      </c>
      <c r="H133" s="62"/>
      <c r="I133" s="104">
        <v>3</v>
      </c>
      <c r="J133" s="105">
        <v>3600</v>
      </c>
      <c r="K133" s="106">
        <f t="shared" si="53"/>
        <v>1200</v>
      </c>
      <c r="L133" s="118">
        <v>3</v>
      </c>
      <c r="M133" s="105">
        <f t="shared" si="64"/>
        <v>3170.570843757107</v>
      </c>
      <c r="N133" s="106">
        <f t="shared" si="57"/>
        <v>1056.8569479190357</v>
      </c>
      <c r="O133" s="123">
        <f t="shared" si="58"/>
        <v>0</v>
      </c>
      <c r="P133" s="124">
        <f t="shared" si="59"/>
        <v>-143.14305208096425</v>
      </c>
      <c r="Q133" s="125">
        <f t="shared" si="60"/>
        <v>0.88071412326586307</v>
      </c>
      <c r="R133" s="290"/>
      <c r="S133" s="47">
        <v>1.0982175925925926</v>
      </c>
      <c r="T133" s="48">
        <v>1.2</v>
      </c>
      <c r="U133" s="111">
        <v>15.066666666666571</v>
      </c>
      <c r="V133" s="112">
        <v>146.56666666666666</v>
      </c>
      <c r="W133" s="113"/>
      <c r="X133" s="116"/>
      <c r="Y133" s="276"/>
      <c r="Z133" s="277"/>
      <c r="AA133" s="117">
        <f t="shared" si="61"/>
        <v>-429.42915624289299</v>
      </c>
      <c r="AB133" s="110">
        <f t="shared" si="62"/>
        <v>0.88071412326586307</v>
      </c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26"/>
      <c r="X134" s="127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26"/>
      <c r="X135" s="127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26"/>
      <c r="X136" s="127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26"/>
      <c r="X137" s="127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26"/>
      <c r="X138" s="127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65">AVERAGE(I124:I139)</f>
        <v>3.4</v>
      </c>
      <c r="J140" s="137">
        <f t="shared" si="65"/>
        <v>3330</v>
      </c>
      <c r="K140" s="138">
        <f t="shared" ref="K140" si="66">J140/I140</f>
        <v>979.41176470588243</v>
      </c>
      <c r="L140" s="136">
        <f t="shared" ref="L140:M140" si="67">AVERAGE(L124:L139)</f>
        <v>3.4</v>
      </c>
      <c r="M140" s="137">
        <f t="shared" si="67"/>
        <v>2959.2412767256469</v>
      </c>
      <c r="N140" s="138">
        <f t="shared" ref="N140:N151" si="68">M140/L140</f>
        <v>870.3650813898962</v>
      </c>
      <c r="O140" s="139">
        <f t="shared" ref="O140:O151" si="69">L140-I140</f>
        <v>0</v>
      </c>
      <c r="P140" s="140">
        <f t="shared" ref="P140:P151" si="70">N140-K140</f>
        <v>-109.04668331598623</v>
      </c>
      <c r="Q140" s="141">
        <f t="shared" ref="Q140:Q151" si="71">N140/K140</f>
        <v>0.88866104406175583</v>
      </c>
      <c r="R140" s="291"/>
      <c r="S140" s="142">
        <f>S124</f>
        <v>0.7084259259259259</v>
      </c>
      <c r="T140" s="143">
        <f>INDEX(T124:T139,COUNTA(T124:T139))</f>
        <v>1.2</v>
      </c>
      <c r="U140" s="144"/>
      <c r="V140" s="166"/>
      <c r="W140" s="99"/>
      <c r="X140" s="69"/>
      <c r="Y140" s="279"/>
      <c r="Z140" s="280"/>
      <c r="AA140" s="168">
        <f t="shared" ref="AA140:AA151" si="72">M140-J140</f>
        <v>-370.75872327435309</v>
      </c>
      <c r="AB140" s="141">
        <f t="shared" ref="AB140:AB151" si="73">M140/J140</f>
        <v>0.88866104406175583</v>
      </c>
      <c r="AC140" s="283"/>
    </row>
    <row r="141" spans="1:29" ht="15.75" customHeight="1">
      <c r="A141" s="284" t="s">
        <v>154</v>
      </c>
      <c r="B141" s="114" t="s">
        <v>120</v>
      </c>
      <c r="C141" s="287" t="s">
        <v>145</v>
      </c>
      <c r="D141" s="288"/>
      <c r="E141" s="147">
        <v>22.28</v>
      </c>
      <c r="F141" s="97">
        <v>525</v>
      </c>
      <c r="G141" s="148">
        <f t="shared" ref="G141:G151" si="74">E141*F141</f>
        <v>11697</v>
      </c>
      <c r="H141" s="149">
        <v>2</v>
      </c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1" si="75">F141/V141*60</f>
        <v>2939.3468118195892</v>
      </c>
      <c r="N141" s="152">
        <f t="shared" si="68"/>
        <v>587.86936236391784</v>
      </c>
      <c r="O141" s="154">
        <f t="shared" si="69"/>
        <v>0</v>
      </c>
      <c r="P141" s="155">
        <f t="shared" si="70"/>
        <v>-72.130637636082156</v>
      </c>
      <c r="Q141" s="156">
        <f t="shared" si="71"/>
        <v>0.89071115509684518</v>
      </c>
      <c r="R141" s="289">
        <f>Q157</f>
        <v>0.88518483455925112</v>
      </c>
      <c r="S141" s="157">
        <v>0.70853009259259259</v>
      </c>
      <c r="T141" s="158">
        <v>0.71597222222222223</v>
      </c>
      <c r="U141" s="159"/>
      <c r="V141" s="160">
        <v>10.71666666666669</v>
      </c>
      <c r="W141" s="158"/>
      <c r="X141" s="169"/>
      <c r="Y141" s="292"/>
      <c r="Z141" s="293"/>
      <c r="AA141" s="171">
        <f t="shared" si="72"/>
        <v>-360.65318818041078</v>
      </c>
      <c r="AB141" s="156">
        <f t="shared" si="73"/>
        <v>0.89071115509684518</v>
      </c>
      <c r="AC141" s="281">
        <f>AB157</f>
        <v>0.88518483455925101</v>
      </c>
    </row>
    <row r="142" spans="1:29" ht="15.75" customHeight="1">
      <c r="A142" s="285"/>
      <c r="B142" s="100" t="s">
        <v>120</v>
      </c>
      <c r="C142" s="274" t="s">
        <v>155</v>
      </c>
      <c r="D142" s="275"/>
      <c r="E142" s="101">
        <v>18.18</v>
      </c>
      <c r="F142" s="102">
        <v>1106</v>
      </c>
      <c r="G142" s="103">
        <f t="shared" si="74"/>
        <v>20107.079999999998</v>
      </c>
      <c r="H142" s="26">
        <v>2</v>
      </c>
      <c r="I142" s="104">
        <v>3</v>
      </c>
      <c r="J142" s="105">
        <v>3600</v>
      </c>
      <c r="K142" s="106">
        <f t="shared" si="53"/>
        <v>1200</v>
      </c>
      <c r="L142" s="107">
        <v>3</v>
      </c>
      <c r="M142" s="105">
        <f t="shared" si="75"/>
        <v>3175.1196172248701</v>
      </c>
      <c r="N142" s="106">
        <f t="shared" si="68"/>
        <v>1058.3732057416235</v>
      </c>
      <c r="O142" s="108">
        <f t="shared" si="69"/>
        <v>0</v>
      </c>
      <c r="P142" s="109">
        <f t="shared" si="70"/>
        <v>-141.62679425837655</v>
      </c>
      <c r="Q142" s="110">
        <f t="shared" si="71"/>
        <v>0.88197767145135286</v>
      </c>
      <c r="R142" s="290"/>
      <c r="S142" s="47">
        <v>0.72645833333333332</v>
      </c>
      <c r="T142" s="48">
        <v>0.74097222222222225</v>
      </c>
      <c r="U142" s="111">
        <v>15.099999999999962</v>
      </c>
      <c r="V142" s="112">
        <v>20.90000000000007</v>
      </c>
      <c r="W142" s="113"/>
      <c r="X142" s="13"/>
      <c r="Y142" s="276"/>
      <c r="Z142" s="277"/>
      <c r="AA142" s="172">
        <f t="shared" si="72"/>
        <v>-424.88038277512987</v>
      </c>
      <c r="AB142" s="110">
        <f t="shared" si="73"/>
        <v>0.88197767145135286</v>
      </c>
      <c r="AC142" s="282"/>
    </row>
    <row r="143" spans="1:29" ht="15.75" customHeight="1">
      <c r="A143" s="285"/>
      <c r="B143" s="100" t="s">
        <v>120</v>
      </c>
      <c r="C143" s="274" t="s">
        <v>157</v>
      </c>
      <c r="D143" s="275"/>
      <c r="E143" s="101">
        <v>24.82</v>
      </c>
      <c r="F143" s="102">
        <v>868</v>
      </c>
      <c r="G143" s="103">
        <f t="shared" si="74"/>
        <v>21543.760000000002</v>
      </c>
      <c r="H143" s="26">
        <v>2</v>
      </c>
      <c r="I143" s="104">
        <v>4</v>
      </c>
      <c r="J143" s="105">
        <v>3300</v>
      </c>
      <c r="K143" s="106">
        <f t="shared" si="53"/>
        <v>825</v>
      </c>
      <c r="L143" s="107">
        <v>4</v>
      </c>
      <c r="M143" s="105">
        <f t="shared" si="75"/>
        <v>2936.8421052631666</v>
      </c>
      <c r="N143" s="106">
        <f t="shared" si="68"/>
        <v>734.21052631579164</v>
      </c>
      <c r="O143" s="108">
        <f t="shared" si="69"/>
        <v>0</v>
      </c>
      <c r="P143" s="109">
        <f t="shared" si="70"/>
        <v>-90.78947368420836</v>
      </c>
      <c r="Q143" s="110">
        <f t="shared" si="71"/>
        <v>0.88995215311005049</v>
      </c>
      <c r="R143" s="290"/>
      <c r="S143" s="47">
        <v>0.75157407407407406</v>
      </c>
      <c r="T143" s="48">
        <v>0.76388888888888884</v>
      </c>
      <c r="U143" s="111">
        <v>15.266666666666602</v>
      </c>
      <c r="V143" s="112">
        <v>17.733333333333281</v>
      </c>
      <c r="W143" s="113"/>
      <c r="X143" s="13"/>
      <c r="Y143" s="276"/>
      <c r="Z143" s="277"/>
      <c r="AA143" s="172">
        <f t="shared" si="72"/>
        <v>-363.15789473683344</v>
      </c>
      <c r="AB143" s="110">
        <f t="shared" si="73"/>
        <v>0.88995215311005049</v>
      </c>
      <c r="AC143" s="282"/>
    </row>
    <row r="144" spans="1:29" ht="15.75" customHeight="1">
      <c r="A144" s="285"/>
      <c r="B144" s="100" t="s">
        <v>120</v>
      </c>
      <c r="C144" s="274" t="s">
        <v>158</v>
      </c>
      <c r="D144" s="275"/>
      <c r="E144" s="101">
        <v>25.03</v>
      </c>
      <c r="F144" s="102">
        <v>726</v>
      </c>
      <c r="G144" s="103">
        <f t="shared" si="74"/>
        <v>18171.780000000002</v>
      </c>
      <c r="H144" s="26">
        <v>2</v>
      </c>
      <c r="I144" s="104">
        <v>4</v>
      </c>
      <c r="J144" s="105">
        <v>3300</v>
      </c>
      <c r="K144" s="106">
        <f t="shared" si="53"/>
        <v>825</v>
      </c>
      <c r="L144" s="107">
        <v>4</v>
      </c>
      <c r="M144" s="105">
        <f t="shared" si="75"/>
        <v>2939.9325084364405</v>
      </c>
      <c r="N144" s="106">
        <f t="shared" si="68"/>
        <v>734.98312710911011</v>
      </c>
      <c r="O144" s="108">
        <f t="shared" si="69"/>
        <v>0</v>
      </c>
      <c r="P144" s="109">
        <f t="shared" si="70"/>
        <v>-90.016872890889886</v>
      </c>
      <c r="Q144" s="110">
        <f t="shared" si="71"/>
        <v>0.89088863892013348</v>
      </c>
      <c r="R144" s="290"/>
      <c r="S144" s="47">
        <v>0.77512731481481478</v>
      </c>
      <c r="T144" s="48">
        <v>0.78541666666666665</v>
      </c>
      <c r="U144" s="111">
        <v>16.183333333333358</v>
      </c>
      <c r="V144" s="112">
        <v>14.816666666666691</v>
      </c>
      <c r="W144" s="113"/>
      <c r="X144" s="13"/>
      <c r="Y144" s="276"/>
      <c r="Z144" s="277"/>
      <c r="AA144" s="172">
        <f t="shared" si="72"/>
        <v>-360.06749156355954</v>
      </c>
      <c r="AB144" s="110">
        <f t="shared" si="73"/>
        <v>0.89088863892013348</v>
      </c>
      <c r="AC144" s="282"/>
    </row>
    <row r="145" spans="1:29" ht="15.75" customHeight="1">
      <c r="A145" s="285"/>
      <c r="B145" s="100" t="s">
        <v>120</v>
      </c>
      <c r="C145" s="274" t="s">
        <v>148</v>
      </c>
      <c r="D145" s="275"/>
      <c r="E145" s="101">
        <v>17.89</v>
      </c>
      <c r="F145" s="102">
        <v>1598</v>
      </c>
      <c r="G145" s="103">
        <f t="shared" si="74"/>
        <v>28588.22</v>
      </c>
      <c r="H145" s="13">
        <v>2</v>
      </c>
      <c r="I145" s="104">
        <v>4</v>
      </c>
      <c r="J145" s="105">
        <v>3600</v>
      </c>
      <c r="K145" s="106">
        <f t="shared" si="53"/>
        <v>900</v>
      </c>
      <c r="L145" s="107">
        <v>4</v>
      </c>
      <c r="M145" s="105">
        <f t="shared" si="75"/>
        <v>3169.5867768594944</v>
      </c>
      <c r="N145" s="106">
        <f t="shared" si="68"/>
        <v>792.39669421487361</v>
      </c>
      <c r="O145" s="108">
        <f t="shared" si="69"/>
        <v>0</v>
      </c>
      <c r="P145" s="109">
        <f t="shared" si="70"/>
        <v>-107.60330578512639</v>
      </c>
      <c r="Q145" s="110">
        <f t="shared" si="71"/>
        <v>0.88044077134985954</v>
      </c>
      <c r="R145" s="290"/>
      <c r="S145" s="47">
        <v>0.79583333333333328</v>
      </c>
      <c r="T145" s="48">
        <v>0.81684027777777779</v>
      </c>
      <c r="U145" s="111">
        <v>14.999999999999947</v>
      </c>
      <c r="V145" s="112">
        <v>30.250000000000092</v>
      </c>
      <c r="W145" s="113"/>
      <c r="X145" s="116"/>
      <c r="Y145" s="276"/>
      <c r="Z145" s="277"/>
      <c r="AA145" s="172">
        <f t="shared" si="72"/>
        <v>-430.41322314050558</v>
      </c>
      <c r="AB145" s="110">
        <f t="shared" si="73"/>
        <v>0.88044077134985954</v>
      </c>
      <c r="AC145" s="282"/>
    </row>
    <row r="146" spans="1:29" ht="15.75" customHeight="1">
      <c r="A146" s="285"/>
      <c r="B146" s="100" t="s">
        <v>120</v>
      </c>
      <c r="C146" s="274" t="s">
        <v>149</v>
      </c>
      <c r="D146" s="275"/>
      <c r="E146" s="101">
        <v>16.66</v>
      </c>
      <c r="F146" s="102">
        <v>2526</v>
      </c>
      <c r="G146" s="121">
        <f t="shared" si="74"/>
        <v>42083.16</v>
      </c>
      <c r="H146" s="122">
        <v>2</v>
      </c>
      <c r="I146" s="104">
        <v>5</v>
      </c>
      <c r="J146" s="105">
        <v>3600</v>
      </c>
      <c r="K146" s="106">
        <f t="shared" si="53"/>
        <v>720</v>
      </c>
      <c r="L146" s="107">
        <v>5</v>
      </c>
      <c r="M146" s="105">
        <f t="shared" si="75"/>
        <v>3170.7112970711219</v>
      </c>
      <c r="N146" s="106">
        <f t="shared" si="68"/>
        <v>634.14225941422433</v>
      </c>
      <c r="O146" s="108">
        <f t="shared" si="69"/>
        <v>0</v>
      </c>
      <c r="P146" s="109">
        <f t="shared" si="70"/>
        <v>-85.857740585775673</v>
      </c>
      <c r="Q146" s="110">
        <f t="shared" si="71"/>
        <v>0.88075313807531153</v>
      </c>
      <c r="R146" s="290"/>
      <c r="S146" s="47">
        <v>0.82722222222222219</v>
      </c>
      <c r="T146" s="48">
        <v>0.86041666666666672</v>
      </c>
      <c r="U146" s="111">
        <v>14.949999999999939</v>
      </c>
      <c r="V146" s="112">
        <v>47.800000000000118</v>
      </c>
      <c r="W146" s="113">
        <v>0.86041666666666672</v>
      </c>
      <c r="X146" s="116">
        <v>0.91347222222222224</v>
      </c>
      <c r="Y146" s="276"/>
      <c r="Z146" s="277"/>
      <c r="AA146" s="172">
        <f t="shared" si="72"/>
        <v>-429.28870292887814</v>
      </c>
      <c r="AB146" s="110">
        <f t="shared" si="73"/>
        <v>0.88075313807531164</v>
      </c>
      <c r="AC146" s="282"/>
    </row>
    <row r="147" spans="1:29" ht="15.75" customHeight="1">
      <c r="A147" s="285"/>
      <c r="B147" s="100" t="s">
        <v>120</v>
      </c>
      <c r="C147" s="274" t="s">
        <v>155</v>
      </c>
      <c r="D147" s="275"/>
      <c r="E147" s="101">
        <v>18.18</v>
      </c>
      <c r="F147" s="102">
        <v>2678</v>
      </c>
      <c r="G147" s="121">
        <f t="shared" si="74"/>
        <v>48686.04</v>
      </c>
      <c r="H147" s="62"/>
      <c r="I147" s="104">
        <v>3</v>
      </c>
      <c r="J147" s="105">
        <v>3600</v>
      </c>
      <c r="K147" s="106">
        <f t="shared" si="53"/>
        <v>1200</v>
      </c>
      <c r="L147" s="107">
        <v>3</v>
      </c>
      <c r="M147" s="105">
        <f t="shared" si="75"/>
        <v>3175.49407114625</v>
      </c>
      <c r="N147" s="106">
        <f t="shared" si="68"/>
        <v>1058.4980237154166</v>
      </c>
      <c r="O147" s="123">
        <f t="shared" si="69"/>
        <v>0</v>
      </c>
      <c r="P147" s="124">
        <f t="shared" si="70"/>
        <v>-141.50197628458341</v>
      </c>
      <c r="Q147" s="125">
        <f t="shared" si="71"/>
        <v>0.88208168642951379</v>
      </c>
      <c r="R147" s="290"/>
      <c r="S147" s="47">
        <v>0.91347222222222224</v>
      </c>
      <c r="T147" s="48">
        <v>0.94861111111111107</v>
      </c>
      <c r="U147" s="111">
        <v>76.399999999999949</v>
      </c>
      <c r="V147" s="112">
        <v>50.599999999999916</v>
      </c>
      <c r="W147" s="113"/>
      <c r="X147" s="116"/>
      <c r="Y147" s="276"/>
      <c r="Z147" s="277"/>
      <c r="AA147" s="172">
        <f t="shared" si="72"/>
        <v>-424.50592885374999</v>
      </c>
      <c r="AB147" s="110">
        <f t="shared" si="73"/>
        <v>0.8820816864295139</v>
      </c>
      <c r="AC147" s="282"/>
    </row>
    <row r="148" spans="1:29" ht="15.75" customHeight="1">
      <c r="A148" s="285"/>
      <c r="B148" s="100" t="s">
        <v>120</v>
      </c>
      <c r="C148" s="274" t="s">
        <v>157</v>
      </c>
      <c r="D148" s="275"/>
      <c r="E148" s="101">
        <v>24.82</v>
      </c>
      <c r="F148" s="102">
        <v>2047</v>
      </c>
      <c r="G148" s="121">
        <f t="shared" si="74"/>
        <v>50806.54</v>
      </c>
      <c r="H148" s="62"/>
      <c r="I148" s="104">
        <v>4</v>
      </c>
      <c r="J148" s="105">
        <v>3300</v>
      </c>
      <c r="K148" s="106">
        <f t="shared" si="53"/>
        <v>825</v>
      </c>
      <c r="L148" s="118">
        <v>4</v>
      </c>
      <c r="M148" s="105">
        <f t="shared" si="75"/>
        <v>2938.2775119617127</v>
      </c>
      <c r="N148" s="106">
        <f t="shared" si="68"/>
        <v>734.56937799042817</v>
      </c>
      <c r="O148" s="123">
        <f t="shared" si="69"/>
        <v>0</v>
      </c>
      <c r="P148" s="124">
        <f t="shared" si="70"/>
        <v>-90.430622009571834</v>
      </c>
      <c r="Q148" s="125">
        <f t="shared" si="71"/>
        <v>0.89038712483688265</v>
      </c>
      <c r="R148" s="290"/>
      <c r="S148" s="47">
        <v>0.95916666666666661</v>
      </c>
      <c r="T148" s="48">
        <v>0.98819444444444449</v>
      </c>
      <c r="U148" s="111">
        <v>15.199999999999978</v>
      </c>
      <c r="V148" s="112">
        <v>41.800000000000139</v>
      </c>
      <c r="W148" s="113"/>
      <c r="X148" s="116"/>
      <c r="Y148" s="276"/>
      <c r="Z148" s="277"/>
      <c r="AA148" s="172">
        <f t="shared" si="72"/>
        <v>-361.72248803828734</v>
      </c>
      <c r="AB148" s="110">
        <f t="shared" si="73"/>
        <v>0.89038712483688265</v>
      </c>
      <c r="AC148" s="282"/>
    </row>
    <row r="149" spans="1:29" ht="15.75" customHeight="1">
      <c r="A149" s="285"/>
      <c r="B149" s="100" t="s">
        <v>120</v>
      </c>
      <c r="C149" s="274" t="s">
        <v>158</v>
      </c>
      <c r="D149" s="275"/>
      <c r="E149" s="101">
        <v>25.03</v>
      </c>
      <c r="F149" s="102">
        <v>1480</v>
      </c>
      <c r="G149" s="121">
        <f t="shared" si="74"/>
        <v>37044.400000000001</v>
      </c>
      <c r="H149" s="62"/>
      <c r="I149" s="104">
        <v>4</v>
      </c>
      <c r="J149" s="105">
        <v>3300</v>
      </c>
      <c r="K149" s="106">
        <f t="shared" si="53"/>
        <v>825</v>
      </c>
      <c r="L149" s="118">
        <v>4</v>
      </c>
      <c r="M149" s="105">
        <f t="shared" si="75"/>
        <v>2940.3973509933849</v>
      </c>
      <c r="N149" s="106">
        <f t="shared" si="68"/>
        <v>735.09933774834622</v>
      </c>
      <c r="O149" s="123">
        <f t="shared" si="69"/>
        <v>0</v>
      </c>
      <c r="P149" s="124">
        <f t="shared" si="70"/>
        <v>-89.900662251653785</v>
      </c>
      <c r="Q149" s="125">
        <f t="shared" si="71"/>
        <v>0.89102950030102568</v>
      </c>
      <c r="R149" s="290"/>
      <c r="S149" s="47">
        <v>0.99861111111111112</v>
      </c>
      <c r="T149" s="48">
        <v>1.0195833333333333</v>
      </c>
      <c r="U149" s="111">
        <v>14.999999999999947</v>
      </c>
      <c r="V149" s="112">
        <v>30.199999999999925</v>
      </c>
      <c r="W149" s="126"/>
      <c r="X149" s="127"/>
      <c r="Y149" s="276"/>
      <c r="Z149" s="277"/>
      <c r="AA149" s="172">
        <f t="shared" si="72"/>
        <v>-359.60264900661514</v>
      </c>
      <c r="AB149" s="110">
        <f t="shared" si="73"/>
        <v>0.89102950030102568</v>
      </c>
      <c r="AC149" s="282"/>
    </row>
    <row r="150" spans="1:29" ht="15.75" customHeight="1">
      <c r="A150" s="285"/>
      <c r="B150" s="100" t="s">
        <v>120</v>
      </c>
      <c r="C150" s="274" t="s">
        <v>148</v>
      </c>
      <c r="D150" s="275"/>
      <c r="E150" s="101">
        <v>17.89</v>
      </c>
      <c r="F150" s="102">
        <v>4140</v>
      </c>
      <c r="G150" s="121">
        <f t="shared" si="74"/>
        <v>74064.600000000006</v>
      </c>
      <c r="H150" s="62"/>
      <c r="I150" s="104">
        <v>4</v>
      </c>
      <c r="J150" s="105">
        <v>3600</v>
      </c>
      <c r="K150" s="106">
        <f t="shared" si="53"/>
        <v>900</v>
      </c>
      <c r="L150" s="118">
        <v>4</v>
      </c>
      <c r="M150" s="105">
        <f t="shared" si="75"/>
        <v>3169.7150148872865</v>
      </c>
      <c r="N150" s="106">
        <f t="shared" si="68"/>
        <v>792.42875372182164</v>
      </c>
      <c r="O150" s="123">
        <f t="shared" si="69"/>
        <v>0</v>
      </c>
      <c r="P150" s="124">
        <f t="shared" si="70"/>
        <v>-107.57124627817836</v>
      </c>
      <c r="Q150" s="125">
        <f t="shared" si="71"/>
        <v>0.8804763930242463</v>
      </c>
      <c r="R150" s="290"/>
      <c r="S150" s="47">
        <v>1.0298611111111111</v>
      </c>
      <c r="T150" s="48">
        <v>1.0842824074074073</v>
      </c>
      <c r="U150" s="111">
        <v>14.800000000000075</v>
      </c>
      <c r="V150" s="112">
        <v>78.366666666666561</v>
      </c>
      <c r="W150" s="126"/>
      <c r="X150" s="127"/>
      <c r="Y150" s="276"/>
      <c r="Z150" s="277"/>
      <c r="AA150" s="172">
        <f t="shared" si="72"/>
        <v>-430.28498511271346</v>
      </c>
      <c r="AB150" s="110">
        <f t="shared" si="73"/>
        <v>0.8804763930242463</v>
      </c>
      <c r="AC150" s="282"/>
    </row>
    <row r="151" spans="1:29" ht="15.75" customHeight="1">
      <c r="A151" s="285"/>
      <c r="B151" s="100" t="s">
        <v>120</v>
      </c>
      <c r="C151" s="274" t="s">
        <v>149</v>
      </c>
      <c r="D151" s="275"/>
      <c r="E151" s="101">
        <v>16.66</v>
      </c>
      <c r="F151" s="102">
        <v>6283</v>
      </c>
      <c r="G151" s="121">
        <f t="shared" si="74"/>
        <v>104674.78</v>
      </c>
      <c r="H151" s="62"/>
      <c r="I151" s="104">
        <v>5</v>
      </c>
      <c r="J151" s="105">
        <v>3600</v>
      </c>
      <c r="K151" s="106">
        <f t="shared" si="53"/>
        <v>720</v>
      </c>
      <c r="L151" s="118">
        <v>5</v>
      </c>
      <c r="M151" s="105">
        <f t="shared" si="75"/>
        <v>3170.1191310441491</v>
      </c>
      <c r="N151" s="106">
        <f t="shared" si="68"/>
        <v>634.02382620882986</v>
      </c>
      <c r="O151" s="123">
        <f t="shared" si="69"/>
        <v>0</v>
      </c>
      <c r="P151" s="124">
        <f t="shared" si="70"/>
        <v>-85.97617379117014</v>
      </c>
      <c r="Q151" s="125">
        <f t="shared" si="71"/>
        <v>0.88058864751226373</v>
      </c>
      <c r="R151" s="290"/>
      <c r="S151" s="47">
        <v>1.0945023148148147</v>
      </c>
      <c r="T151" s="48">
        <v>1.1770833333333333</v>
      </c>
      <c r="U151" s="111">
        <v>14.716666666666676</v>
      </c>
      <c r="V151" s="112">
        <v>118.91666666666666</v>
      </c>
      <c r="W151" s="126"/>
      <c r="X151" s="127"/>
      <c r="Y151" s="276"/>
      <c r="Z151" s="277"/>
      <c r="AA151" s="172">
        <f t="shared" si="72"/>
        <v>-429.88086895585093</v>
      </c>
      <c r="AB151" s="110">
        <f t="shared" si="73"/>
        <v>0.88058864751226362</v>
      </c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72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72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13"/>
      <c r="X154" s="116"/>
      <c r="Y154" s="276"/>
      <c r="Z154" s="277"/>
      <c r="AA154" s="172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72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73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167"/>
      <c r="G157" s="135"/>
      <c r="H157" s="69"/>
      <c r="I157" s="136">
        <f t="shared" ref="I157:J157" si="76">AVERAGE(I141:I156)</f>
        <v>4.0909090909090908</v>
      </c>
      <c r="J157" s="137">
        <f t="shared" si="76"/>
        <v>3463.6363636363635</v>
      </c>
      <c r="K157" s="138">
        <f t="shared" ref="K157" si="77">J157/I157</f>
        <v>846.66666666666663</v>
      </c>
      <c r="L157" s="136">
        <f t="shared" ref="L157:M157" si="78">AVERAGE(L141:L156)</f>
        <v>4.0909090909090908</v>
      </c>
      <c r="M157" s="137">
        <f t="shared" si="78"/>
        <v>3065.9583815188603</v>
      </c>
      <c r="N157" s="138">
        <f>M157/L157</f>
        <v>749.45649326016587</v>
      </c>
      <c r="O157" s="139">
        <f>L157-I157</f>
        <v>0</v>
      </c>
      <c r="P157" s="140">
        <f>N157-K157</f>
        <v>-97.210173406500758</v>
      </c>
      <c r="Q157" s="141">
        <f>N157/K157</f>
        <v>0.88518483455925112</v>
      </c>
      <c r="R157" s="291"/>
      <c r="S157" s="142">
        <f>S141</f>
        <v>0.70853009259259259</v>
      </c>
      <c r="T157" s="143">
        <f>INDEX(T141:T156,COUNTA(T141:T156))</f>
        <v>1.1770833333333333</v>
      </c>
      <c r="U157" s="144"/>
      <c r="V157" s="166"/>
      <c r="W157" s="167"/>
      <c r="X157" s="138"/>
      <c r="Y157" s="279"/>
      <c r="Z157" s="280"/>
      <c r="AA157" s="174">
        <f>M157-J157</f>
        <v>-397.67798211750323</v>
      </c>
      <c r="AB157" s="141">
        <f>M157/J157</f>
        <v>0.88518483455925101</v>
      </c>
      <c r="AC157" s="283"/>
    </row>
    <row r="159" spans="1:29">
      <c r="Y159" s="273" t="s">
        <v>159</v>
      </c>
      <c r="Z159" s="273"/>
    </row>
    <row r="160" spans="1:29">
      <c r="Y160" s="273" t="s">
        <v>160</v>
      </c>
      <c r="Z160" s="273"/>
    </row>
    <row r="161" spans="25:26">
      <c r="Y161" s="273" t="s">
        <v>161</v>
      </c>
      <c r="Z161" s="273"/>
    </row>
    <row r="162" spans="25:26">
      <c r="Y162" s="273" t="s">
        <v>162</v>
      </c>
      <c r="Z162" s="273"/>
    </row>
    <row r="163" spans="25:26">
      <c r="Y163" s="273" t="s">
        <v>163</v>
      </c>
      <c r="Z163" s="273"/>
    </row>
    <row r="164" spans="25:26">
      <c r="Y164" s="273" t="s">
        <v>164</v>
      </c>
      <c r="Z164" s="273"/>
    </row>
    <row r="165" spans="25:26">
      <c r="Y165" s="273" t="s">
        <v>165</v>
      </c>
      <c r="Z165" s="273"/>
    </row>
    <row r="166" spans="25:26">
      <c r="Y166" s="273" t="s">
        <v>166</v>
      </c>
      <c r="Z166" s="273"/>
    </row>
    <row r="167" spans="25:26">
      <c r="Y167" s="273" t="s">
        <v>167</v>
      </c>
      <c r="Z167" s="273"/>
    </row>
    <row r="168" spans="25:26">
      <c r="Y168" s="273" t="s">
        <v>168</v>
      </c>
      <c r="Z168" s="273"/>
    </row>
    <row r="169" spans="25:26">
      <c r="Y169" s="273" t="s">
        <v>169</v>
      </c>
      <c r="Z169" s="273"/>
    </row>
    <row r="170" spans="25:26">
      <c r="Y170" s="273" t="s">
        <v>170</v>
      </c>
      <c r="Z170" s="273"/>
    </row>
    <row r="171" spans="25:26">
      <c r="Y171" s="273" t="s">
        <v>171</v>
      </c>
      <c r="Z171" s="273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405" priority="1" operator="greaterThan">
      <formula>0</formula>
    </cfRule>
  </conditionalFormatting>
  <conditionalFormatting sqref="P5:P157 AA5:AA157">
    <cfRule type="cellIs" dxfId="404" priority="4" operator="lessThan">
      <formula>0</formula>
    </cfRule>
  </conditionalFormatting>
  <conditionalFormatting sqref="Q5:Q157 AB5:AB157">
    <cfRule type="cellIs" dxfId="403" priority="2" operator="greaterThan">
      <formula>1</formula>
    </cfRule>
    <cfRule type="cellIs" dxfId="402" priority="3" operator="lessThan">
      <formula>0.8</formula>
    </cfRule>
  </conditionalFormatting>
  <conditionalFormatting sqref="AC5:AC6 R5:R157 AC90:AC95">
    <cfRule type="cellIs" dxfId="401" priority="5" operator="lessThan">
      <formula>0.8</formula>
    </cfRule>
  </conditionalFormatting>
  <conditionalFormatting sqref="AC12:AC20">
    <cfRule type="cellIs" dxfId="400" priority="13" operator="lessThan">
      <formula>0.8</formula>
    </cfRule>
  </conditionalFormatting>
  <conditionalFormatting sqref="AC22:AC27">
    <cfRule type="cellIs" dxfId="399" priority="12" operator="lessThan">
      <formula>0.8</formula>
    </cfRule>
  </conditionalFormatting>
  <conditionalFormatting sqref="AC39">
    <cfRule type="cellIs" dxfId="398" priority="11" operator="lessThan">
      <formula>0.8</formula>
    </cfRule>
  </conditionalFormatting>
  <conditionalFormatting sqref="AC56">
    <cfRule type="cellIs" dxfId="397" priority="7" operator="lessThan">
      <formula>0.8</formula>
    </cfRule>
  </conditionalFormatting>
  <conditionalFormatting sqref="AC73:AC78">
    <cfRule type="cellIs" dxfId="396" priority="6" operator="lessThan">
      <formula>0.8</formula>
    </cfRule>
  </conditionalFormatting>
  <conditionalFormatting sqref="AC107">
    <cfRule type="cellIs" dxfId="395" priority="10" operator="lessThan">
      <formula>0.8</formula>
    </cfRule>
  </conditionalFormatting>
  <conditionalFormatting sqref="AC124">
    <cfRule type="cellIs" dxfId="394" priority="9" operator="lessThan">
      <formula>0.8</formula>
    </cfRule>
  </conditionalFormatting>
  <conditionalFormatting sqref="AC141:AC146">
    <cfRule type="cellIs" dxfId="393" priority="8" operator="lessThan">
      <formula>0.8</formula>
    </cfRule>
  </conditionalFormatting>
  <dataValidations count="1">
    <dataValidation type="list" allowBlank="1" showInputMessage="1" showErrorMessage="1" sqref="Y5:Z157" xr:uid="{CA1C10BC-84BC-4AD9-9B8B-9AD5A089B47C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E083F-E54C-4378-A659-53A959ADFB93}">
  <sheetPr codeName="工作表4">
    <tabColor theme="9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O40" sqref="O40"/>
      <selection pane="bottomLeft" activeCell="AC3" sqref="AC3:AD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57680</v>
      </c>
      <c r="E1" s="88" t="s">
        <v>3</v>
      </c>
      <c r="F1" s="89">
        <f>SUM(G5:G123)</f>
        <v>2928451.73</v>
      </c>
      <c r="G1" s="90" t="s">
        <v>84</v>
      </c>
      <c r="H1" s="91">
        <f>L21+L38+L55+L72+L89+L106+L123</f>
        <v>141.25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205</v>
      </c>
      <c r="Z1" s="192" t="s">
        <v>206</v>
      </c>
      <c r="AA1" s="370" t="s">
        <v>173</v>
      </c>
      <c r="AB1" s="371"/>
      <c r="AC1" s="176" t="s">
        <v>19</v>
      </c>
      <c r="AD1" s="177" t="s">
        <v>172</v>
      </c>
      <c r="AE1" s="338" t="s">
        <v>90</v>
      </c>
      <c r="AF1" s="353"/>
      <c r="AG1" s="354"/>
    </row>
    <row r="2" spans="1:33" ht="26.25" customHeight="1" thickBot="1">
      <c r="A2" s="331">
        <v>46098</v>
      </c>
      <c r="B2" s="332"/>
      <c r="C2" s="92" t="s">
        <v>40</v>
      </c>
      <c r="D2" s="93">
        <f>AVERAGE(N21,N38,N55,N72,N89,N106,N123)</f>
        <v>116.36851186899227</v>
      </c>
      <c r="E2" s="93" t="s">
        <v>91</v>
      </c>
      <c r="F2" s="94">
        <f>F1/D1</f>
        <v>50.770661061026352</v>
      </c>
      <c r="G2" s="95" t="s">
        <v>92</v>
      </c>
      <c r="H2" s="96">
        <f>COUNT(H5:H123)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SUM(Y21,Y38,Y55,Y72,Y89,Y106,Y123)</f>
        <v>0</v>
      </c>
      <c r="Z2" s="193">
        <f>SUM(Z21,Z38,Z55,Z72,Z89,Z106,Z123)</f>
        <v>0</v>
      </c>
      <c r="AA2" s="372"/>
      <c r="AB2" s="373"/>
      <c r="AC2" s="201">
        <f>SUM(AC21,AC38,AC55,AC72,AC89,AC106,AC123)</f>
        <v>46</v>
      </c>
      <c r="AD2" s="202">
        <f>SUM(AD21,AD38,AD55,AD72,AD89,AD106,AD123)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207</v>
      </c>
      <c r="Z3" s="364"/>
      <c r="AA3" s="366" t="s">
        <v>108</v>
      </c>
      <c r="AB3" s="367"/>
      <c r="AC3" s="363" t="s">
        <v>208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8"/>
      <c r="AB4" s="369"/>
      <c r="AC4" s="194" t="s">
        <v>174</v>
      </c>
      <c r="AD4" s="195" t="s">
        <v>175</v>
      </c>
      <c r="AE4" s="312"/>
      <c r="AF4" s="299"/>
      <c r="AG4" s="301"/>
    </row>
    <row r="5" spans="1:33" ht="15.75" customHeight="1">
      <c r="A5" s="284" t="s">
        <v>180</v>
      </c>
      <c r="B5" s="114" t="s">
        <v>181</v>
      </c>
      <c r="C5" s="362" t="s">
        <v>182</v>
      </c>
      <c r="D5" s="362"/>
      <c r="E5" s="147">
        <v>56.77</v>
      </c>
      <c r="F5" s="151">
        <v>3979</v>
      </c>
      <c r="G5" s="148">
        <f t="shared" ref="G5:G7" si="0">E5*F5</f>
        <v>225887.83000000002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25</v>
      </c>
      <c r="M5" s="151">
        <f>F5/V5*60</f>
        <v>1785.8621119561151</v>
      </c>
      <c r="N5" s="152">
        <f>M5/L5</f>
        <v>71.434484478244599</v>
      </c>
      <c r="O5" s="154">
        <f>L5-I5</f>
        <v>1</v>
      </c>
      <c r="P5" s="155">
        <f>N5-K5</f>
        <v>-11.89884885508873</v>
      </c>
      <c r="Q5" s="156">
        <f>N5/K5</f>
        <v>0.85721381373893524</v>
      </c>
      <c r="R5" s="289">
        <f>Q21</f>
        <v>0.88062603160627373</v>
      </c>
      <c r="S5" s="157">
        <v>0.2502199074074074</v>
      </c>
      <c r="T5" s="158">
        <v>0.34305555555555556</v>
      </c>
      <c r="U5" s="159"/>
      <c r="V5" s="160">
        <v>133.68333333333334</v>
      </c>
      <c r="W5" s="181"/>
      <c r="X5" s="152"/>
      <c r="Y5" s="12"/>
      <c r="Z5" s="198"/>
      <c r="AA5" s="292"/>
      <c r="AB5" s="293"/>
      <c r="AC5" s="12">
        <v>4</v>
      </c>
      <c r="AD5" s="198"/>
      <c r="AE5" s="178">
        <f>M5-J5</f>
        <v>-214.13788804388491</v>
      </c>
      <c r="AF5" s="132">
        <f>M5/J5</f>
        <v>0.89293105597805755</v>
      </c>
      <c r="AG5" s="365">
        <f>AF21</f>
        <v>0.89302921515002387</v>
      </c>
    </row>
    <row r="6" spans="1:33" ht="15.75" customHeight="1">
      <c r="A6" s="285"/>
      <c r="B6" s="100" t="s">
        <v>183</v>
      </c>
      <c r="C6" s="361" t="s">
        <v>186</v>
      </c>
      <c r="D6" s="361"/>
      <c r="E6" s="101">
        <v>59.52</v>
      </c>
      <c r="F6" s="102">
        <v>5454</v>
      </c>
      <c r="G6" s="103">
        <f t="shared" si="0"/>
        <v>324622.08000000002</v>
      </c>
      <c r="H6" s="26"/>
      <c r="I6" s="104">
        <v>24</v>
      </c>
      <c r="J6" s="105">
        <v>2000</v>
      </c>
      <c r="K6" s="106">
        <f t="shared" ref="K6:K41" si="1">J6/I6</f>
        <v>83.333333333333329</v>
      </c>
      <c r="L6" s="107">
        <v>24</v>
      </c>
      <c r="M6" s="105">
        <f>F6/V6*60</f>
        <v>1785.7571623465208</v>
      </c>
      <c r="N6" s="106">
        <f>M6/L6</f>
        <v>74.406548431105037</v>
      </c>
      <c r="O6" s="108">
        <f>L6-I6</f>
        <v>0</v>
      </c>
      <c r="P6" s="109">
        <f>N6-K6</f>
        <v>-8.9267849022282917</v>
      </c>
      <c r="Q6" s="110">
        <f>N6/K6</f>
        <v>0.89287858117326047</v>
      </c>
      <c r="R6" s="290"/>
      <c r="S6" s="47">
        <v>0.34652777777777777</v>
      </c>
      <c r="T6" s="48">
        <v>0.47378472222222223</v>
      </c>
      <c r="U6" s="111">
        <v>4.9999999999999822</v>
      </c>
      <c r="V6" s="112">
        <v>183.25000000000003</v>
      </c>
      <c r="W6" s="113">
        <v>0.47378472222222223</v>
      </c>
      <c r="X6" s="116">
        <v>0.51249999999999996</v>
      </c>
      <c r="Y6" s="12"/>
      <c r="Z6" s="198"/>
      <c r="AA6" s="276"/>
      <c r="AB6" s="277"/>
      <c r="AC6" s="12">
        <v>6</v>
      </c>
      <c r="AD6" s="198"/>
      <c r="AE6" s="117">
        <f>M6-J6</f>
        <v>-214.24283765347923</v>
      </c>
      <c r="AF6" s="110">
        <f>M6/J6</f>
        <v>0.89287858117326036</v>
      </c>
      <c r="AG6" s="359"/>
    </row>
    <row r="7" spans="1:33" ht="15.75" customHeight="1">
      <c r="A7" s="285"/>
      <c r="B7" s="100" t="s">
        <v>183</v>
      </c>
      <c r="C7" s="361" t="s">
        <v>184</v>
      </c>
      <c r="D7" s="361"/>
      <c r="E7" s="101">
        <v>77.34</v>
      </c>
      <c r="F7" s="102">
        <v>2392</v>
      </c>
      <c r="G7" s="103">
        <f t="shared" si="0"/>
        <v>184997.28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1786.5560165975073</v>
      </c>
      <c r="N7" s="106">
        <f>M7/L7</f>
        <v>77.676348547717708</v>
      </c>
      <c r="O7" s="108">
        <f>L7-I7</f>
        <v>0</v>
      </c>
      <c r="P7" s="109">
        <f>N7-K7</f>
        <v>-9.2801731914127288</v>
      </c>
      <c r="Q7" s="110">
        <f>N7/K7</f>
        <v>0.89327800829875359</v>
      </c>
      <c r="R7" s="290"/>
      <c r="S7" s="47">
        <v>0.51249999999999996</v>
      </c>
      <c r="T7" s="48">
        <v>0.56828703703703709</v>
      </c>
      <c r="U7" s="111">
        <v>55.749999999999922</v>
      </c>
      <c r="V7" s="112">
        <v>80.333333333333471</v>
      </c>
      <c r="W7" s="113"/>
      <c r="X7" s="116"/>
      <c r="Y7" s="12"/>
      <c r="Z7" s="198"/>
      <c r="AA7" s="276"/>
      <c r="AB7" s="277"/>
      <c r="AC7" s="12">
        <v>2</v>
      </c>
      <c r="AD7" s="198"/>
      <c r="AE7" s="117">
        <f>M7-J7</f>
        <v>-213.44398340249268</v>
      </c>
      <c r="AF7" s="110">
        <f>M7/J7</f>
        <v>0.8932780082987537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24</v>
      </c>
      <c r="M21" s="137">
        <f t="shared" si="4"/>
        <v>1786.0584303000478</v>
      </c>
      <c r="N21" s="138">
        <f>M21/L21</f>
        <v>74.419101262501997</v>
      </c>
      <c r="O21" s="139">
        <f>L21-I21</f>
        <v>0.33333333333333215</v>
      </c>
      <c r="P21" s="140">
        <f>N21-K21</f>
        <v>-10.087940991019124</v>
      </c>
      <c r="Q21" s="141">
        <f>N21/K21</f>
        <v>0.88062603160627373</v>
      </c>
      <c r="R21" s="291"/>
      <c r="S21" s="142">
        <f>S5</f>
        <v>0.2502199074074074</v>
      </c>
      <c r="T21" s="143">
        <f>INDEX(T5:T20,COUNTA(T5:T20))</f>
        <v>0.56828703703703709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12</v>
      </c>
      <c r="AD21" s="180">
        <f>SUM(AD5:AD20)</f>
        <v>0</v>
      </c>
      <c r="AE21" s="168">
        <f>M21-J21</f>
        <v>-213.9415696999522</v>
      </c>
      <c r="AF21" s="141">
        <f>M21/J21</f>
        <v>0.89302921515002387</v>
      </c>
      <c r="AG21" s="360"/>
    </row>
    <row r="22" spans="1:33" ht="15.75" customHeight="1">
      <c r="A22" s="294" t="s">
        <v>187</v>
      </c>
      <c r="B22" s="146" t="s">
        <v>183</v>
      </c>
      <c r="C22" s="287" t="s">
        <v>190</v>
      </c>
      <c r="D22" s="288"/>
      <c r="E22" s="147">
        <v>47.37</v>
      </c>
      <c r="F22" s="159">
        <v>2104</v>
      </c>
      <c r="G22" s="148">
        <f t="shared" ref="G22:G25" si="5">E22*F22</f>
        <v>99666.48</v>
      </c>
      <c r="H22" s="149"/>
      <c r="I22" s="153">
        <v>21</v>
      </c>
      <c r="J22" s="151">
        <v>2000</v>
      </c>
      <c r="K22" s="152">
        <f>J22/I22</f>
        <v>95.238095238095241</v>
      </c>
      <c r="L22" s="153">
        <v>22</v>
      </c>
      <c r="M22" s="151">
        <f>F22/V22*60</f>
        <v>1784.3109540636055</v>
      </c>
      <c r="N22" s="152">
        <f>M22/L22</f>
        <v>81.105043366527525</v>
      </c>
      <c r="O22" s="154">
        <f>L22-I22</f>
        <v>1</v>
      </c>
      <c r="P22" s="155">
        <f>N22-K22</f>
        <v>-14.133051871567716</v>
      </c>
      <c r="Q22" s="156">
        <f>N22/K22</f>
        <v>0.85160295534853903</v>
      </c>
      <c r="R22" s="289">
        <f>Q38</f>
        <v>0.88717551489146518</v>
      </c>
      <c r="S22" s="157">
        <v>0.25017361111111114</v>
      </c>
      <c r="T22" s="158">
        <v>0.29930555555555555</v>
      </c>
      <c r="U22" s="159"/>
      <c r="V22" s="160">
        <v>70.749999999999943</v>
      </c>
      <c r="W22" s="97"/>
      <c r="X22" s="98"/>
      <c r="Y22" s="12"/>
      <c r="Z22" s="198"/>
      <c r="AA22" s="292"/>
      <c r="AB22" s="293"/>
      <c r="AC22" s="12">
        <v>2</v>
      </c>
      <c r="AD22" s="198"/>
      <c r="AE22" s="115">
        <f>M22-J22</f>
        <v>-215.68904593639445</v>
      </c>
      <c r="AF22" s="156">
        <f>M22/J22</f>
        <v>0.89215547703180276</v>
      </c>
      <c r="AG22" s="358">
        <f>AF38</f>
        <v>0.90829874143650002</v>
      </c>
    </row>
    <row r="23" spans="1:33" ht="15.75" customHeight="1">
      <c r="A23" s="295"/>
      <c r="B23" s="163" t="s">
        <v>183</v>
      </c>
      <c r="C23" s="274" t="s">
        <v>192</v>
      </c>
      <c r="D23" s="275"/>
      <c r="E23" s="101">
        <v>53.76</v>
      </c>
      <c r="F23" s="111">
        <v>3418</v>
      </c>
      <c r="G23" s="103">
        <f t="shared" si="5"/>
        <v>183751.67999999999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1785.633434915107</v>
      </c>
      <c r="N23" s="106">
        <f>M23/L23</f>
        <v>89.281671745755347</v>
      </c>
      <c r="O23" s="108">
        <f>L23-I23</f>
        <v>0</v>
      </c>
      <c r="P23" s="109">
        <f>N23-K23</f>
        <v>-10.718328254244653</v>
      </c>
      <c r="Q23" s="110">
        <f>N23/K23</f>
        <v>0.89281671745755342</v>
      </c>
      <c r="R23" s="290"/>
      <c r="S23" s="47">
        <v>0.30288194444444444</v>
      </c>
      <c r="T23" s="48">
        <v>0.38263888888888886</v>
      </c>
      <c r="U23" s="111">
        <v>5.1500000000000057</v>
      </c>
      <c r="V23" s="112">
        <v>114.84999999999997</v>
      </c>
      <c r="W23" s="113"/>
      <c r="X23" s="116"/>
      <c r="Y23" s="12"/>
      <c r="Z23" s="198"/>
      <c r="AA23" s="276"/>
      <c r="AB23" s="277"/>
      <c r="AC23" s="12">
        <v>3</v>
      </c>
      <c r="AD23" s="198"/>
      <c r="AE23" s="117">
        <f>M23-J23</f>
        <v>-214.36656508489295</v>
      </c>
      <c r="AF23" s="110">
        <f>M23/J23</f>
        <v>0.89281671745755353</v>
      </c>
      <c r="AG23" s="359"/>
    </row>
    <row r="24" spans="1:33" ht="15.75" customHeight="1">
      <c r="A24" s="295"/>
      <c r="B24" s="163" t="s">
        <v>183</v>
      </c>
      <c r="C24" s="274" t="s">
        <v>193</v>
      </c>
      <c r="D24" s="275"/>
      <c r="E24" s="101">
        <v>71.55</v>
      </c>
      <c r="F24" s="111">
        <v>2534</v>
      </c>
      <c r="G24" s="103">
        <f t="shared" si="5"/>
        <v>181307.69999999998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1785.205479452055</v>
      </c>
      <c r="N24" s="106">
        <f>M24/L24</f>
        <v>81.145703611457051</v>
      </c>
      <c r="O24" s="108">
        <f>L24-I24</f>
        <v>0</v>
      </c>
      <c r="P24" s="109">
        <f>N24-K24</f>
        <v>-9.7633872976338552</v>
      </c>
      <c r="Q24" s="110">
        <f>N24/K24</f>
        <v>0.89260273972602755</v>
      </c>
      <c r="R24" s="290"/>
      <c r="S24" s="47">
        <v>0.38680555555555557</v>
      </c>
      <c r="T24" s="48">
        <v>0.44594907407407408</v>
      </c>
      <c r="U24" s="111">
        <v>6.0000000000000586</v>
      </c>
      <c r="V24" s="112">
        <v>85.166666666666657</v>
      </c>
      <c r="W24" s="113">
        <v>0.44594907407407408</v>
      </c>
      <c r="X24" s="116">
        <v>0.48483796296296294</v>
      </c>
      <c r="Y24" s="12"/>
      <c r="Z24" s="198"/>
      <c r="AA24" s="276"/>
      <c r="AB24" s="277"/>
      <c r="AC24" s="12">
        <v>3</v>
      </c>
      <c r="AD24" s="198"/>
      <c r="AE24" s="117">
        <f>M24-J24</f>
        <v>-214.79452054794501</v>
      </c>
      <c r="AF24" s="110">
        <f>M24/J24</f>
        <v>0.89260273972602744</v>
      </c>
      <c r="AG24" s="359"/>
    </row>
    <row r="25" spans="1:33" ht="15.75" customHeight="1">
      <c r="A25" s="295"/>
      <c r="B25" s="163" t="s">
        <v>178</v>
      </c>
      <c r="C25" s="274" t="s">
        <v>179</v>
      </c>
      <c r="D25" s="275"/>
      <c r="E25" s="101">
        <v>29.97</v>
      </c>
      <c r="F25" s="111">
        <v>2972</v>
      </c>
      <c r="G25" s="103">
        <f t="shared" si="5"/>
        <v>89070.84</v>
      </c>
      <c r="H25" s="26"/>
      <c r="I25" s="107">
        <v>21</v>
      </c>
      <c r="J25" s="105">
        <v>2790</v>
      </c>
      <c r="K25" s="106">
        <f t="shared" si="1"/>
        <v>132.85714285714286</v>
      </c>
      <c r="L25" s="107">
        <v>22</v>
      </c>
      <c r="M25" s="105">
        <f>F25/V25*60</f>
        <v>2628.7960687960681</v>
      </c>
      <c r="N25" s="106">
        <f>M25/L25</f>
        <v>119.49073039982127</v>
      </c>
      <c r="O25" s="108">
        <f>L25-I25</f>
        <v>1</v>
      </c>
      <c r="P25" s="109">
        <f>N25-K25</f>
        <v>-13.366412457321587</v>
      </c>
      <c r="Q25" s="110">
        <f>N25/K25</f>
        <v>0.89939259440725683</v>
      </c>
      <c r="R25" s="290"/>
      <c r="S25" s="47">
        <v>0.48483796296296294</v>
      </c>
      <c r="T25" s="48">
        <v>0.53194444444444444</v>
      </c>
      <c r="U25" s="111">
        <v>55.999999999999957</v>
      </c>
      <c r="V25" s="112">
        <v>67.833333333333357</v>
      </c>
      <c r="W25" s="113"/>
      <c r="X25" s="116"/>
      <c r="Y25" s="12"/>
      <c r="Z25" s="198"/>
      <c r="AA25" s="276"/>
      <c r="AB25" s="277"/>
      <c r="AC25" s="12">
        <v>2</v>
      </c>
      <c r="AD25" s="198"/>
      <c r="AE25" s="117">
        <f>M25-J25</f>
        <v>-161.20393120393192</v>
      </c>
      <c r="AF25" s="110">
        <f>M25/J25</f>
        <v>0.94222081318855488</v>
      </c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21</v>
      </c>
      <c r="J38" s="137">
        <f t="shared" si="6"/>
        <v>2197.5</v>
      </c>
      <c r="K38" s="138">
        <f t="shared" ref="K38" si="7">J38/I38</f>
        <v>104.64285714285714</v>
      </c>
      <c r="L38" s="136">
        <f t="shared" ref="L38:M38" si="8">AVERAGE(L22:L37)</f>
        <v>21.5</v>
      </c>
      <c r="M38" s="137">
        <f t="shared" si="8"/>
        <v>1995.9864843067089</v>
      </c>
      <c r="N38" s="138">
        <f>M38/L38</f>
        <v>92.836580665428315</v>
      </c>
      <c r="O38" s="139">
        <f>L38-I38</f>
        <v>0.5</v>
      </c>
      <c r="P38" s="140">
        <f>N38-K38</f>
        <v>-11.806276477428824</v>
      </c>
      <c r="Q38" s="141">
        <f>N38/K38</f>
        <v>0.88717551489146518</v>
      </c>
      <c r="R38" s="291"/>
      <c r="S38" s="142">
        <f>S22</f>
        <v>0.25017361111111114</v>
      </c>
      <c r="T38" s="143">
        <f>INDEX(T22:T37,COUNTA(T22:T37))</f>
        <v>0.53194444444444444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10</v>
      </c>
      <c r="AD38" s="180">
        <f>SUM(AD22:AD37)</f>
        <v>0</v>
      </c>
      <c r="AE38" s="168">
        <f>M38-J38</f>
        <v>-201.51351569329108</v>
      </c>
      <c r="AF38" s="141">
        <f>M38/J38</f>
        <v>0.90829874143650002</v>
      </c>
      <c r="AG38" s="360"/>
    </row>
    <row r="39" spans="1:33" ht="15.75" customHeight="1">
      <c r="A39" s="284" t="s">
        <v>189</v>
      </c>
      <c r="B39" s="146" t="s">
        <v>183</v>
      </c>
      <c r="C39" s="287" t="s">
        <v>188</v>
      </c>
      <c r="D39" s="288"/>
      <c r="E39" s="147">
        <v>56.72</v>
      </c>
      <c r="F39" s="97">
        <v>3532</v>
      </c>
      <c r="G39" s="148">
        <f t="shared" ref="G39:G41" si="9">E39*F39</f>
        <v>200335.04</v>
      </c>
      <c r="H39" s="149"/>
      <c r="I39" s="150">
        <v>24</v>
      </c>
      <c r="J39" s="151">
        <v>2000</v>
      </c>
      <c r="K39" s="152">
        <f>J39/I39</f>
        <v>83.333333333333329</v>
      </c>
      <c r="L39" s="107">
        <v>24</v>
      </c>
      <c r="M39" s="151">
        <f>F39/V39*60</f>
        <v>1668.6614173228343</v>
      </c>
      <c r="N39" s="152">
        <f>M39/L39</f>
        <v>69.52755905511809</v>
      </c>
      <c r="O39" s="154">
        <f>L39-I39</f>
        <v>0</v>
      </c>
      <c r="P39" s="155">
        <f>N39-K39</f>
        <v>-13.805774278215239</v>
      </c>
      <c r="Q39" s="156">
        <f>N39/K39</f>
        <v>0.83433070866141712</v>
      </c>
      <c r="R39" s="289">
        <f>Q55</f>
        <v>0.84824736856287508</v>
      </c>
      <c r="S39" s="157">
        <v>0.25</v>
      </c>
      <c r="T39" s="158">
        <v>0.33819444444444446</v>
      </c>
      <c r="U39" s="159"/>
      <c r="V39" s="160">
        <v>127.00000000000003</v>
      </c>
      <c r="W39" s="158"/>
      <c r="X39" s="169"/>
      <c r="Y39" s="12"/>
      <c r="Z39" s="198"/>
      <c r="AA39" s="292"/>
      <c r="AB39" s="293"/>
      <c r="AC39" s="12">
        <v>4</v>
      </c>
      <c r="AD39" s="198"/>
      <c r="AE39" s="115">
        <f>M39-J39</f>
        <v>-331.33858267716573</v>
      </c>
      <c r="AF39" s="156">
        <f>M39/J39</f>
        <v>0.83433070866141712</v>
      </c>
      <c r="AG39" s="281">
        <f>AF55</f>
        <v>0.87248300766467157</v>
      </c>
    </row>
    <row r="40" spans="1:33" ht="15.75" customHeight="1">
      <c r="A40" s="285"/>
      <c r="B40" s="163" t="s">
        <v>183</v>
      </c>
      <c r="C40" s="274" t="s">
        <v>185</v>
      </c>
      <c r="D40" s="275"/>
      <c r="E40" s="101">
        <v>58.67</v>
      </c>
      <c r="F40" s="102">
        <v>4013</v>
      </c>
      <c r="G40" s="103">
        <f t="shared" si="9"/>
        <v>235442.71000000002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24</v>
      </c>
      <c r="M40" s="105">
        <f>F40/V40*60</f>
        <v>1782.2353811991113</v>
      </c>
      <c r="N40" s="106">
        <f>M40/L40</f>
        <v>74.259807549962972</v>
      </c>
      <c r="O40" s="108">
        <f>L40-I40</f>
        <v>1</v>
      </c>
      <c r="P40" s="109">
        <f>N40-K40</f>
        <v>-12.696714189167466</v>
      </c>
      <c r="Q40" s="110">
        <f>N40/K40</f>
        <v>0.8539877868245741</v>
      </c>
      <c r="R40" s="290"/>
      <c r="S40" s="47">
        <v>0.34166666666666667</v>
      </c>
      <c r="T40" s="48">
        <v>0.43548611111111113</v>
      </c>
      <c r="U40" s="111">
        <v>4.9999999999999822</v>
      </c>
      <c r="V40" s="112">
        <v>135.10000000000002</v>
      </c>
      <c r="W40" s="113">
        <v>0.43548611111111113</v>
      </c>
      <c r="X40" s="116">
        <v>0.47438657407407409</v>
      </c>
      <c r="Y40" s="12"/>
      <c r="Z40" s="198"/>
      <c r="AA40" s="276"/>
      <c r="AB40" s="277"/>
      <c r="AC40" s="12">
        <v>4</v>
      </c>
      <c r="AD40" s="198"/>
      <c r="AE40" s="117">
        <f>M40-J40</f>
        <v>-217.76461880088868</v>
      </c>
      <c r="AF40" s="110">
        <f>M40/J40</f>
        <v>0.8911176905995557</v>
      </c>
      <c r="AG40" s="282"/>
    </row>
    <row r="41" spans="1:33" ht="15.75" customHeight="1">
      <c r="A41" s="285"/>
      <c r="B41" s="163" t="s">
        <v>183</v>
      </c>
      <c r="C41" s="274" t="s">
        <v>191</v>
      </c>
      <c r="D41" s="275"/>
      <c r="E41" s="101">
        <v>59.54</v>
      </c>
      <c r="F41" s="102">
        <v>3178</v>
      </c>
      <c r="G41" s="103">
        <f t="shared" si="9"/>
        <v>189218.12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24</v>
      </c>
      <c r="M41" s="105">
        <f>F41/V41*60</f>
        <v>1784.0012474660837</v>
      </c>
      <c r="N41" s="106">
        <f>M41/L41</f>
        <v>74.333385311086815</v>
      </c>
      <c r="O41" s="108">
        <f>L41-I41</f>
        <v>1</v>
      </c>
      <c r="P41" s="109">
        <f>N41-K41</f>
        <v>-12.623136428043622</v>
      </c>
      <c r="Q41" s="110">
        <f>N41/K41</f>
        <v>0.85483393107749839</v>
      </c>
      <c r="R41" s="290"/>
      <c r="S41" s="47">
        <v>0.47438657407407409</v>
      </c>
      <c r="T41" s="48">
        <v>0.54861111111111116</v>
      </c>
      <c r="U41" s="111">
        <v>56.016666666666659</v>
      </c>
      <c r="V41" s="112">
        <v>106.88333333333338</v>
      </c>
      <c r="W41" s="113"/>
      <c r="X41" s="116"/>
      <c r="Y41" s="12"/>
      <c r="Z41" s="198"/>
      <c r="AA41" s="276"/>
      <c r="AB41" s="277"/>
      <c r="AC41" s="12">
        <v>3</v>
      </c>
      <c r="AD41" s="198"/>
      <c r="AE41" s="117">
        <f>M41-J41</f>
        <v>-215.99875253391633</v>
      </c>
      <c r="AF41" s="110">
        <f>M41/J41</f>
        <v>0.89200062373304179</v>
      </c>
      <c r="AG41" s="282"/>
    </row>
    <row r="42" spans="1:33" ht="15.75" customHeight="1">
      <c r="A42" s="285"/>
      <c r="B42" s="163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12"/>
      <c r="Z42" s="198"/>
      <c r="AA42" s="276"/>
      <c r="AB42" s="277"/>
      <c r="AC42" s="12"/>
      <c r="AD42" s="198"/>
      <c r="AE42" s="117"/>
      <c r="AF42" s="110"/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23.333333333333332</v>
      </c>
      <c r="J55" s="137">
        <f t="shared" si="10"/>
        <v>2000</v>
      </c>
      <c r="K55" s="138">
        <f t="shared" ref="K55" si="11">J55/I55</f>
        <v>85.714285714285722</v>
      </c>
      <c r="L55" s="136">
        <f t="shared" ref="L55:M55" si="12">AVERAGE(L39:L54)</f>
        <v>24</v>
      </c>
      <c r="M55" s="137">
        <f t="shared" si="12"/>
        <v>1744.9660153293432</v>
      </c>
      <c r="N55" s="138">
        <f>M55/L55</f>
        <v>72.706917305389297</v>
      </c>
      <c r="O55" s="139">
        <f>L55-I55</f>
        <v>0.66666666666666785</v>
      </c>
      <c r="P55" s="140">
        <f>N55-K55</f>
        <v>-13.007368408896426</v>
      </c>
      <c r="Q55" s="141">
        <f>N55/K55</f>
        <v>0.84824736856287508</v>
      </c>
      <c r="R55" s="291"/>
      <c r="S55" s="142">
        <f>S39</f>
        <v>0.25</v>
      </c>
      <c r="T55" s="143">
        <f>INDEX(T39:T54,COUNTA(T39:T54))</f>
        <v>0.54861111111111116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11</v>
      </c>
      <c r="AD55" s="191">
        <f>SUM(AD39:AD54)</f>
        <v>0</v>
      </c>
      <c r="AE55" s="168">
        <f>M55-J55</f>
        <v>-255.03398467065676</v>
      </c>
      <c r="AF55" s="141">
        <f>M55/J55</f>
        <v>0.87248300766467157</v>
      </c>
      <c r="AG55" s="283"/>
    </row>
    <row r="56" spans="1:33" ht="15.75" customHeight="1">
      <c r="A56" s="294" t="s">
        <v>210</v>
      </c>
      <c r="B56" s="114" t="s">
        <v>176</v>
      </c>
      <c r="C56" s="362" t="s">
        <v>177</v>
      </c>
      <c r="D56" s="362"/>
      <c r="E56" s="147">
        <v>19.7</v>
      </c>
      <c r="F56" s="97">
        <v>3717</v>
      </c>
      <c r="G56" s="148">
        <f t="shared" ref="G56:G59" si="13">E56*F56</f>
        <v>73224.899999999994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1079.5643404598629</v>
      </c>
      <c r="N56" s="152">
        <f>M56/L56</f>
        <v>83.043410804604846</v>
      </c>
      <c r="O56" s="154">
        <f>L56-I56</f>
        <v>0</v>
      </c>
      <c r="P56" s="155">
        <f>N56-K56</f>
        <v>-9.2642815030874601</v>
      </c>
      <c r="Q56" s="156">
        <f>N56/K56</f>
        <v>0.89963695038321922</v>
      </c>
      <c r="R56" s="289">
        <f>Q72</f>
        <v>0.90535356053697402</v>
      </c>
      <c r="S56" s="157">
        <v>0.25028935185185186</v>
      </c>
      <c r="T56" s="158">
        <v>0.39374999999999999</v>
      </c>
      <c r="U56" s="159"/>
      <c r="V56" s="160">
        <v>206.58333333333331</v>
      </c>
      <c r="W56" s="158"/>
      <c r="X56" s="169"/>
      <c r="Y56" s="12"/>
      <c r="Z56" s="198"/>
      <c r="AA56" s="292"/>
      <c r="AB56" s="293"/>
      <c r="AC56" s="12"/>
      <c r="AD56" s="198"/>
      <c r="AE56" s="115">
        <f>M56-J56</f>
        <v>-120.43565954013707</v>
      </c>
      <c r="AF56" s="156">
        <f>M56/J56</f>
        <v>0.89963695038321911</v>
      </c>
      <c r="AG56" s="281">
        <f>AF72</f>
        <v>0.90535356053697413</v>
      </c>
    </row>
    <row r="57" spans="1:33" ht="15.75" customHeight="1">
      <c r="A57" s="295"/>
      <c r="B57" s="100" t="s">
        <v>211</v>
      </c>
      <c r="C57" s="361" t="s">
        <v>212</v>
      </c>
      <c r="D57" s="361"/>
      <c r="E57" s="101">
        <v>27.05</v>
      </c>
      <c r="F57" s="102">
        <v>644</v>
      </c>
      <c r="G57" s="103">
        <f t="shared" si="13"/>
        <v>17420.2</v>
      </c>
      <c r="H57" s="26"/>
      <c r="I57" s="104">
        <v>6</v>
      </c>
      <c r="J57" s="105">
        <v>3273</v>
      </c>
      <c r="K57" s="106">
        <f t="shared" ref="K57:K59" si="14">J57/I57</f>
        <v>545.5</v>
      </c>
      <c r="L57" s="107">
        <v>6</v>
      </c>
      <c r="M57" s="105">
        <f>F57/V57*60</f>
        <v>2964.7058823529383</v>
      </c>
      <c r="N57" s="106">
        <f>M57/L57</f>
        <v>494.11764705882302</v>
      </c>
      <c r="O57" s="108">
        <f>L57-I57</f>
        <v>0</v>
      </c>
      <c r="P57" s="109">
        <f>N57-K57</f>
        <v>-51.382352941176975</v>
      </c>
      <c r="Q57" s="110">
        <f>N57/K57</f>
        <v>0.90580686903542262</v>
      </c>
      <c r="R57" s="290"/>
      <c r="S57" s="47">
        <v>0.3972222222222222</v>
      </c>
      <c r="T57" s="48">
        <v>0.40627314814814813</v>
      </c>
      <c r="U57" s="111">
        <v>4.9999999999999822</v>
      </c>
      <c r="V57" s="112">
        <v>13.033333333333346</v>
      </c>
      <c r="W57" s="113"/>
      <c r="X57" s="116"/>
      <c r="Y57" s="12"/>
      <c r="Z57" s="198"/>
      <c r="AA57" s="276"/>
      <c r="AB57" s="277"/>
      <c r="AC57" s="12"/>
      <c r="AD57" s="198"/>
      <c r="AE57" s="117">
        <f>M57-J57</f>
        <v>-308.29411764706174</v>
      </c>
      <c r="AF57" s="110">
        <f>M57/J57</f>
        <v>0.90580686903542262</v>
      </c>
      <c r="AG57" s="282"/>
    </row>
    <row r="58" spans="1:33" ht="15.75" customHeight="1">
      <c r="A58" s="295"/>
      <c r="B58" s="100" t="s">
        <v>211</v>
      </c>
      <c r="C58" s="361" t="s">
        <v>215</v>
      </c>
      <c r="D58" s="361"/>
      <c r="E58" s="101">
        <v>26.21</v>
      </c>
      <c r="F58" s="102">
        <v>1999</v>
      </c>
      <c r="G58" s="103">
        <f t="shared" si="13"/>
        <v>52393.79</v>
      </c>
      <c r="H58" s="26"/>
      <c r="I58" s="104">
        <v>6</v>
      </c>
      <c r="J58" s="105">
        <v>3273</v>
      </c>
      <c r="K58" s="106">
        <f t="shared" si="14"/>
        <v>545.5</v>
      </c>
      <c r="L58" s="107">
        <v>6</v>
      </c>
      <c r="M58" s="105">
        <f>F58/V58*60</f>
        <v>2965.1421508034605</v>
      </c>
      <c r="N58" s="106">
        <f>M58/L58</f>
        <v>494.19035846724341</v>
      </c>
      <c r="O58" s="108">
        <f>L58-I58</f>
        <v>0</v>
      </c>
      <c r="P58" s="109">
        <f>N58-K58</f>
        <v>-51.309641532756586</v>
      </c>
      <c r="Q58" s="110">
        <f>N58/K58</f>
        <v>0.90594016217643158</v>
      </c>
      <c r="R58" s="290"/>
      <c r="S58" s="47">
        <v>0.40972222222222221</v>
      </c>
      <c r="T58" s="48">
        <v>0.43781249999999999</v>
      </c>
      <c r="U58" s="111">
        <v>4.9666666666666703</v>
      </c>
      <c r="V58" s="112">
        <v>40.45000000000001</v>
      </c>
      <c r="W58" s="113"/>
      <c r="X58" s="116"/>
      <c r="Y58" s="12"/>
      <c r="Z58" s="198"/>
      <c r="AA58" s="276"/>
      <c r="AB58" s="277"/>
      <c r="AC58" s="12"/>
      <c r="AD58" s="198"/>
      <c r="AE58" s="117">
        <f>M58-J58</f>
        <v>-307.85784919653952</v>
      </c>
      <c r="AF58" s="110">
        <f>M58/J58</f>
        <v>0.90594016217643158</v>
      </c>
      <c r="AG58" s="282"/>
    </row>
    <row r="59" spans="1:33" ht="15.75" customHeight="1">
      <c r="A59" s="295"/>
      <c r="B59" s="100" t="s">
        <v>178</v>
      </c>
      <c r="C59" s="361" t="s">
        <v>216</v>
      </c>
      <c r="D59" s="361"/>
      <c r="E59" s="101">
        <v>21.92</v>
      </c>
      <c r="F59" s="102">
        <v>1780</v>
      </c>
      <c r="G59" s="103">
        <f t="shared" si="13"/>
        <v>39017.600000000006</v>
      </c>
      <c r="H59" s="26"/>
      <c r="I59" s="104">
        <v>6</v>
      </c>
      <c r="J59" s="105">
        <v>3600</v>
      </c>
      <c r="K59" s="106">
        <f t="shared" si="14"/>
        <v>600</v>
      </c>
      <c r="L59" s="107">
        <v>6</v>
      </c>
      <c r="M59" s="105">
        <f>F59/V59*60</f>
        <v>3262.7291242362467</v>
      </c>
      <c r="N59" s="106">
        <f>M59/L59</f>
        <v>543.78818737270774</v>
      </c>
      <c r="O59" s="108">
        <f>L59-I59</f>
        <v>0</v>
      </c>
      <c r="P59" s="109">
        <f>N59-K59</f>
        <v>-56.211812627292261</v>
      </c>
      <c r="Q59" s="110">
        <f>N59/K59</f>
        <v>0.90631364562117955</v>
      </c>
      <c r="R59" s="290"/>
      <c r="S59" s="47">
        <v>0.44185185185185183</v>
      </c>
      <c r="T59" s="48">
        <v>0.46458333333333335</v>
      </c>
      <c r="U59" s="111">
        <v>5.8166666666666433</v>
      </c>
      <c r="V59" s="112">
        <v>32.733333333333391</v>
      </c>
      <c r="W59" s="113"/>
      <c r="X59" s="116"/>
      <c r="Y59" s="12"/>
      <c r="Z59" s="198"/>
      <c r="AA59" s="276"/>
      <c r="AB59" s="277"/>
      <c r="AC59" s="12"/>
      <c r="AD59" s="198"/>
      <c r="AE59" s="199">
        <f>M59-J59</f>
        <v>-337.27087576375334</v>
      </c>
      <c r="AF59" s="200">
        <f>M59/J59</f>
        <v>0.90631364562117966</v>
      </c>
      <c r="AG59" s="282"/>
    </row>
    <row r="60" spans="1:33" ht="15.75" customHeight="1">
      <c r="A60" s="296"/>
      <c r="B60" s="100"/>
      <c r="C60" s="361"/>
      <c r="D60" s="361"/>
      <c r="E60" s="101"/>
      <c r="F60" s="105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99"/>
      <c r="AF60" s="200"/>
      <c r="AG60" s="282"/>
    </row>
    <row r="61" spans="1:33" ht="15.75" customHeight="1">
      <c r="A61" s="296"/>
      <c r="B61" s="100"/>
      <c r="C61" s="361"/>
      <c r="D61" s="361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99"/>
      <c r="AF61" s="200"/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15">AVERAGE(I56:I71)</f>
        <v>7.75</v>
      </c>
      <c r="J72" s="137">
        <f t="shared" si="15"/>
        <v>2836.5</v>
      </c>
      <c r="K72" s="138">
        <f t="shared" ref="K72" si="16">J72/I72</f>
        <v>366</v>
      </c>
      <c r="L72" s="136">
        <f t="shared" ref="L72:M72" si="17">AVERAGE(L56:L71)</f>
        <v>7.75</v>
      </c>
      <c r="M72" s="137">
        <f t="shared" si="17"/>
        <v>2568.035374463127</v>
      </c>
      <c r="N72" s="138">
        <f>M72/L72</f>
        <v>331.35940315653249</v>
      </c>
      <c r="O72" s="139">
        <f>L72-I72</f>
        <v>0</v>
      </c>
      <c r="P72" s="140">
        <f>N72-K72</f>
        <v>-34.640596843467506</v>
      </c>
      <c r="Q72" s="141">
        <f>N72/K72</f>
        <v>0.90535356053697402</v>
      </c>
      <c r="R72" s="291"/>
      <c r="S72" s="142">
        <f>S56</f>
        <v>0.25028935185185186</v>
      </c>
      <c r="T72" s="143">
        <f>INDEX(T56:T71,COUNTA(T56:T71))</f>
        <v>0.46458333333333335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0</v>
      </c>
      <c r="AD72" s="191">
        <f>SUM(AD56:AD71)</f>
        <v>0</v>
      </c>
      <c r="AE72" s="168">
        <f>M72-J72</f>
        <v>-268.46462553687297</v>
      </c>
      <c r="AF72" s="141">
        <f>M72/J72</f>
        <v>0.90535356053697413</v>
      </c>
      <c r="AG72" s="283"/>
    </row>
    <row r="73" spans="1:33" ht="15.75" customHeight="1">
      <c r="A73" s="284" t="s">
        <v>220</v>
      </c>
      <c r="B73" s="146" t="s">
        <v>181</v>
      </c>
      <c r="C73" s="287" t="s">
        <v>203</v>
      </c>
      <c r="D73" s="288"/>
      <c r="E73" s="147">
        <v>58.17</v>
      </c>
      <c r="F73" s="97">
        <v>1583</v>
      </c>
      <c r="G73" s="148">
        <f t="shared" ref="G73:G74" si="18">E73*F73</f>
        <v>92083.11</v>
      </c>
      <c r="H73" s="149"/>
      <c r="I73" s="150">
        <v>19</v>
      </c>
      <c r="J73" s="151">
        <v>1800</v>
      </c>
      <c r="K73" s="152">
        <f>J73/I73</f>
        <v>94.736842105263165</v>
      </c>
      <c r="L73" s="153">
        <v>19</v>
      </c>
      <c r="M73" s="151">
        <f>F73/V73*60</f>
        <v>1606.2006764374289</v>
      </c>
      <c r="N73" s="152">
        <f>M73/L73</f>
        <v>84.536877707233103</v>
      </c>
      <c r="O73" s="154">
        <f>L73-I73</f>
        <v>0</v>
      </c>
      <c r="P73" s="155">
        <f>N73-K73</f>
        <v>-10.199964398030062</v>
      </c>
      <c r="Q73" s="156">
        <f>N73/K73</f>
        <v>0.89233370913190491</v>
      </c>
      <c r="R73" s="289">
        <f>Q89</f>
        <v>0.89227744500643968</v>
      </c>
      <c r="S73" s="157">
        <v>0.70833333333333337</v>
      </c>
      <c r="T73" s="158">
        <v>0.7493981481481482</v>
      </c>
      <c r="U73" s="159"/>
      <c r="V73" s="160">
        <v>59.133333333333354</v>
      </c>
      <c r="W73" s="158"/>
      <c r="X73" s="169"/>
      <c r="Y73" s="196"/>
      <c r="Z73" s="197"/>
      <c r="AA73" s="292"/>
      <c r="AB73" s="293"/>
      <c r="AC73" s="196">
        <v>1</v>
      </c>
      <c r="AD73" s="197"/>
      <c r="AE73" s="115">
        <f>M73-J73</f>
        <v>-193.79932356257109</v>
      </c>
      <c r="AF73" s="156">
        <f>M73/J73</f>
        <v>0.89233370913190491</v>
      </c>
      <c r="AG73" s="281">
        <f>AF89</f>
        <v>0.89227744500643968</v>
      </c>
    </row>
    <row r="74" spans="1:33" ht="15.75" customHeight="1">
      <c r="A74" s="285"/>
      <c r="B74" s="163" t="s">
        <v>181</v>
      </c>
      <c r="C74" s="274" t="s">
        <v>221</v>
      </c>
      <c r="D74" s="275"/>
      <c r="E74" s="101">
        <v>44.98</v>
      </c>
      <c r="F74" s="102">
        <v>3332</v>
      </c>
      <c r="G74" s="103">
        <f t="shared" si="18"/>
        <v>149873.35999999999</v>
      </c>
      <c r="H74" s="26"/>
      <c r="I74" s="104">
        <v>21</v>
      </c>
      <c r="J74" s="105">
        <v>1800</v>
      </c>
      <c r="K74" s="106">
        <f t="shared" ref="K74" si="19">J74/I74</f>
        <v>85.714285714285708</v>
      </c>
      <c r="L74" s="107">
        <v>21</v>
      </c>
      <c r="M74" s="105">
        <f>F74/V74*60</f>
        <v>1605.9981255857542</v>
      </c>
      <c r="N74" s="106">
        <f>M74/L74</f>
        <v>76.476101218369251</v>
      </c>
      <c r="O74" s="108">
        <f>L74-I74</f>
        <v>0</v>
      </c>
      <c r="P74" s="109">
        <f>N74-K74</f>
        <v>-9.2381844959164567</v>
      </c>
      <c r="Q74" s="110">
        <f>N74/K74</f>
        <v>0.89222118088097468</v>
      </c>
      <c r="R74" s="290"/>
      <c r="S74" s="47">
        <v>0.75277777777777777</v>
      </c>
      <c r="T74" s="48">
        <v>0.83922453703703703</v>
      </c>
      <c r="U74" s="111">
        <v>4.8666666666665748</v>
      </c>
      <c r="V74" s="112">
        <v>124.48333333333335</v>
      </c>
      <c r="W74" s="113"/>
      <c r="X74" s="116"/>
      <c r="Y74" s="12"/>
      <c r="Z74" s="198"/>
      <c r="AA74" s="276"/>
      <c r="AB74" s="277"/>
      <c r="AC74" s="12">
        <v>3</v>
      </c>
      <c r="AD74" s="198"/>
      <c r="AE74" s="117">
        <f>M74-J74</f>
        <v>-194.00187441424578</v>
      </c>
      <c r="AF74" s="110">
        <f>M74/J74</f>
        <v>0.89222118088097457</v>
      </c>
      <c r="AG74" s="282"/>
    </row>
    <row r="75" spans="1:33" ht="15.75" customHeight="1">
      <c r="A75" s="285"/>
      <c r="B75" s="163"/>
      <c r="C75" s="274"/>
      <c r="D75" s="275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76"/>
      <c r="AB75" s="277"/>
      <c r="AC75" s="12"/>
      <c r="AD75" s="198"/>
      <c r="AE75" s="117"/>
      <c r="AF75" s="110"/>
      <c r="AG75" s="282"/>
    </row>
    <row r="76" spans="1:33" ht="15.75" customHeight="1">
      <c r="A76" s="285"/>
      <c r="B76" s="163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63"/>
      <c r="C77" s="274"/>
      <c r="D77" s="275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63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63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119"/>
      <c r="T79" s="120"/>
      <c r="U79" s="111"/>
      <c r="V79" s="112"/>
      <c r="W79" s="120"/>
      <c r="X79" s="189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63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119"/>
      <c r="T80" s="120"/>
      <c r="U80" s="111"/>
      <c r="V80" s="112"/>
      <c r="W80" s="120"/>
      <c r="X80" s="189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63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119"/>
      <c r="T81" s="120"/>
      <c r="U81" s="111"/>
      <c r="V81" s="112"/>
      <c r="W81" s="120"/>
      <c r="X81" s="189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63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119"/>
      <c r="T82" s="120"/>
      <c r="U82" s="111"/>
      <c r="V82" s="112"/>
      <c r="W82" s="120"/>
      <c r="X82" s="189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63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119"/>
      <c r="T83" s="120"/>
      <c r="U83" s="111"/>
      <c r="V83" s="112"/>
      <c r="W83" s="120"/>
      <c r="X83" s="189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63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119"/>
      <c r="T84" s="120"/>
      <c r="U84" s="111"/>
      <c r="V84" s="112"/>
      <c r="W84" s="120"/>
      <c r="X84" s="189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63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119"/>
      <c r="T85" s="120"/>
      <c r="U85" s="111"/>
      <c r="V85" s="112"/>
      <c r="W85" s="120"/>
      <c r="X85" s="189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63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119"/>
      <c r="T86" s="120"/>
      <c r="U86" s="111"/>
      <c r="V86" s="112"/>
      <c r="W86" s="120"/>
      <c r="X86" s="189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63"/>
      <c r="C87" s="274"/>
      <c r="D87" s="275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119"/>
      <c r="T87" s="120"/>
      <c r="U87" s="111"/>
      <c r="V87" s="112"/>
      <c r="W87" s="120"/>
      <c r="X87" s="189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0">AVERAGE(I73:I88)</f>
        <v>20</v>
      </c>
      <c r="J89" s="137">
        <f t="shared" si="20"/>
        <v>1800</v>
      </c>
      <c r="K89" s="138">
        <f t="shared" ref="K89" si="21">J89/I89</f>
        <v>90</v>
      </c>
      <c r="L89" s="136">
        <f t="shared" ref="L89:M89" si="22">AVERAGE(L73:L88)</f>
        <v>20</v>
      </c>
      <c r="M89" s="137">
        <f t="shared" si="22"/>
        <v>1606.0994010115915</v>
      </c>
      <c r="N89" s="138">
        <f>M89/L89</f>
        <v>80.30497005057957</v>
      </c>
      <c r="O89" s="139">
        <f>L89-I89</f>
        <v>0</v>
      </c>
      <c r="P89" s="140">
        <f>N89-K89</f>
        <v>-9.6950299494204302</v>
      </c>
      <c r="Q89" s="141">
        <f>N89/K89</f>
        <v>0.89227744500643968</v>
      </c>
      <c r="R89" s="291"/>
      <c r="S89" s="142">
        <f>S73</f>
        <v>0.70833333333333337</v>
      </c>
      <c r="T89" s="143">
        <f>INDEX(T73:T88,COUNTA(T73:T88))</f>
        <v>0.83922453703703703</v>
      </c>
      <c r="U89" s="144"/>
      <c r="V89" s="166"/>
      <c r="W89" s="167"/>
      <c r="X89" s="138"/>
      <c r="Y89" s="179">
        <f t="shared" ref="Y89:Z89" si="23">SUM(Y73:Y88)</f>
        <v>0</v>
      </c>
      <c r="Z89" s="180">
        <f t="shared" si="23"/>
        <v>0</v>
      </c>
      <c r="AA89" s="279"/>
      <c r="AB89" s="280"/>
      <c r="AC89" s="179">
        <f t="shared" ref="AC89" si="24">SUM(AC73:AC88)</f>
        <v>4</v>
      </c>
      <c r="AD89" s="180">
        <f t="shared" ref="AD89" si="25">SUM(AD73:AD88)</f>
        <v>0</v>
      </c>
      <c r="AE89" s="168">
        <f>M89-J89</f>
        <v>-193.90059898840855</v>
      </c>
      <c r="AF89" s="141">
        <f>M89/J89</f>
        <v>0.89227744500643968</v>
      </c>
      <c r="AG89" s="283"/>
    </row>
    <row r="90" spans="1:33" ht="15.75" customHeight="1">
      <c r="A90" s="294" t="s">
        <v>196</v>
      </c>
      <c r="B90" s="146" t="s">
        <v>181</v>
      </c>
      <c r="C90" s="287" t="s">
        <v>201</v>
      </c>
      <c r="D90" s="288"/>
      <c r="E90" s="147">
        <v>54.09</v>
      </c>
      <c r="F90" s="159">
        <v>1322</v>
      </c>
      <c r="G90" s="148">
        <f t="shared" ref="G90:G92" si="26">E90*F90</f>
        <v>71506.98000000001</v>
      </c>
      <c r="H90" s="149"/>
      <c r="I90" s="150">
        <v>19</v>
      </c>
      <c r="J90" s="151">
        <v>2000</v>
      </c>
      <c r="K90" s="152">
        <f>J90/I90</f>
        <v>105.26315789473684</v>
      </c>
      <c r="L90" s="153">
        <v>20</v>
      </c>
      <c r="M90" s="151">
        <f>F90/V90*60</f>
        <v>1787.1573413443502</v>
      </c>
      <c r="N90" s="152">
        <f>M90/L90</f>
        <v>89.357867067217512</v>
      </c>
      <c r="O90" s="154">
        <f>L90-I90</f>
        <v>1</v>
      </c>
      <c r="P90" s="155">
        <f>N90-K90</f>
        <v>-15.905290827519323</v>
      </c>
      <c r="Q90" s="156">
        <f>N90/K90</f>
        <v>0.84889973713856637</v>
      </c>
      <c r="R90" s="289">
        <f>Q106</f>
        <v>0.8640743220718089</v>
      </c>
      <c r="S90" s="157">
        <v>0.70833333333333337</v>
      </c>
      <c r="T90" s="158">
        <v>0.7391550925925926</v>
      </c>
      <c r="U90" s="159"/>
      <c r="V90" s="160">
        <v>44.38333333333329</v>
      </c>
      <c r="W90" s="97"/>
      <c r="X90" s="98"/>
      <c r="Y90" s="196"/>
      <c r="Z90" s="197"/>
      <c r="AA90" s="292"/>
      <c r="AB90" s="293"/>
      <c r="AC90" s="196">
        <v>1</v>
      </c>
      <c r="AD90" s="197"/>
      <c r="AE90" s="115">
        <f>M90-J90</f>
        <v>-212.84265865564976</v>
      </c>
      <c r="AF90" s="156">
        <f>M90/J90</f>
        <v>0.89357867067217511</v>
      </c>
      <c r="AG90" s="358">
        <f>AF106</f>
        <v>0.89287679947420262</v>
      </c>
    </row>
    <row r="91" spans="1:33" ht="15.75" customHeight="1">
      <c r="A91" s="295"/>
      <c r="B91" s="163" t="s">
        <v>181</v>
      </c>
      <c r="C91" s="274" t="s">
        <v>222</v>
      </c>
      <c r="D91" s="275"/>
      <c r="E91" s="101">
        <v>50.67</v>
      </c>
      <c r="F91" s="111">
        <v>2693</v>
      </c>
      <c r="G91" s="103">
        <f t="shared" si="26"/>
        <v>136454.31</v>
      </c>
      <c r="H91" s="26"/>
      <c r="I91" s="104">
        <v>20</v>
      </c>
      <c r="J91" s="105">
        <v>2000</v>
      </c>
      <c r="K91" s="106">
        <f t="shared" ref="K91:K92" si="27">J91/I91</f>
        <v>100</v>
      </c>
      <c r="L91" s="107">
        <v>20</v>
      </c>
      <c r="M91" s="105">
        <f>F91/V91*60</f>
        <v>1785.0856195912349</v>
      </c>
      <c r="N91" s="106">
        <f>M91/L91</f>
        <v>89.254280979561742</v>
      </c>
      <c r="O91" s="108">
        <f>L91-I91</f>
        <v>0</v>
      </c>
      <c r="P91" s="109">
        <f>N91-K91</f>
        <v>-10.745719020438258</v>
      </c>
      <c r="Q91" s="110">
        <f>N91/K91</f>
        <v>0.8925428097956174</v>
      </c>
      <c r="R91" s="290"/>
      <c r="S91" s="47">
        <v>0.74269675925925926</v>
      </c>
      <c r="T91" s="48">
        <v>0.80555555555555558</v>
      </c>
      <c r="U91" s="111">
        <v>5.0999999999999979</v>
      </c>
      <c r="V91" s="112">
        <v>90.516666666666694</v>
      </c>
      <c r="W91" s="113"/>
      <c r="X91" s="116"/>
      <c r="Y91" s="12"/>
      <c r="Z91" s="198"/>
      <c r="AA91" s="276"/>
      <c r="AB91" s="277"/>
      <c r="AC91" s="12">
        <v>2</v>
      </c>
      <c r="AD91" s="198"/>
      <c r="AE91" s="117">
        <f>M91-J91</f>
        <v>-214.91438040876506</v>
      </c>
      <c r="AF91" s="110">
        <f>M91/J91</f>
        <v>0.89254280979561751</v>
      </c>
      <c r="AG91" s="359"/>
    </row>
    <row r="92" spans="1:33" ht="15.75" customHeight="1">
      <c r="A92" s="295"/>
      <c r="B92" s="163" t="s">
        <v>181</v>
      </c>
      <c r="C92" s="274" t="s">
        <v>197</v>
      </c>
      <c r="D92" s="275"/>
      <c r="E92" s="101">
        <v>57.3</v>
      </c>
      <c r="F92" s="111">
        <v>1251</v>
      </c>
      <c r="G92" s="103">
        <f t="shared" si="26"/>
        <v>71682.3</v>
      </c>
      <c r="H92" s="26"/>
      <c r="I92" s="104">
        <v>21</v>
      </c>
      <c r="J92" s="105">
        <v>2000</v>
      </c>
      <c r="K92" s="106">
        <f t="shared" si="27"/>
        <v>95.238095238095241</v>
      </c>
      <c r="L92" s="107">
        <v>22</v>
      </c>
      <c r="M92" s="105">
        <f>F92/V92*60</f>
        <v>1785.0178359096305</v>
      </c>
      <c r="N92" s="106">
        <f>M92/L92</f>
        <v>81.137174359528657</v>
      </c>
      <c r="O92" s="108">
        <f>L92-I92</f>
        <v>1</v>
      </c>
      <c r="P92" s="109">
        <f>N92-K92</f>
        <v>-14.100920878566583</v>
      </c>
      <c r="Q92" s="110">
        <f>N92/K92</f>
        <v>0.85194033077505082</v>
      </c>
      <c r="R92" s="290"/>
      <c r="S92" s="47">
        <v>0.80972222222222223</v>
      </c>
      <c r="T92" s="48">
        <v>0.83892361111111113</v>
      </c>
      <c r="U92" s="111">
        <v>5.9999999999999787</v>
      </c>
      <c r="V92" s="112">
        <v>42.050000000000018</v>
      </c>
      <c r="W92" s="113"/>
      <c r="X92" s="116"/>
      <c r="Y92" s="12"/>
      <c r="Z92" s="198"/>
      <c r="AA92" s="276"/>
      <c r="AB92" s="277"/>
      <c r="AC92" s="12">
        <v>1</v>
      </c>
      <c r="AD92" s="198"/>
      <c r="AE92" s="117">
        <f>M92-J92</f>
        <v>-214.98216409036945</v>
      </c>
      <c r="AF92" s="110">
        <f>M92/J92</f>
        <v>0.89250891795481524</v>
      </c>
      <c r="AG92" s="359"/>
    </row>
    <row r="93" spans="1:33" ht="15.75" customHeight="1">
      <c r="A93" s="295"/>
      <c r="B93" s="163"/>
      <c r="C93" s="274"/>
      <c r="D93" s="275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359"/>
    </row>
    <row r="94" spans="1:33" ht="15.75" customHeight="1">
      <c r="A94" s="296"/>
      <c r="B94" s="163"/>
      <c r="C94" s="274"/>
      <c r="D94" s="275"/>
      <c r="E94" s="101"/>
      <c r="F94" s="111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359"/>
    </row>
    <row r="95" spans="1:33" ht="15.75" customHeight="1">
      <c r="A95" s="296"/>
      <c r="B95" s="163"/>
      <c r="C95" s="274"/>
      <c r="D95" s="275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359"/>
    </row>
    <row r="96" spans="1:33" ht="15.75" customHeight="1">
      <c r="A96" s="296"/>
      <c r="B96" s="163"/>
      <c r="C96" s="274"/>
      <c r="D96" s="275"/>
      <c r="E96" s="101"/>
      <c r="F96" s="111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12"/>
      <c r="Z96" s="198"/>
      <c r="AA96" s="276"/>
      <c r="AB96" s="277"/>
      <c r="AC96" s="12"/>
      <c r="AD96" s="198"/>
      <c r="AE96" s="117"/>
      <c r="AF96" s="110"/>
      <c r="AG96" s="359"/>
    </row>
    <row r="97" spans="1:33" ht="15.75" customHeight="1">
      <c r="A97" s="296"/>
      <c r="B97" s="163"/>
      <c r="C97" s="274"/>
      <c r="D97" s="275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12"/>
      <c r="Z97" s="198"/>
      <c r="AA97" s="276"/>
      <c r="AB97" s="277"/>
      <c r="AC97" s="12"/>
      <c r="AD97" s="198"/>
      <c r="AE97" s="117"/>
      <c r="AF97" s="110"/>
      <c r="AG97" s="359"/>
    </row>
    <row r="98" spans="1:33" ht="15.75" customHeight="1">
      <c r="A98" s="296"/>
      <c r="B98" s="163"/>
      <c r="C98" s="274"/>
      <c r="D98" s="275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13"/>
      <c r="X98" s="116"/>
      <c r="Y98" s="12"/>
      <c r="Z98" s="198"/>
      <c r="AA98" s="276"/>
      <c r="AB98" s="277"/>
      <c r="AC98" s="12"/>
      <c r="AD98" s="198"/>
      <c r="AE98" s="117"/>
      <c r="AF98" s="110"/>
      <c r="AG98" s="359"/>
    </row>
    <row r="99" spans="1:33" ht="15.75" customHeight="1">
      <c r="A99" s="296"/>
      <c r="B99" s="163"/>
      <c r="C99" s="274"/>
      <c r="D99" s="275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13"/>
      <c r="X99" s="116"/>
      <c r="Y99" s="12"/>
      <c r="Z99" s="198"/>
      <c r="AA99" s="276"/>
      <c r="AB99" s="277"/>
      <c r="AC99" s="12"/>
      <c r="AD99" s="198"/>
      <c r="AE99" s="117"/>
      <c r="AF99" s="110"/>
      <c r="AG99" s="359"/>
    </row>
    <row r="100" spans="1:33" ht="15.75" customHeight="1">
      <c r="A100" s="296"/>
      <c r="B100" s="163"/>
      <c r="C100" s="274"/>
      <c r="D100" s="275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13"/>
      <c r="X100" s="116"/>
      <c r="Y100" s="12"/>
      <c r="Z100" s="198"/>
      <c r="AA100" s="276"/>
      <c r="AB100" s="277"/>
      <c r="AC100" s="12"/>
      <c r="AD100" s="198"/>
      <c r="AE100" s="117"/>
      <c r="AF100" s="110"/>
      <c r="AG100" s="359"/>
    </row>
    <row r="101" spans="1:33" ht="15.75" customHeight="1">
      <c r="A101" s="296"/>
      <c r="B101" s="163"/>
      <c r="C101" s="274"/>
      <c r="D101" s="275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13"/>
      <c r="X101" s="116"/>
      <c r="Y101" s="12"/>
      <c r="Z101" s="198"/>
      <c r="AA101" s="276"/>
      <c r="AB101" s="277"/>
      <c r="AC101" s="12"/>
      <c r="AD101" s="198"/>
      <c r="AE101" s="117"/>
      <c r="AF101" s="110"/>
      <c r="AG101" s="359"/>
    </row>
    <row r="102" spans="1:33" ht="15.75" customHeight="1">
      <c r="A102" s="296"/>
      <c r="B102" s="163"/>
      <c r="C102" s="274"/>
      <c r="D102" s="275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13"/>
      <c r="X102" s="116"/>
      <c r="Y102" s="12"/>
      <c r="Z102" s="198"/>
      <c r="AA102" s="276"/>
      <c r="AB102" s="277"/>
      <c r="AC102" s="12"/>
      <c r="AD102" s="198"/>
      <c r="AE102" s="117"/>
      <c r="AF102" s="110"/>
      <c r="AG102" s="359"/>
    </row>
    <row r="103" spans="1:33" ht="15.75" customHeight="1">
      <c r="A103" s="296"/>
      <c r="B103" s="163"/>
      <c r="C103" s="274"/>
      <c r="D103" s="275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83"/>
      <c r="X103" s="184"/>
      <c r="Y103" s="12"/>
      <c r="Z103" s="198"/>
      <c r="AA103" s="276"/>
      <c r="AB103" s="277"/>
      <c r="AC103" s="12"/>
      <c r="AD103" s="198"/>
      <c r="AE103" s="117"/>
      <c r="AF103" s="110"/>
      <c r="AG103" s="359"/>
    </row>
    <row r="104" spans="1:33" ht="15.75" customHeight="1">
      <c r="A104" s="296"/>
      <c r="B104" s="163"/>
      <c r="C104" s="274"/>
      <c r="D104" s="275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85"/>
      <c r="X104" s="186"/>
      <c r="Y104" s="12"/>
      <c r="Z104" s="198"/>
      <c r="AA104" s="276"/>
      <c r="AB104" s="277"/>
      <c r="AC104" s="12"/>
      <c r="AD104" s="198"/>
      <c r="AE104" s="117"/>
      <c r="AF104" s="110"/>
      <c r="AG104" s="359"/>
    </row>
    <row r="105" spans="1:33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47"/>
      <c r="T105" s="48"/>
      <c r="U105" s="130"/>
      <c r="V105" s="112"/>
      <c r="W105" s="185"/>
      <c r="X105" s="186"/>
      <c r="Y105" s="12"/>
      <c r="Z105" s="198"/>
      <c r="AA105" s="276"/>
      <c r="AB105" s="277"/>
      <c r="AC105" s="12"/>
      <c r="AD105" s="198"/>
      <c r="AE105" s="117"/>
      <c r="AF105" s="110"/>
      <c r="AG105" s="359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8">AVERAGE(I90:I105)</f>
        <v>20</v>
      </c>
      <c r="J106" s="137">
        <f t="shared" si="28"/>
        <v>2000</v>
      </c>
      <c r="K106" s="138">
        <f t="shared" ref="K106" si="29">J106/I106</f>
        <v>100</v>
      </c>
      <c r="L106" s="136">
        <f t="shared" ref="L106:M106" si="30">AVERAGE(L90:L105)</f>
        <v>20.666666666666668</v>
      </c>
      <c r="M106" s="137">
        <f t="shared" si="30"/>
        <v>1785.7535989484052</v>
      </c>
      <c r="N106" s="138">
        <f>M106/L106</f>
        <v>86.407432207180889</v>
      </c>
      <c r="O106" s="139">
        <f>L106-I106</f>
        <v>0.66666666666666785</v>
      </c>
      <c r="P106" s="140">
        <f>N106-K106</f>
        <v>-13.592567792819111</v>
      </c>
      <c r="Q106" s="141">
        <f>N106/K106</f>
        <v>0.8640743220718089</v>
      </c>
      <c r="R106" s="291"/>
      <c r="S106" s="142">
        <f>S90</f>
        <v>0.70833333333333337</v>
      </c>
      <c r="T106" s="143">
        <f>INDEX(T90:T105,COUNTA(T90:T105))</f>
        <v>0.83892361111111113</v>
      </c>
      <c r="U106" s="144"/>
      <c r="V106" s="166"/>
      <c r="W106" s="187"/>
      <c r="X106" s="188"/>
      <c r="Y106" s="179">
        <f t="shared" ref="Y106:Z106" si="31">SUM(Y90:Y105)</f>
        <v>0</v>
      </c>
      <c r="Z106" s="180">
        <f t="shared" si="31"/>
        <v>0</v>
      </c>
      <c r="AA106" s="279"/>
      <c r="AB106" s="280"/>
      <c r="AC106" s="179">
        <f t="shared" ref="AC106" si="32">SUM(AC90:AC105)</f>
        <v>4</v>
      </c>
      <c r="AD106" s="180">
        <f t="shared" ref="AD106" si="33">SUM(AD90:AD105)</f>
        <v>0</v>
      </c>
      <c r="AE106" s="168">
        <f>M106-J106</f>
        <v>-214.24640105159483</v>
      </c>
      <c r="AF106" s="141">
        <f>M106/J106</f>
        <v>0.89287679947420262</v>
      </c>
      <c r="AG106" s="360"/>
    </row>
    <row r="107" spans="1:33" ht="15.75" customHeight="1">
      <c r="A107" s="284" t="s">
        <v>209</v>
      </c>
      <c r="B107" s="146" t="s">
        <v>181</v>
      </c>
      <c r="C107" s="287" t="s">
        <v>200</v>
      </c>
      <c r="D107" s="288"/>
      <c r="E107" s="147">
        <v>47.6</v>
      </c>
      <c r="F107" s="97">
        <v>1965</v>
      </c>
      <c r="G107" s="148">
        <f t="shared" ref="G107:G109" si="34">E107*F107</f>
        <v>93534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23</v>
      </c>
      <c r="M107" s="151">
        <f>F107/V107*60</f>
        <v>1787.2662961091453</v>
      </c>
      <c r="N107" s="152">
        <f>M107/L107</f>
        <v>77.70723026561501</v>
      </c>
      <c r="O107" s="154">
        <f>L107-I107</f>
        <v>0</v>
      </c>
      <c r="P107" s="155">
        <f>N107-K107</f>
        <v>-9.2492914735154272</v>
      </c>
      <c r="Q107" s="156">
        <f>N107/K107</f>
        <v>0.89363314805457261</v>
      </c>
      <c r="R107" s="289">
        <f>Q123</f>
        <v>0.88026955200633328</v>
      </c>
      <c r="S107" s="157">
        <v>0.70835648148148145</v>
      </c>
      <c r="T107" s="158">
        <v>0.75416666666666665</v>
      </c>
      <c r="U107" s="159"/>
      <c r="V107" s="160">
        <v>65.966666666666697</v>
      </c>
      <c r="W107" s="158"/>
      <c r="X107" s="169"/>
      <c r="Y107" s="196"/>
      <c r="Z107" s="197"/>
      <c r="AA107" s="292"/>
      <c r="AB107" s="293"/>
      <c r="AC107" s="196">
        <v>1</v>
      </c>
      <c r="AD107" s="197"/>
      <c r="AE107" s="115">
        <f>M107-J107</f>
        <v>-212.73370389085471</v>
      </c>
      <c r="AF107" s="156">
        <f>M107/J107</f>
        <v>0.89363314805457261</v>
      </c>
      <c r="AG107" s="281">
        <f>AF123</f>
        <v>0.89302708174555534</v>
      </c>
    </row>
    <row r="108" spans="1:33" ht="15.75" customHeight="1">
      <c r="A108" s="285"/>
      <c r="B108" s="163" t="s">
        <v>181</v>
      </c>
      <c r="C108" s="274" t="s">
        <v>199</v>
      </c>
      <c r="D108" s="275"/>
      <c r="E108" s="101">
        <v>56.87</v>
      </c>
      <c r="F108" s="102">
        <v>1715</v>
      </c>
      <c r="G108" s="103">
        <f t="shared" si="34"/>
        <v>97532.049999999988</v>
      </c>
      <c r="H108" s="26"/>
      <c r="I108" s="104">
        <v>23</v>
      </c>
      <c r="J108" s="105">
        <v>2000</v>
      </c>
      <c r="K108" s="106">
        <f t="shared" ref="K108:K109" si="35">J108/I108</f>
        <v>86.956521739130437</v>
      </c>
      <c r="L108" s="107">
        <v>24</v>
      </c>
      <c r="M108" s="105">
        <f>F108/V108*60</f>
        <v>1784.9089332176909</v>
      </c>
      <c r="N108" s="106">
        <f>M108/L108</f>
        <v>74.371205550737116</v>
      </c>
      <c r="O108" s="108">
        <f>L108-I108</f>
        <v>1</v>
      </c>
      <c r="P108" s="109">
        <f>N108-K108</f>
        <v>-12.585316188393321</v>
      </c>
      <c r="Q108" s="110">
        <f>N108/K108</f>
        <v>0.85526886383347678</v>
      </c>
      <c r="R108" s="290"/>
      <c r="S108" s="47">
        <v>0.75788194444444446</v>
      </c>
      <c r="T108" s="48">
        <v>0.79791666666666672</v>
      </c>
      <c r="U108" s="111">
        <v>5.3500000000000369</v>
      </c>
      <c r="V108" s="112">
        <v>57.650000000000063</v>
      </c>
      <c r="W108" s="113"/>
      <c r="X108" s="116"/>
      <c r="Y108" s="12"/>
      <c r="Z108" s="198"/>
      <c r="AA108" s="276"/>
      <c r="AB108" s="277"/>
      <c r="AC108" s="12">
        <v>1</v>
      </c>
      <c r="AD108" s="198"/>
      <c r="AE108" s="117">
        <f>M108-J108</f>
        <v>-215.0910667823091</v>
      </c>
      <c r="AF108" s="110">
        <f>M108/J108</f>
        <v>0.89245446660884542</v>
      </c>
      <c r="AG108" s="282"/>
    </row>
    <row r="109" spans="1:33" ht="15.75" customHeight="1">
      <c r="A109" s="285"/>
      <c r="B109" s="163" t="s">
        <v>181</v>
      </c>
      <c r="C109" s="274" t="s">
        <v>198</v>
      </c>
      <c r="D109" s="275"/>
      <c r="E109" s="101">
        <v>56.79</v>
      </c>
      <c r="F109" s="102">
        <v>2103</v>
      </c>
      <c r="G109" s="103">
        <f t="shared" si="34"/>
        <v>119429.37</v>
      </c>
      <c r="H109" s="26"/>
      <c r="I109" s="104">
        <v>23</v>
      </c>
      <c r="J109" s="105">
        <v>2000</v>
      </c>
      <c r="K109" s="106">
        <f t="shared" si="35"/>
        <v>86.956521739130437</v>
      </c>
      <c r="L109" s="107">
        <v>23</v>
      </c>
      <c r="M109" s="105">
        <f>F109/V109*60</f>
        <v>1785.9872611464966</v>
      </c>
      <c r="N109" s="106">
        <f>M109/L109</f>
        <v>77.651620049847679</v>
      </c>
      <c r="O109" s="108">
        <f>L109-I109</f>
        <v>0</v>
      </c>
      <c r="P109" s="109">
        <f>N109-K109</f>
        <v>-9.3049016892827581</v>
      </c>
      <c r="Q109" s="110">
        <f>N109/K109</f>
        <v>0.89299363057324832</v>
      </c>
      <c r="R109" s="290"/>
      <c r="S109" s="47">
        <v>0.80232638888888885</v>
      </c>
      <c r="T109" s="48">
        <v>0.85138888888888886</v>
      </c>
      <c r="U109" s="111">
        <v>6.3499999999998735</v>
      </c>
      <c r="V109" s="112">
        <v>70.650000000000006</v>
      </c>
      <c r="W109" s="113"/>
      <c r="X109" s="116"/>
      <c r="Y109" s="12"/>
      <c r="Z109" s="198"/>
      <c r="AA109" s="276"/>
      <c r="AB109" s="277"/>
      <c r="AC109" s="12">
        <v>3</v>
      </c>
      <c r="AD109" s="198"/>
      <c r="AE109" s="117">
        <f>M109-J109</f>
        <v>-214.01273885350338</v>
      </c>
      <c r="AF109" s="110">
        <f>M109/J109</f>
        <v>0.89299363057324832</v>
      </c>
      <c r="AG109" s="282"/>
    </row>
    <row r="110" spans="1:33" ht="15.75" customHeight="1">
      <c r="A110" s="285"/>
      <c r="B110" s="163"/>
      <c r="C110" s="274"/>
      <c r="D110" s="275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76"/>
      <c r="AB110" s="277"/>
      <c r="AC110" s="12"/>
      <c r="AD110" s="198"/>
      <c r="AE110" s="117"/>
      <c r="AF110" s="110"/>
      <c r="AG110" s="282"/>
    </row>
    <row r="111" spans="1:33" ht="15.75" customHeight="1">
      <c r="A111" s="285"/>
      <c r="B111" s="163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282"/>
    </row>
    <row r="112" spans="1:33" ht="15.75" customHeight="1">
      <c r="A112" s="285"/>
      <c r="B112" s="163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282"/>
    </row>
    <row r="113" spans="1:33" ht="15.75" customHeight="1">
      <c r="A113" s="285"/>
      <c r="B113" s="163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76"/>
      <c r="AB113" s="277"/>
      <c r="AC113" s="12"/>
      <c r="AD113" s="198"/>
      <c r="AE113" s="117"/>
      <c r="AF113" s="110"/>
      <c r="AG113" s="282"/>
    </row>
    <row r="114" spans="1:33" ht="15.75" customHeight="1">
      <c r="A114" s="285"/>
      <c r="B114" s="163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76"/>
      <c r="AB114" s="277"/>
      <c r="AC114" s="12"/>
      <c r="AD114" s="198"/>
      <c r="AE114" s="117"/>
      <c r="AF114" s="110"/>
      <c r="AG114" s="282"/>
    </row>
    <row r="115" spans="1:33" ht="15.75" customHeight="1">
      <c r="A115" s="285"/>
      <c r="B115" s="163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76"/>
      <c r="AB115" s="277"/>
      <c r="AC115" s="12"/>
      <c r="AD115" s="198"/>
      <c r="AE115" s="117"/>
      <c r="AF115" s="110"/>
      <c r="AG115" s="282"/>
    </row>
    <row r="116" spans="1:33" ht="15.75" customHeight="1">
      <c r="A116" s="285"/>
      <c r="B116" s="163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76"/>
      <c r="AB116" s="277"/>
      <c r="AC116" s="12"/>
      <c r="AD116" s="198"/>
      <c r="AE116" s="117"/>
      <c r="AF116" s="110"/>
      <c r="AG116" s="282"/>
    </row>
    <row r="117" spans="1:33" ht="15.75" customHeight="1">
      <c r="A117" s="285"/>
      <c r="B117" s="163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76"/>
      <c r="AB117" s="277"/>
      <c r="AC117" s="12"/>
      <c r="AD117" s="198"/>
      <c r="AE117" s="117"/>
      <c r="AF117" s="110"/>
      <c r="AG117" s="282"/>
    </row>
    <row r="118" spans="1:33" ht="15.75" customHeight="1">
      <c r="A118" s="285"/>
      <c r="B118" s="163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76"/>
      <c r="AB118" s="277"/>
      <c r="AC118" s="12"/>
      <c r="AD118" s="198"/>
      <c r="AE118" s="117"/>
      <c r="AF118" s="110"/>
      <c r="AG118" s="282"/>
    </row>
    <row r="119" spans="1:33" ht="15.75" customHeight="1">
      <c r="A119" s="285"/>
      <c r="B119" s="163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76"/>
      <c r="AB119" s="277"/>
      <c r="AC119" s="12"/>
      <c r="AD119" s="198"/>
      <c r="AE119" s="117"/>
      <c r="AF119" s="110"/>
      <c r="AG119" s="282"/>
    </row>
    <row r="120" spans="1:33" ht="15.75" customHeight="1">
      <c r="A120" s="285"/>
      <c r="B120" s="163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76"/>
      <c r="AB120" s="277"/>
      <c r="AC120" s="12"/>
      <c r="AD120" s="198"/>
      <c r="AE120" s="117"/>
      <c r="AF120" s="110"/>
      <c r="AG120" s="282"/>
    </row>
    <row r="121" spans="1:33" ht="15.75" customHeight="1">
      <c r="A121" s="285"/>
      <c r="B121" s="163"/>
      <c r="C121" s="274"/>
      <c r="D121" s="275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76"/>
      <c r="AB121" s="277"/>
      <c r="AC121" s="12"/>
      <c r="AD121" s="198"/>
      <c r="AE121" s="117"/>
      <c r="AF121" s="110"/>
      <c r="AG121" s="282"/>
    </row>
    <row r="122" spans="1:33" ht="15.75" customHeight="1">
      <c r="A122" s="285"/>
      <c r="B122" s="163"/>
      <c r="C122" s="274"/>
      <c r="D122" s="275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76"/>
      <c r="AB122" s="277"/>
      <c r="AC122" s="12"/>
      <c r="AD122" s="198"/>
      <c r="AE122" s="165"/>
      <c r="AF122" s="125"/>
      <c r="AG122" s="282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6">AVERAGE(I107:I122)</f>
        <v>23</v>
      </c>
      <c r="J123" s="137">
        <f t="shared" si="36"/>
        <v>2000</v>
      </c>
      <c r="K123" s="138">
        <f t="shared" ref="K123" si="37">J123/I123</f>
        <v>86.956521739130437</v>
      </c>
      <c r="L123" s="136">
        <f t="shared" ref="L123:M123" si="38">AVERAGE(L107:L122)</f>
        <v>23.333333333333332</v>
      </c>
      <c r="M123" s="137">
        <f t="shared" si="38"/>
        <v>1786.0541634911108</v>
      </c>
      <c r="N123" s="138">
        <f>M123/L123</f>
        <v>76.545178435333327</v>
      </c>
      <c r="O123" s="139">
        <f>L123-I123</f>
        <v>0.33333333333333215</v>
      </c>
      <c r="P123" s="140">
        <f>N123-K123</f>
        <v>-10.411343303797111</v>
      </c>
      <c r="Q123" s="141">
        <f>N123/K123</f>
        <v>0.88026955200633328</v>
      </c>
      <c r="R123" s="291"/>
      <c r="S123" s="142">
        <f>S107</f>
        <v>0.70835648148148145</v>
      </c>
      <c r="T123" s="143">
        <f>INDEX(T107:T122,COUNTA(T107:T122))</f>
        <v>0.85138888888888886</v>
      </c>
      <c r="U123" s="144"/>
      <c r="V123" s="166"/>
      <c r="W123" s="167"/>
      <c r="X123" s="138"/>
      <c r="Y123" s="179">
        <f t="shared" ref="Y123:Z123" si="39">SUM(Y107:Y122)</f>
        <v>0</v>
      </c>
      <c r="Z123" s="180">
        <f t="shared" si="39"/>
        <v>0</v>
      </c>
      <c r="AA123" s="279"/>
      <c r="AB123" s="280"/>
      <c r="AC123" s="179">
        <f t="shared" ref="AC123" si="40">SUM(AC107:AC122)</f>
        <v>5</v>
      </c>
      <c r="AD123" s="180">
        <f t="shared" ref="AD123" si="41">SUM(AD107:AD122)</f>
        <v>0</v>
      </c>
      <c r="AE123" s="168">
        <f>M123-J123</f>
        <v>-213.94583650888922</v>
      </c>
      <c r="AF123" s="141">
        <f>M123/J123</f>
        <v>0.89302708174555534</v>
      </c>
      <c r="AG123" s="283"/>
    </row>
    <row r="125" spans="1:33">
      <c r="AA125" s="273" t="s">
        <v>159</v>
      </c>
      <c r="AB125" s="273"/>
    </row>
    <row r="126" spans="1:33">
      <c r="AA126" s="273" t="s">
        <v>160</v>
      </c>
      <c r="AB126" s="273"/>
    </row>
    <row r="127" spans="1:33">
      <c r="AA127" s="273" t="s">
        <v>161</v>
      </c>
      <c r="AB127" s="273"/>
    </row>
    <row r="128" spans="1:33">
      <c r="AA128" s="273" t="s">
        <v>162</v>
      </c>
      <c r="AB128" s="273"/>
    </row>
    <row r="129" spans="27:28">
      <c r="AA129" s="273" t="s">
        <v>163</v>
      </c>
      <c r="AB129" s="273"/>
    </row>
    <row r="130" spans="27:28">
      <c r="AA130" s="273" t="s">
        <v>164</v>
      </c>
      <c r="AB130" s="273"/>
    </row>
    <row r="131" spans="27:28">
      <c r="AA131" s="273" t="s">
        <v>165</v>
      </c>
      <c r="AB131" s="273"/>
    </row>
    <row r="132" spans="27:28">
      <c r="AA132" s="273" t="s">
        <v>166</v>
      </c>
      <c r="AB132" s="273"/>
    </row>
    <row r="133" spans="27:28">
      <c r="AA133" s="273" t="s">
        <v>167</v>
      </c>
      <c r="AB133" s="273"/>
    </row>
    <row r="134" spans="27:28">
      <c r="AA134" s="273" t="s">
        <v>168</v>
      </c>
      <c r="AB134" s="273"/>
    </row>
    <row r="135" spans="27:28">
      <c r="AA135" s="273" t="s">
        <v>169</v>
      </c>
      <c r="AB135" s="273"/>
    </row>
    <row r="136" spans="27:28">
      <c r="AA136" s="273" t="s">
        <v>170</v>
      </c>
      <c r="AB136" s="273"/>
    </row>
    <row r="137" spans="27:28">
      <c r="AA137" s="273" t="s">
        <v>171</v>
      </c>
      <c r="AB137" s="273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392" priority="3" operator="greaterThan">
      <formula>0</formula>
    </cfRule>
  </conditionalFormatting>
  <conditionalFormatting sqref="P5:P123 AE5:AE123">
    <cfRule type="cellIs" dxfId="391" priority="6" operator="lessThan">
      <formula>0</formula>
    </cfRule>
  </conditionalFormatting>
  <conditionalFormatting sqref="Q5:Q123 AF5:AF123">
    <cfRule type="cellIs" dxfId="390" priority="4" operator="greaterThan">
      <formula>1</formula>
    </cfRule>
    <cfRule type="cellIs" dxfId="389" priority="5" operator="lessThan">
      <formula>0.8</formula>
    </cfRule>
  </conditionalFormatting>
  <conditionalFormatting sqref="AG5 R5:R123 AG39:AG90">
    <cfRule type="cellIs" dxfId="388" priority="7" operator="lessThan">
      <formula>0.8</formula>
    </cfRule>
  </conditionalFormatting>
  <conditionalFormatting sqref="AG22">
    <cfRule type="cellIs" dxfId="387" priority="10" operator="lessThan">
      <formula>0.8</formula>
    </cfRule>
  </conditionalFormatting>
  <conditionalFormatting sqref="AG37">
    <cfRule type="cellIs" dxfId="386" priority="9" operator="lessThan">
      <formula>0.8</formula>
    </cfRule>
  </conditionalFormatting>
  <conditionalFormatting sqref="AG105">
    <cfRule type="cellIs" dxfId="385" priority="2" operator="lessThan">
      <formula>0.8</formula>
    </cfRule>
  </conditionalFormatting>
  <conditionalFormatting sqref="AG107:AG123">
    <cfRule type="cellIs" dxfId="384" priority="1" operator="lessThan">
      <formula>0.8</formula>
    </cfRule>
  </conditionalFormatting>
  <dataValidations count="1">
    <dataValidation type="list" allowBlank="1" showInputMessage="1" showErrorMessage="1" sqref="AA5:AB123" xr:uid="{F2F83821-5E51-4268-BF72-FCC468E0B282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91445-98A5-43B7-A3A3-4741A921E333}">
  <sheetPr>
    <tabColor theme="8" tint="0.59999389629810485"/>
  </sheetPr>
  <dimension ref="B1:AR42"/>
  <sheetViews>
    <sheetView zoomScale="70" zoomScaleNormal="70" workbookViewId="0">
      <selection activeCell="T27" sqref="T2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237</v>
      </c>
      <c r="D3" s="263"/>
      <c r="E3" s="3" t="s">
        <v>2</v>
      </c>
      <c r="F3" s="264">
        <f>'0316(18度C)'!D1+'0316(4度C)'!D1</f>
        <v>178725</v>
      </c>
      <c r="G3" s="265"/>
      <c r="H3" s="3" t="s">
        <v>3</v>
      </c>
      <c r="I3" s="266">
        <f>'0316(18度C)'!F1+'0316(4度C)'!F1</f>
        <v>5222607.68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440.6938530288221</v>
      </c>
      <c r="F6" s="239" t="e">
        <f>AVERAGE(#REF!,D14:K14)</f>
        <v>#REF!</v>
      </c>
      <c r="G6" s="240">
        <f>AVERAGE(D14:K14)</f>
        <v>187.41255600961298</v>
      </c>
      <c r="H6" s="241"/>
      <c r="I6" s="240">
        <f>AVERAGE(L14:O14)</f>
        <v>92.318840579710141</v>
      </c>
      <c r="J6" s="241"/>
      <c r="K6" s="240">
        <f>AVERAGE(D32:O32)</f>
        <v>684.61672216056229</v>
      </c>
      <c r="L6" s="241"/>
      <c r="M6" s="240">
        <f>AVERAGE(P32:X32)</f>
        <v>713.67314722499168</v>
      </c>
      <c r="N6" s="241"/>
      <c r="O6" s="229">
        <f>'0316(4度C)'!Y2</f>
        <v>0</v>
      </c>
      <c r="P6" s="229">
        <f>'0316(4度C)'!Z2</f>
        <v>0</v>
      </c>
      <c r="Q6" s="229">
        <f>'0316(4度C)'!AC2</f>
        <v>44</v>
      </c>
      <c r="R6" s="229">
        <f>'0316(4度C)'!AD2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392.08532676826917</v>
      </c>
      <c r="F7" s="235" t="e">
        <f>AVERAGE(#REF!,D15:K15)</f>
        <v>#REF!</v>
      </c>
      <c r="G7" s="236">
        <f>AVERAGE(D15:K15)</f>
        <v>168.25529459554332</v>
      </c>
      <c r="H7" s="237"/>
      <c r="I7" s="236">
        <f>AVERAGE(L15:O15)</f>
        <v>81.077610260874394</v>
      </c>
      <c r="J7" s="237"/>
      <c r="K7" s="236">
        <f>AVERAGE(D33:O33)</f>
        <v>610.02376820967663</v>
      </c>
      <c r="L7" s="237"/>
      <c r="M7" s="236">
        <f>AVERAGE(P33:X33)</f>
        <v>632.70560256296324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0.88643589686164148</v>
      </c>
      <c r="F8" s="243" t="e">
        <f>AVERAGE(D16:K16,#REF!)</f>
        <v>#REF!</v>
      </c>
      <c r="G8" s="222">
        <f>AVERAGE(D16:K16)</f>
        <v>0.88951671367247676</v>
      </c>
      <c r="H8" s="223"/>
      <c r="I8" s="222">
        <f>AVERAGE(L16:O16)</f>
        <v>0.87878535088083254</v>
      </c>
      <c r="J8" s="223"/>
      <c r="K8" s="222">
        <f>AVERAGE(D34:O34)</f>
        <v>0.8906190763453139</v>
      </c>
      <c r="L8" s="223"/>
      <c r="M8" s="222">
        <f>AVERAGE(P34:X34)</f>
        <v>0.88309381097911333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84.507042253521121</v>
      </c>
      <c r="F14" s="28">
        <v>95.238095238095241</v>
      </c>
      <c r="G14" s="28">
        <v>101.34328358208957</v>
      </c>
      <c r="H14" s="28">
        <v>92.307692307692307</v>
      </c>
      <c r="I14" s="28">
        <v>563.66666666666663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100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74.416692275818377</v>
      </c>
      <c r="F15" s="35">
        <v>83.66871834746334</v>
      </c>
      <c r="G15" s="35">
        <v>89.470679053507581</v>
      </c>
      <c r="H15" s="35">
        <v>83.042177396004263</v>
      </c>
      <c r="I15" s="35">
        <v>510.67820590492312</v>
      </c>
      <c r="J15" s="35" t="s">
        <v>42</v>
      </c>
      <c r="K15" s="36" t="s">
        <v>42</v>
      </c>
      <c r="L15" s="34" t="s">
        <v>42</v>
      </c>
      <c r="M15" s="37">
        <v>80.302093285242194</v>
      </c>
      <c r="N15" s="35">
        <v>86.395273016346053</v>
      </c>
      <c r="O15" s="38">
        <v>76.535464481034907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0.88059752526385082</v>
      </c>
      <c r="F16" s="43">
        <f t="shared" si="0"/>
        <v>0.87852154264836502</v>
      </c>
      <c r="G16" s="43">
        <f t="shared" si="0"/>
        <v>0.8828476430905754</v>
      </c>
      <c r="H16" s="43">
        <f t="shared" si="0"/>
        <v>0.89962358845671286</v>
      </c>
      <c r="I16" s="43">
        <f t="shared" si="0"/>
        <v>0.90599326890287968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0.89224548094713552</v>
      </c>
      <c r="N16" s="43">
        <f t="shared" si="1"/>
        <v>0.86395273016346052</v>
      </c>
      <c r="O16" s="46">
        <f t="shared" si="1"/>
        <v>0.88015784153190135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0.25</v>
      </c>
      <c r="F17" s="48">
        <v>0.25019675925925927</v>
      </c>
      <c r="G17" s="48">
        <v>0.25</v>
      </c>
      <c r="H17" s="48">
        <v>0.35416666666666669</v>
      </c>
      <c r="I17" s="48">
        <v>0.38472222222222224</v>
      </c>
      <c r="J17" s="48" t="s">
        <v>42</v>
      </c>
      <c r="K17" s="48" t="s">
        <v>42</v>
      </c>
      <c r="L17" s="47" t="s">
        <v>42</v>
      </c>
      <c r="M17" s="49">
        <v>0.70853009259259259</v>
      </c>
      <c r="N17" s="48">
        <v>0.7084259259259259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0.56888888888888889</v>
      </c>
      <c r="F18" s="48">
        <v>0.4513888888888889</v>
      </c>
      <c r="G18" s="48">
        <v>0.51666666666666672</v>
      </c>
      <c r="H18" s="48">
        <v>0.49253472222222222</v>
      </c>
      <c r="I18" s="48">
        <v>0.45555555555555555</v>
      </c>
      <c r="J18" s="48" t="s">
        <v>42</v>
      </c>
      <c r="K18" s="48" t="s">
        <v>42</v>
      </c>
      <c r="L18" s="47" t="s">
        <v>42</v>
      </c>
      <c r="M18" s="49">
        <v>0.85225694444444444</v>
      </c>
      <c r="N18" s="48">
        <v>0.85</v>
      </c>
      <c r="O18" s="50">
        <v>0.85302083333333334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11</v>
      </c>
      <c r="F21" s="52">
        <v>7</v>
      </c>
      <c r="G21" s="52">
        <v>8</v>
      </c>
      <c r="H21" s="52">
        <v>4</v>
      </c>
      <c r="I21" s="52">
        <v>3</v>
      </c>
      <c r="J21" s="52"/>
      <c r="K21" s="53"/>
      <c r="L21" s="54"/>
      <c r="M21" s="55">
        <v>4</v>
      </c>
      <c r="N21" s="52">
        <v>4</v>
      </c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24</v>
      </c>
      <c r="F23" s="58">
        <v>21.333333333333332</v>
      </c>
      <c r="G23" s="58">
        <v>23.666666666666668</v>
      </c>
      <c r="H23" s="58">
        <v>13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20.666666666666668</v>
      </c>
      <c r="O23" s="61">
        <v>23.333333333333332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1005.8823529411765</v>
      </c>
      <c r="O32" s="28">
        <v>840</v>
      </c>
      <c r="P32" s="27">
        <v>305.08474576271186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723.52941176470586</v>
      </c>
      <c r="W32" s="28">
        <v>979.41176470588243</v>
      </c>
      <c r="X32" s="31">
        <v>846.66666666666663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280.15214639233824</v>
      </c>
      <c r="H33" s="35">
        <v>390.15367797689169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742.62797113496379</v>
      </c>
      <c r="N33" s="35">
        <v>891.52481953732388</v>
      </c>
      <c r="O33" s="35">
        <v>745.66022600686586</v>
      </c>
      <c r="P33" s="34">
        <v>263.44306100999279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647.65603673862722</v>
      </c>
      <c r="W33" s="35">
        <v>870.34476583785067</v>
      </c>
      <c r="X33" s="38">
        <v>749.37854666538203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0.87858365436650454</v>
      </c>
      <c r="H34" s="43">
        <f>H33/H32</f>
        <v>0.90035464148513467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0.90015511652722879</v>
      </c>
      <c r="N34" s="43">
        <f>N33/N32</f>
        <v>0.88631122410143315</v>
      </c>
      <c r="O34" s="43">
        <f>O33/O32</f>
        <v>0.8876907452462689</v>
      </c>
      <c r="P34" s="42">
        <f>P33/P32</f>
        <v>0.86350781108830965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0.89513435972005395</v>
      </c>
      <c r="W34" s="43">
        <f>W33/W32</f>
        <v>0.88864030145606365</v>
      </c>
      <c r="X34" s="46">
        <f>X33/X32</f>
        <v>0.88509277165202604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0.20866898148148147</v>
      </c>
      <c r="H35" s="48">
        <v>0.29188657407407409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0.25008101851851849</v>
      </c>
      <c r="N35" s="48">
        <v>0.16666666666666666</v>
      </c>
      <c r="O35" s="48">
        <v>0.16695601851851852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0.70864583333333331</v>
      </c>
      <c r="W35" s="48">
        <v>0.70833333333333337</v>
      </c>
      <c r="X35" s="50">
        <v>0.70834490740740741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0.38077546296296294</v>
      </c>
      <c r="H36" s="48">
        <v>0.33556712962962965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0.35069444444444442</v>
      </c>
      <c r="N36" s="48">
        <v>0.44817129629629632</v>
      </c>
      <c r="O36" s="48">
        <v>0.43682870370370369</v>
      </c>
      <c r="P36" s="47">
        <v>0.89583333333333337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0.82599537037037041</v>
      </c>
      <c r="W36" s="48">
        <v>1.2034722222222223</v>
      </c>
      <c r="X36" s="50">
        <v>1.1784722222222221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3.4</v>
      </c>
      <c r="O37" s="58">
        <v>4</v>
      </c>
      <c r="P37" s="57">
        <v>11.8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4.25</v>
      </c>
      <c r="W37" s="58">
        <v>3.4</v>
      </c>
      <c r="X37" s="61">
        <v>4.0909090909090908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ADB54-D362-4410-8A19-246C7C90CE31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M44" sqref="M44"/>
      <selection pane="bottomLeft" activeCell="M44" sqref="M44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122576</v>
      </c>
      <c r="E1" s="88" t="s">
        <v>3</v>
      </c>
      <c r="F1" s="89">
        <f>SUM(G5:G157)</f>
        <v>2385524.5699999998</v>
      </c>
      <c r="G1" s="90" t="s">
        <v>84</v>
      </c>
      <c r="H1" s="91">
        <f>L21+L38+L55+L72+L89+L106+L123+L140+L157</f>
        <v>51.540909090909089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46097</v>
      </c>
      <c r="B2" s="332"/>
      <c r="C2" s="92" t="s">
        <v>40</v>
      </c>
      <c r="D2" s="93">
        <f>AVERAGE(N21,N38,N55,N72,N89,N106,N123,N140,N157)</f>
        <v>620.104583477804</v>
      </c>
      <c r="E2" s="93" t="s">
        <v>91</v>
      </c>
      <c r="F2" s="94">
        <f>F1/D1</f>
        <v>19.46159582626289</v>
      </c>
      <c r="G2" s="95" t="s">
        <v>92</v>
      </c>
      <c r="H2" s="96">
        <f>COUNT(H5:H157)</f>
        <v>10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224</v>
      </c>
      <c r="D5" s="288"/>
      <c r="E5" s="147">
        <v>17.87</v>
      </c>
      <c r="F5" s="97">
        <v>3028</v>
      </c>
      <c r="G5" s="148">
        <f t="shared" ref="G5:G9" si="0">E5*F5</f>
        <v>54110.36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2256.4272407369067</v>
      </c>
      <c r="N5" s="152">
        <f>M5/L5</f>
        <v>376.07120678948445</v>
      </c>
      <c r="O5" s="154">
        <f>L5-I5</f>
        <v>0</v>
      </c>
      <c r="P5" s="155">
        <f>N5-K5</f>
        <v>-40.595459877182236</v>
      </c>
      <c r="Q5" s="156">
        <f>N5/K5</f>
        <v>0.90257089629476261</v>
      </c>
      <c r="R5" s="289">
        <f>Q21</f>
        <v>0.87858365436650454</v>
      </c>
      <c r="S5" s="157">
        <v>0.20866898148148147</v>
      </c>
      <c r="T5" s="158">
        <v>0.26458333333333334</v>
      </c>
      <c r="U5" s="159"/>
      <c r="V5" s="160">
        <v>80.516666666666694</v>
      </c>
      <c r="W5" s="161"/>
      <c r="X5" s="162"/>
      <c r="Y5" s="292"/>
      <c r="Z5" s="293"/>
      <c r="AA5" s="115">
        <f>M5-J5</f>
        <v>-243.5727592630933</v>
      </c>
      <c r="AB5" s="156">
        <f>M5/J5</f>
        <v>0.90257089629476273</v>
      </c>
      <c r="AC5" s="281">
        <f>AB21</f>
        <v>0.87858365436650454</v>
      </c>
    </row>
    <row r="6" spans="1:29" ht="15.75" customHeight="1">
      <c r="A6" s="285"/>
      <c r="B6" s="100" t="s">
        <v>120</v>
      </c>
      <c r="C6" s="274" t="s">
        <v>121</v>
      </c>
      <c r="D6" s="275"/>
      <c r="E6" s="101">
        <v>28.57</v>
      </c>
      <c r="F6" s="102">
        <v>2041</v>
      </c>
      <c r="G6" s="103">
        <f t="shared" si="0"/>
        <v>58311.37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3126.6382978723414</v>
      </c>
      <c r="N6" s="106">
        <f>M6/L6</f>
        <v>260.55319148936178</v>
      </c>
      <c r="O6" s="108">
        <f>L6-I6</f>
        <v>0</v>
      </c>
      <c r="P6" s="109">
        <f>N6-K6</f>
        <v>-39.44680851063822</v>
      </c>
      <c r="Q6" s="110">
        <f>N6/K6</f>
        <v>0.86851063829787256</v>
      </c>
      <c r="R6" s="290"/>
      <c r="S6" s="47">
        <v>0.26805555555555555</v>
      </c>
      <c r="T6" s="48">
        <v>0.29525462962962962</v>
      </c>
      <c r="U6" s="111">
        <v>4.9999999999999822</v>
      </c>
      <c r="V6" s="112">
        <v>39.166666666666657</v>
      </c>
      <c r="W6" s="113"/>
      <c r="X6" s="116"/>
      <c r="Y6" s="276"/>
      <c r="Z6" s="277"/>
      <c r="AA6" s="117">
        <f>M6-J6</f>
        <v>-473.36170212765865</v>
      </c>
      <c r="AB6" s="110">
        <f>M6/J6</f>
        <v>0.86851063829787256</v>
      </c>
      <c r="AC6" s="282"/>
    </row>
    <row r="7" spans="1:29" ht="15.75" customHeight="1">
      <c r="A7" s="285"/>
      <c r="B7" s="100" t="s">
        <v>114</v>
      </c>
      <c r="C7" s="274" t="s">
        <v>115</v>
      </c>
      <c r="D7" s="275"/>
      <c r="E7" s="101">
        <v>29.85</v>
      </c>
      <c r="F7" s="102">
        <v>2163</v>
      </c>
      <c r="G7" s="103">
        <f t="shared" si="0"/>
        <v>64565.55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3142.3728813559333</v>
      </c>
      <c r="N7" s="106">
        <f>M7/L7</f>
        <v>261.86440677966112</v>
      </c>
      <c r="O7" s="108">
        <f>L7-I7</f>
        <v>0</v>
      </c>
      <c r="P7" s="109">
        <f>N7-K7</f>
        <v>-38.135593220338876</v>
      </c>
      <c r="Q7" s="110">
        <f>N7/K7</f>
        <v>0.87288135593220373</v>
      </c>
      <c r="R7" s="290"/>
      <c r="S7" s="47">
        <v>0.2986111111111111</v>
      </c>
      <c r="T7" s="48">
        <v>0.32729166666666665</v>
      </c>
      <c r="U7" s="111">
        <v>4.8333333333333428</v>
      </c>
      <c r="V7" s="112">
        <v>41.299999999999983</v>
      </c>
      <c r="W7" s="113"/>
      <c r="X7" s="116"/>
      <c r="Y7" s="276"/>
      <c r="Z7" s="277"/>
      <c r="AA7" s="117">
        <f>M7-J7</f>
        <v>-457.62711864406674</v>
      </c>
      <c r="AB7" s="110">
        <f>M7/J7</f>
        <v>0.87288135593220373</v>
      </c>
      <c r="AC7" s="282"/>
    </row>
    <row r="8" spans="1:29" ht="15.75" customHeight="1">
      <c r="A8" s="285"/>
      <c r="B8" s="100" t="s">
        <v>114</v>
      </c>
      <c r="C8" s="274" t="s">
        <v>116</v>
      </c>
      <c r="D8" s="275"/>
      <c r="E8" s="101">
        <v>29.52</v>
      </c>
      <c r="F8" s="102">
        <v>1963</v>
      </c>
      <c r="G8" s="103">
        <f t="shared" si="0"/>
        <v>57947.76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3142.1965317919071</v>
      </c>
      <c r="N8" s="106">
        <f>M8/L8</f>
        <v>261.84971098265891</v>
      </c>
      <c r="O8" s="108">
        <f>L8-I8</f>
        <v>0</v>
      </c>
      <c r="P8" s="109">
        <f>N8-K8</f>
        <v>-38.150289017341095</v>
      </c>
      <c r="Q8" s="110">
        <f>N8/K8</f>
        <v>0.87283236994219637</v>
      </c>
      <c r="R8" s="290"/>
      <c r="S8" s="47">
        <v>0.33055555555555555</v>
      </c>
      <c r="T8" s="48">
        <v>0.35658564814814814</v>
      </c>
      <c r="U8" s="111">
        <v>4.7000000000000153</v>
      </c>
      <c r="V8" s="112">
        <v>37.483333333333334</v>
      </c>
      <c r="W8" s="113"/>
      <c r="X8" s="116"/>
      <c r="Y8" s="276"/>
      <c r="Z8" s="277"/>
      <c r="AA8" s="117">
        <f>M8-J8</f>
        <v>-457.80346820809291</v>
      </c>
      <c r="AB8" s="110">
        <f>M8/J8</f>
        <v>0.87283236994219637</v>
      </c>
      <c r="AC8" s="282"/>
    </row>
    <row r="9" spans="1:29" ht="15.75" customHeight="1">
      <c r="A9" s="285"/>
      <c r="B9" s="100" t="s">
        <v>114</v>
      </c>
      <c r="C9" s="274" t="s">
        <v>119</v>
      </c>
      <c r="D9" s="275"/>
      <c r="E9" s="101">
        <v>25.64</v>
      </c>
      <c r="F9" s="102">
        <v>1607</v>
      </c>
      <c r="G9" s="103">
        <f t="shared" si="0"/>
        <v>41203.480000000003</v>
      </c>
      <c r="H9" s="13"/>
      <c r="I9" s="104">
        <v>11</v>
      </c>
      <c r="J9" s="105">
        <v>3600</v>
      </c>
      <c r="K9" s="106">
        <f t="shared" si="1"/>
        <v>327.27272727272725</v>
      </c>
      <c r="L9" s="107">
        <v>11</v>
      </c>
      <c r="M9" s="105">
        <f>F9/V9*60</f>
        <v>3180.4288070368366</v>
      </c>
      <c r="N9" s="106">
        <f>M9/L9</f>
        <v>289.1298915488033</v>
      </c>
      <c r="O9" s="108">
        <f>L9-I9</f>
        <v>0</v>
      </c>
      <c r="P9" s="109">
        <f>N9-K9</f>
        <v>-38.142835723923952</v>
      </c>
      <c r="Q9" s="110">
        <f>N9/K9</f>
        <v>0.88345244639912124</v>
      </c>
      <c r="R9" s="290"/>
      <c r="S9" s="47">
        <v>0.35972222222222222</v>
      </c>
      <c r="T9" s="48">
        <v>0.38077546296296294</v>
      </c>
      <c r="U9" s="111">
        <v>4.5166666666666799</v>
      </c>
      <c r="V9" s="112">
        <v>30.316666666666634</v>
      </c>
      <c r="W9" s="113"/>
      <c r="X9" s="116"/>
      <c r="Y9" s="276"/>
      <c r="Z9" s="277"/>
      <c r="AA9" s="117">
        <f>M9-J9</f>
        <v>-419.57119296316341</v>
      </c>
      <c r="AB9" s="110">
        <f>M9/J9</f>
        <v>0.88345244639912124</v>
      </c>
      <c r="AC9" s="282"/>
    </row>
    <row r="10" spans="1:29" ht="15.75" customHeight="1">
      <c r="A10" s="285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2969.6127517587852</v>
      </c>
      <c r="N21" s="138">
        <f>M21/L21</f>
        <v>280.15214639233824</v>
      </c>
      <c r="O21" s="139">
        <f>L21-I21</f>
        <v>0</v>
      </c>
      <c r="P21" s="140">
        <f>N21-K21</f>
        <v>-38.71577813596366</v>
      </c>
      <c r="Q21" s="141">
        <f>N21/K21</f>
        <v>0.87858365436650454</v>
      </c>
      <c r="R21" s="291"/>
      <c r="S21" s="142">
        <f>S5</f>
        <v>0.20866898148148147</v>
      </c>
      <c r="T21" s="143">
        <f>INDEX(T5:T20,COUNTA(T5:T20))</f>
        <v>0.38077546296296294</v>
      </c>
      <c r="U21" s="144"/>
      <c r="V21" s="166"/>
      <c r="W21" s="167"/>
      <c r="X21" s="138"/>
      <c r="Y21" s="279"/>
      <c r="Z21" s="280"/>
      <c r="AA21" s="168">
        <f>M21-J21</f>
        <v>-410.38724824121482</v>
      </c>
      <c r="AB21" s="141">
        <f>M21/J21</f>
        <v>0.87858365436650454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1041</v>
      </c>
      <c r="G22" s="148">
        <f t="shared" ref="G22:G23" si="5">E22*F22</f>
        <v>14605.23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2340.7870081199258</v>
      </c>
      <c r="N22" s="152">
        <f>M22/L22</f>
        <v>390.13116801998763</v>
      </c>
      <c r="O22" s="154">
        <f>L22-I22</f>
        <v>0</v>
      </c>
      <c r="P22" s="155">
        <f>N22-K22</f>
        <v>-43.202165313345688</v>
      </c>
      <c r="Q22" s="156">
        <f>N22/K22</f>
        <v>0.90030269543074071</v>
      </c>
      <c r="R22" s="289">
        <f>Q38</f>
        <v>0.90035464148513467</v>
      </c>
      <c r="S22" s="157">
        <v>0.29188657407407409</v>
      </c>
      <c r="T22" s="158">
        <v>0.31041666666666667</v>
      </c>
      <c r="U22" s="159"/>
      <c r="V22" s="160">
        <v>26.683333333333323</v>
      </c>
      <c r="W22" s="158"/>
      <c r="X22" s="169"/>
      <c r="Y22" s="292"/>
      <c r="Z22" s="293"/>
      <c r="AA22" s="115">
        <f>M22-J22</f>
        <v>-259.21299188007424</v>
      </c>
      <c r="AB22" s="156">
        <f>M22/J22</f>
        <v>0.90030269543074071</v>
      </c>
      <c r="AC22" s="281">
        <f>AB38</f>
        <v>0.90035464148513467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1218</v>
      </c>
      <c r="G23" s="103">
        <f t="shared" si="5"/>
        <v>17648.82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2341.057127602774</v>
      </c>
      <c r="N23" s="106">
        <f>M23/L23</f>
        <v>390.17618793379569</v>
      </c>
      <c r="O23" s="108">
        <f>L23-I23</f>
        <v>0</v>
      </c>
      <c r="P23" s="109">
        <f>N23-K23</f>
        <v>-43.157145399537626</v>
      </c>
      <c r="Q23" s="110">
        <f>N23/K23</f>
        <v>0.90040658753952851</v>
      </c>
      <c r="R23" s="290"/>
      <c r="S23" s="47">
        <v>0.31388888888888888</v>
      </c>
      <c r="T23" s="48">
        <v>0.33556712962962965</v>
      </c>
      <c r="U23" s="111">
        <v>4.9999999999999822</v>
      </c>
      <c r="V23" s="112">
        <v>31.216666666666697</v>
      </c>
      <c r="W23" s="113"/>
      <c r="X23" s="13"/>
      <c r="Y23" s="276"/>
      <c r="Z23" s="277"/>
      <c r="AA23" s="117">
        <f>M23-J23</f>
        <v>-258.94287239722598</v>
      </c>
      <c r="AB23" s="110">
        <f>M23/J23</f>
        <v>0.90040658753952851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2340.9220678613501</v>
      </c>
      <c r="N38" s="138">
        <f>M38/L38</f>
        <v>390.15367797689169</v>
      </c>
      <c r="O38" s="139">
        <f>L38-I38</f>
        <v>0</v>
      </c>
      <c r="P38" s="140">
        <f>N38-K38</f>
        <v>-43.179655356441629</v>
      </c>
      <c r="Q38" s="141">
        <f>N38/K38</f>
        <v>0.90035464148513467</v>
      </c>
      <c r="R38" s="291"/>
      <c r="S38" s="142">
        <f>S22</f>
        <v>0.29188657407407409</v>
      </c>
      <c r="T38" s="143">
        <f>INDEX(T22:T37,COUNTA(T22:T37))</f>
        <v>0.33556712962962965</v>
      </c>
      <c r="U38" s="144"/>
      <c r="V38" s="166"/>
      <c r="W38" s="167"/>
      <c r="X38" s="138"/>
      <c r="Y38" s="279"/>
      <c r="Z38" s="280"/>
      <c r="AA38" s="168">
        <f>M38-J38</f>
        <v>-259.07793213864989</v>
      </c>
      <c r="AB38" s="141">
        <f>M38/J38</f>
        <v>0.90035464148513467</v>
      </c>
      <c r="AC38" s="283"/>
    </row>
    <row r="39" spans="1:29" ht="15.75" customHeight="1">
      <c r="A39" s="284" t="s">
        <v>125</v>
      </c>
      <c r="B39" s="114" t="s">
        <v>120</v>
      </c>
      <c r="C39" s="287" t="s">
        <v>126</v>
      </c>
      <c r="D39" s="288"/>
      <c r="E39" s="147">
        <v>21.45</v>
      </c>
      <c r="F39" s="97">
        <v>1579</v>
      </c>
      <c r="G39" s="148">
        <f t="shared" ref="G39:G41" si="9">E39*F39</f>
        <v>33869.549999999996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2971.4584422373237</v>
      </c>
      <c r="N39" s="152">
        <f>M39/L39</f>
        <v>742.86461055933091</v>
      </c>
      <c r="O39" s="154">
        <f>L39-I39</f>
        <v>0</v>
      </c>
      <c r="P39" s="155">
        <f>N39-K39</f>
        <v>-82.135389440669087</v>
      </c>
      <c r="Q39" s="156">
        <f>N39/K39</f>
        <v>0.90044195219312839</v>
      </c>
      <c r="R39" s="289">
        <f>Q55</f>
        <v>0.90015511652722879</v>
      </c>
      <c r="S39" s="157">
        <v>0.25008101851851849</v>
      </c>
      <c r="T39" s="158">
        <v>0.2722222222222222</v>
      </c>
      <c r="U39" s="159"/>
      <c r="V39" s="160">
        <v>31.883333333333333</v>
      </c>
      <c r="W39" s="161"/>
      <c r="X39" s="162"/>
      <c r="Y39" s="292"/>
      <c r="Z39" s="293"/>
      <c r="AA39" s="115">
        <f>M39-J39</f>
        <v>-328.54155776267635</v>
      </c>
      <c r="AB39" s="156">
        <f>M39/J39</f>
        <v>0.90044195219312839</v>
      </c>
      <c r="AC39" s="281">
        <f>AB55</f>
        <v>0.90015511652722879</v>
      </c>
    </row>
    <row r="40" spans="1:29" ht="15.75" customHeight="1">
      <c r="A40" s="285"/>
      <c r="B40" s="100" t="s">
        <v>120</v>
      </c>
      <c r="C40" s="274" t="s">
        <v>214</v>
      </c>
      <c r="D40" s="275"/>
      <c r="E40" s="101">
        <v>27.27</v>
      </c>
      <c r="F40" s="102">
        <v>1369</v>
      </c>
      <c r="G40" s="103">
        <f t="shared" si="9"/>
        <v>37332.629999999997</v>
      </c>
      <c r="H40" s="26"/>
      <c r="I40" s="104">
        <v>5</v>
      </c>
      <c r="J40" s="105">
        <v>3300</v>
      </c>
      <c r="K40" s="106">
        <f t="shared" ref="K40:K41" si="10">J40/I40</f>
        <v>660</v>
      </c>
      <c r="L40" s="107">
        <v>5</v>
      </c>
      <c r="M40" s="105">
        <f>F40/V40*60</f>
        <v>2968.9156626505987</v>
      </c>
      <c r="N40" s="106">
        <f>M40/L40</f>
        <v>593.7831325301197</v>
      </c>
      <c r="O40" s="108">
        <f>L40-I40</f>
        <v>0</v>
      </c>
      <c r="P40" s="109">
        <f>N40-K40</f>
        <v>-66.216867469880299</v>
      </c>
      <c r="Q40" s="110">
        <f>N40/K40</f>
        <v>0.89967141292442376</v>
      </c>
      <c r="R40" s="290"/>
      <c r="S40" s="47">
        <v>0.27592592592592591</v>
      </c>
      <c r="T40" s="48">
        <v>0.2951388888888889</v>
      </c>
      <c r="U40" s="111">
        <v>5.333333333333341</v>
      </c>
      <c r="V40" s="112">
        <v>27.6666666666667</v>
      </c>
      <c r="W40" s="113"/>
      <c r="X40" s="116"/>
      <c r="Y40" s="276"/>
      <c r="Z40" s="277"/>
      <c r="AA40" s="117">
        <f>M40-J40</f>
        <v>-331.08433734940127</v>
      </c>
      <c r="AB40" s="110">
        <f>M40/J40</f>
        <v>0.89967141292442387</v>
      </c>
      <c r="AC40" s="282"/>
    </row>
    <row r="41" spans="1:29" ht="15.75" customHeight="1">
      <c r="A41" s="285"/>
      <c r="B41" s="100" t="s">
        <v>120</v>
      </c>
      <c r="C41" s="274" t="s">
        <v>204</v>
      </c>
      <c r="D41" s="275"/>
      <c r="E41" s="101">
        <v>18.53</v>
      </c>
      <c r="F41" s="102">
        <v>3709</v>
      </c>
      <c r="G41" s="103">
        <f t="shared" si="9"/>
        <v>68727.77</v>
      </c>
      <c r="H41" s="26"/>
      <c r="I41" s="104">
        <v>3</v>
      </c>
      <c r="J41" s="105">
        <v>3300</v>
      </c>
      <c r="K41" s="106">
        <f t="shared" si="10"/>
        <v>1100</v>
      </c>
      <c r="L41" s="107">
        <v>3</v>
      </c>
      <c r="M41" s="105">
        <f>F41/V41*60</f>
        <v>2971.161548731644</v>
      </c>
      <c r="N41" s="106">
        <f>M41/L41</f>
        <v>990.38718291054795</v>
      </c>
      <c r="O41" s="108">
        <f>L41-I41</f>
        <v>0</v>
      </c>
      <c r="P41" s="109">
        <f>N41-K41</f>
        <v>-109.61281708945205</v>
      </c>
      <c r="Q41" s="110">
        <f>N41/K41</f>
        <v>0.90035198446413445</v>
      </c>
      <c r="R41" s="290"/>
      <c r="S41" s="47">
        <v>0.29868055555555556</v>
      </c>
      <c r="T41" s="48">
        <v>0.35069444444444442</v>
      </c>
      <c r="U41" s="111">
        <v>5.0999999999999979</v>
      </c>
      <c r="V41" s="112">
        <v>74.899999999999963</v>
      </c>
      <c r="W41" s="113"/>
      <c r="X41" s="116"/>
      <c r="Y41" s="276"/>
      <c r="Z41" s="277"/>
      <c r="AA41" s="117">
        <f>M41-J41</f>
        <v>-328.83845126835604</v>
      </c>
      <c r="AB41" s="110">
        <f>M41/J41</f>
        <v>0.90035198446413456</v>
      </c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99"/>
      <c r="G55" s="135"/>
      <c r="H55" s="69"/>
      <c r="I55" s="136">
        <f t="shared" ref="I55:J55" si="11">AVERAGE(I39:I54)</f>
        <v>4</v>
      </c>
      <c r="J55" s="137">
        <f t="shared" si="11"/>
        <v>3300</v>
      </c>
      <c r="K55" s="138">
        <f t="shared" ref="K55" si="12">J55/I55</f>
        <v>825</v>
      </c>
      <c r="L55" s="136">
        <f t="shared" ref="L55:M55" si="13">AVERAGE(L39:L54)</f>
        <v>4</v>
      </c>
      <c r="M55" s="137">
        <f t="shared" si="13"/>
        <v>2970.5118845398551</v>
      </c>
      <c r="N55" s="138">
        <f t="shared" ref="N55:N60" si="14">M55/L55</f>
        <v>742.62797113496379</v>
      </c>
      <c r="O55" s="139">
        <f t="shared" ref="O55:O60" si="15">L55-I55</f>
        <v>0</v>
      </c>
      <c r="P55" s="140">
        <f t="shared" ref="P55:P60" si="16">N55-K55</f>
        <v>-82.372028865036214</v>
      </c>
      <c r="Q55" s="141">
        <f t="shared" ref="Q55:Q60" si="17">N55/K55</f>
        <v>0.90015511652722879</v>
      </c>
      <c r="R55" s="291"/>
      <c r="S55" s="142">
        <f>S39</f>
        <v>0.25008101851851849</v>
      </c>
      <c r="T55" s="143">
        <f>INDEX(T39:T54,COUNTA(T39:T54))</f>
        <v>0.35069444444444442</v>
      </c>
      <c r="U55" s="144"/>
      <c r="V55" s="166"/>
      <c r="W55" s="99"/>
      <c r="X55" s="69"/>
      <c r="Y55" s="279"/>
      <c r="Z55" s="280"/>
      <c r="AA55" s="168">
        <f t="shared" ref="AA55:AA60" si="18">M55-J55</f>
        <v>-329.48811546014485</v>
      </c>
      <c r="AB55" s="141">
        <f t="shared" ref="AB55:AB60" si="19">M55/J55</f>
        <v>0.90015511652722879</v>
      </c>
      <c r="AC55" s="283"/>
    </row>
    <row r="56" spans="1:29" ht="15.75" customHeight="1">
      <c r="A56" s="294" t="s">
        <v>71</v>
      </c>
      <c r="B56" s="114" t="s">
        <v>120</v>
      </c>
      <c r="C56" s="287" t="s">
        <v>130</v>
      </c>
      <c r="D56" s="288"/>
      <c r="E56" s="147">
        <v>18.18</v>
      </c>
      <c r="F56" s="97">
        <v>1276</v>
      </c>
      <c r="G56" s="148">
        <f t="shared" ref="G56:G60" si="20">E56*F56</f>
        <v>23197.68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3174.5680718728404</v>
      </c>
      <c r="N56" s="152">
        <f t="shared" si="14"/>
        <v>1058.1893572909469</v>
      </c>
      <c r="O56" s="154">
        <f t="shared" si="15"/>
        <v>0</v>
      </c>
      <c r="P56" s="155">
        <f t="shared" si="16"/>
        <v>-141.81064270905313</v>
      </c>
      <c r="Q56" s="156">
        <f t="shared" si="17"/>
        <v>0.88182446440912243</v>
      </c>
      <c r="R56" s="289">
        <f>Q72</f>
        <v>0.88631122410143315</v>
      </c>
      <c r="S56" s="157">
        <v>0.16666666666666666</v>
      </c>
      <c r="T56" s="158">
        <v>0.18341435185185184</v>
      </c>
      <c r="U56" s="159"/>
      <c r="V56" s="160">
        <v>24.116666666666667</v>
      </c>
      <c r="W56" s="161"/>
      <c r="X56" s="162"/>
      <c r="Y56" s="292"/>
      <c r="Z56" s="293"/>
      <c r="AA56" s="115">
        <f t="shared" si="18"/>
        <v>-425.43192812715961</v>
      </c>
      <c r="AB56" s="156">
        <f t="shared" si="19"/>
        <v>0.88182446440912232</v>
      </c>
      <c r="AC56" s="281">
        <f>AB72</f>
        <v>0.88631122410143315</v>
      </c>
    </row>
    <row r="57" spans="1:29" ht="15.75" customHeight="1">
      <c r="A57" s="295"/>
      <c r="B57" s="100" t="s">
        <v>120</v>
      </c>
      <c r="C57" s="274" t="s">
        <v>132</v>
      </c>
      <c r="D57" s="275"/>
      <c r="E57" s="101">
        <v>18.18</v>
      </c>
      <c r="F57" s="102">
        <v>2505</v>
      </c>
      <c r="G57" s="103">
        <f t="shared" si="20"/>
        <v>45540.9</v>
      </c>
      <c r="H57" s="26"/>
      <c r="I57" s="104">
        <v>3</v>
      </c>
      <c r="J57" s="105">
        <v>3600</v>
      </c>
      <c r="K57" s="106">
        <f t="shared" ref="K57:K94" si="21">J57/I57</f>
        <v>1200</v>
      </c>
      <c r="L57" s="107">
        <v>3</v>
      </c>
      <c r="M57" s="105">
        <f>F57/V57*60</f>
        <v>3172.0014069644722</v>
      </c>
      <c r="N57" s="106">
        <f t="shared" si="14"/>
        <v>1057.3338023214908</v>
      </c>
      <c r="O57" s="108">
        <f t="shared" si="15"/>
        <v>0</v>
      </c>
      <c r="P57" s="109">
        <f t="shared" si="16"/>
        <v>-142.66619767850921</v>
      </c>
      <c r="Q57" s="110">
        <f t="shared" si="17"/>
        <v>0.88111150193457566</v>
      </c>
      <c r="R57" s="290"/>
      <c r="S57" s="47">
        <v>0.19374999999999998</v>
      </c>
      <c r="T57" s="48">
        <v>0.22665509259259259</v>
      </c>
      <c r="U57" s="111">
        <v>14.883333333333315</v>
      </c>
      <c r="V57" s="112">
        <v>47.383333333333361</v>
      </c>
      <c r="W57" s="113"/>
      <c r="X57" s="116"/>
      <c r="Y57" s="276"/>
      <c r="Z57" s="277"/>
      <c r="AA57" s="117">
        <f t="shared" si="18"/>
        <v>-427.99859303552785</v>
      </c>
      <c r="AB57" s="110">
        <f t="shared" si="19"/>
        <v>0.88111150193457555</v>
      </c>
      <c r="AC57" s="282"/>
    </row>
    <row r="58" spans="1:29" ht="15.75" customHeight="1">
      <c r="A58" s="295"/>
      <c r="B58" s="100" t="s">
        <v>120</v>
      </c>
      <c r="C58" s="274" t="s">
        <v>127</v>
      </c>
      <c r="D58" s="275"/>
      <c r="E58" s="101">
        <v>22.28</v>
      </c>
      <c r="F58" s="102">
        <v>1224</v>
      </c>
      <c r="G58" s="103">
        <f t="shared" si="20"/>
        <v>27270.720000000001</v>
      </c>
      <c r="H58" s="26"/>
      <c r="I58" s="104">
        <v>5</v>
      </c>
      <c r="J58" s="105">
        <v>3300</v>
      </c>
      <c r="K58" s="106">
        <f t="shared" si="21"/>
        <v>660</v>
      </c>
      <c r="L58" s="107">
        <v>5</v>
      </c>
      <c r="M58" s="105">
        <f>F58/V58*60</f>
        <v>2943.4869739478982</v>
      </c>
      <c r="N58" s="106">
        <f t="shared" si="14"/>
        <v>588.69739478957968</v>
      </c>
      <c r="O58" s="108">
        <f t="shared" si="15"/>
        <v>0</v>
      </c>
      <c r="P58" s="109">
        <f t="shared" si="16"/>
        <v>-71.302605210420325</v>
      </c>
      <c r="Q58" s="110">
        <f t="shared" si="17"/>
        <v>0.89196574968118136</v>
      </c>
      <c r="R58" s="290"/>
      <c r="S58" s="47">
        <v>0.23684027777777777</v>
      </c>
      <c r="T58" s="48">
        <v>0.25416666666666665</v>
      </c>
      <c r="U58" s="111">
        <v>14.666666666666668</v>
      </c>
      <c r="V58" s="112">
        <v>24.949999999999982</v>
      </c>
      <c r="W58" s="113"/>
      <c r="X58" s="116"/>
      <c r="Y58" s="276"/>
      <c r="Z58" s="277"/>
      <c r="AA58" s="117">
        <f t="shared" si="18"/>
        <v>-356.51302605210185</v>
      </c>
      <c r="AB58" s="110">
        <f t="shared" si="19"/>
        <v>0.89196574968118125</v>
      </c>
      <c r="AC58" s="282"/>
    </row>
    <row r="59" spans="1:29" ht="15.75" customHeight="1">
      <c r="A59" s="295"/>
      <c r="B59" s="100" t="s">
        <v>120</v>
      </c>
      <c r="C59" s="274" t="s">
        <v>131</v>
      </c>
      <c r="D59" s="275"/>
      <c r="E59" s="101">
        <v>14.03</v>
      </c>
      <c r="F59" s="102">
        <v>5089</v>
      </c>
      <c r="G59" s="103">
        <f t="shared" si="20"/>
        <v>71398.67</v>
      </c>
      <c r="H59" s="26"/>
      <c r="I59" s="104">
        <v>3</v>
      </c>
      <c r="J59" s="105">
        <v>3000</v>
      </c>
      <c r="K59" s="106">
        <f t="shared" si="21"/>
        <v>1000</v>
      </c>
      <c r="L59" s="107">
        <v>3</v>
      </c>
      <c r="M59" s="105">
        <f>F59/V59*60</f>
        <v>2695.3656024716784</v>
      </c>
      <c r="N59" s="106">
        <f t="shared" si="14"/>
        <v>898.45520082389282</v>
      </c>
      <c r="O59" s="108">
        <f t="shared" si="15"/>
        <v>0</v>
      </c>
      <c r="P59" s="109">
        <f t="shared" si="16"/>
        <v>-101.54479917610718</v>
      </c>
      <c r="Q59" s="110">
        <f t="shared" si="17"/>
        <v>0.89845520082389285</v>
      </c>
      <c r="R59" s="290"/>
      <c r="S59" s="47">
        <v>0.26527777777777778</v>
      </c>
      <c r="T59" s="48">
        <v>0.34394675925925927</v>
      </c>
      <c r="U59" s="111">
        <v>16.000000000000021</v>
      </c>
      <c r="V59" s="112">
        <v>113.28333333333335</v>
      </c>
      <c r="W59" s="113"/>
      <c r="X59" s="116"/>
      <c r="Y59" s="276"/>
      <c r="Z59" s="277"/>
      <c r="AA59" s="117">
        <f t="shared" si="18"/>
        <v>-304.63439752832164</v>
      </c>
      <c r="AB59" s="110">
        <f t="shared" si="19"/>
        <v>0.89845520082389274</v>
      </c>
      <c r="AC59" s="282"/>
    </row>
    <row r="60" spans="1:29" ht="15.75" customHeight="1">
      <c r="A60" s="296"/>
      <c r="B60" s="100" t="s">
        <v>120</v>
      </c>
      <c r="C60" s="274" t="s">
        <v>133</v>
      </c>
      <c r="D60" s="275"/>
      <c r="E60" s="101">
        <v>14.28</v>
      </c>
      <c r="F60" s="102">
        <v>7153</v>
      </c>
      <c r="G60" s="103">
        <f t="shared" si="20"/>
        <v>102144.84</v>
      </c>
      <c r="H60" s="13"/>
      <c r="I60" s="104">
        <v>3</v>
      </c>
      <c r="J60" s="105">
        <v>3600</v>
      </c>
      <c r="K60" s="106">
        <f t="shared" si="21"/>
        <v>1200</v>
      </c>
      <c r="L60" s="107">
        <v>3</v>
      </c>
      <c r="M60" s="105">
        <f>F60/V60*60</f>
        <v>3170.4998768776163</v>
      </c>
      <c r="N60" s="106">
        <f t="shared" si="14"/>
        <v>1056.8332922925388</v>
      </c>
      <c r="O60" s="108">
        <f t="shared" si="15"/>
        <v>0</v>
      </c>
      <c r="P60" s="109">
        <f t="shared" si="16"/>
        <v>-143.16670770746123</v>
      </c>
      <c r="Q60" s="110">
        <f t="shared" si="17"/>
        <v>0.88069441024378226</v>
      </c>
      <c r="R60" s="290"/>
      <c r="S60" s="47">
        <v>0.35416666666666669</v>
      </c>
      <c r="T60" s="48">
        <v>0.44817129629629632</v>
      </c>
      <c r="U60" s="111">
        <v>14.716666666666676</v>
      </c>
      <c r="V60" s="112">
        <v>135.36666666666667</v>
      </c>
      <c r="W60" s="113"/>
      <c r="X60" s="116"/>
      <c r="Y60" s="276"/>
      <c r="Z60" s="277"/>
      <c r="AA60" s="117">
        <f t="shared" si="18"/>
        <v>-429.50012312238368</v>
      </c>
      <c r="AB60" s="110">
        <f t="shared" si="19"/>
        <v>0.88069441024378226</v>
      </c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26"/>
      <c r="X66" s="127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26"/>
      <c r="X67" s="127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26"/>
      <c r="X68" s="127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26"/>
      <c r="X69" s="127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26"/>
      <c r="X70" s="127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22">AVERAGE(I56:I71)</f>
        <v>3.4</v>
      </c>
      <c r="J72" s="137">
        <f t="shared" si="22"/>
        <v>3420</v>
      </c>
      <c r="K72" s="138">
        <f t="shared" ref="K72" si="23">J72/I72</f>
        <v>1005.8823529411765</v>
      </c>
      <c r="L72" s="136">
        <f t="shared" ref="L72:M72" si="24">AVERAGE(L56:L71)</f>
        <v>3.4</v>
      </c>
      <c r="M72" s="137">
        <f t="shared" si="24"/>
        <v>3031.1843864269013</v>
      </c>
      <c r="N72" s="138">
        <f t="shared" ref="N72:N77" si="25">M72/L72</f>
        <v>891.52481953732388</v>
      </c>
      <c r="O72" s="139">
        <f t="shared" ref="O72:O77" si="26">L72-I72</f>
        <v>0</v>
      </c>
      <c r="P72" s="140">
        <f t="shared" ref="P72:P77" si="27">N72-K72</f>
        <v>-114.35753340385259</v>
      </c>
      <c r="Q72" s="141">
        <f t="shared" ref="Q72:Q77" si="28">N72/K72</f>
        <v>0.88631122410143315</v>
      </c>
      <c r="R72" s="291"/>
      <c r="S72" s="142">
        <f>S56</f>
        <v>0.16666666666666666</v>
      </c>
      <c r="T72" s="143">
        <f>INDEX(T56:T71,COUNTA(T56:T71))</f>
        <v>0.44817129629629632</v>
      </c>
      <c r="U72" s="144"/>
      <c r="V72" s="166"/>
      <c r="W72" s="99"/>
      <c r="X72" s="69"/>
      <c r="Y72" s="279"/>
      <c r="Z72" s="280"/>
      <c r="AA72" s="168">
        <f t="shared" ref="AA72:AA77" si="29">M72-J72</f>
        <v>-388.81561357309874</v>
      </c>
      <c r="AB72" s="141">
        <f t="shared" ref="AB72:AB77" si="30">M72/J72</f>
        <v>0.88631122410143315</v>
      </c>
      <c r="AC72" s="283"/>
    </row>
    <row r="73" spans="1:29" ht="15.75" customHeight="1">
      <c r="A73" s="284" t="s">
        <v>78</v>
      </c>
      <c r="B73" s="114" t="s">
        <v>120</v>
      </c>
      <c r="C73" s="287" t="s">
        <v>134</v>
      </c>
      <c r="D73" s="288"/>
      <c r="E73" s="147">
        <v>25.03</v>
      </c>
      <c r="F73" s="97">
        <v>1694</v>
      </c>
      <c r="G73" s="148">
        <f t="shared" ref="G73:G77" si="31">E73*F73</f>
        <v>42400.82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2938.9879518072303</v>
      </c>
      <c r="N73" s="152">
        <f t="shared" si="25"/>
        <v>734.74698795180757</v>
      </c>
      <c r="O73" s="154">
        <f t="shared" si="26"/>
        <v>0</v>
      </c>
      <c r="P73" s="155">
        <f t="shared" si="27"/>
        <v>-90.253012048192431</v>
      </c>
      <c r="Q73" s="156">
        <f t="shared" si="28"/>
        <v>0.89060240963855464</v>
      </c>
      <c r="R73" s="289">
        <f>Q89</f>
        <v>0.8876907452462689</v>
      </c>
      <c r="S73" s="157">
        <v>0.16695601851851852</v>
      </c>
      <c r="T73" s="158">
        <v>0.19097222222222221</v>
      </c>
      <c r="U73" s="159"/>
      <c r="V73" s="160">
        <v>34.583333333333314</v>
      </c>
      <c r="W73" s="158"/>
      <c r="X73" s="169"/>
      <c r="Y73" s="292"/>
      <c r="Z73" s="293"/>
      <c r="AA73" s="115">
        <f t="shared" si="29"/>
        <v>-361.01204819276973</v>
      </c>
      <c r="AB73" s="156">
        <f t="shared" si="30"/>
        <v>0.89060240963855464</v>
      </c>
      <c r="AC73" s="281">
        <f>AB89</f>
        <v>0.8876907452462689</v>
      </c>
    </row>
    <row r="74" spans="1:29" ht="15.75" customHeight="1">
      <c r="A74" s="285"/>
      <c r="B74" s="100" t="s">
        <v>120</v>
      </c>
      <c r="C74" s="274" t="s">
        <v>135</v>
      </c>
      <c r="D74" s="275"/>
      <c r="E74" s="101">
        <v>24.82</v>
      </c>
      <c r="F74" s="102">
        <v>2036</v>
      </c>
      <c r="G74" s="103">
        <f t="shared" si="31"/>
        <v>50533.520000000004</v>
      </c>
      <c r="H74" s="26"/>
      <c r="I74" s="104">
        <v>4</v>
      </c>
      <c r="J74" s="105">
        <v>3300</v>
      </c>
      <c r="K74" s="106">
        <f t="shared" si="21"/>
        <v>825</v>
      </c>
      <c r="L74" s="107">
        <v>4</v>
      </c>
      <c r="M74" s="105">
        <f>F74/V74*60</f>
        <v>2937.715430861721</v>
      </c>
      <c r="N74" s="106">
        <f t="shared" si="25"/>
        <v>734.42885771543024</v>
      </c>
      <c r="O74" s="108">
        <f t="shared" si="26"/>
        <v>0</v>
      </c>
      <c r="P74" s="109">
        <f t="shared" si="27"/>
        <v>-90.57114228456976</v>
      </c>
      <c r="Q74" s="110">
        <f t="shared" si="28"/>
        <v>0.89021679723082459</v>
      </c>
      <c r="R74" s="290"/>
      <c r="S74" s="47">
        <v>0.20167824074074073</v>
      </c>
      <c r="T74" s="48">
        <v>0.23055555555555557</v>
      </c>
      <c r="U74" s="111">
        <v>15.416666666666664</v>
      </c>
      <c r="V74" s="112">
        <v>41.583333333333371</v>
      </c>
      <c r="W74" s="113"/>
      <c r="X74" s="13"/>
      <c r="Y74" s="276"/>
      <c r="Z74" s="277"/>
      <c r="AA74" s="117">
        <f t="shared" si="29"/>
        <v>-362.28456913827904</v>
      </c>
      <c r="AB74" s="110">
        <f t="shared" si="30"/>
        <v>0.89021679723082459</v>
      </c>
      <c r="AC74" s="282"/>
    </row>
    <row r="75" spans="1:29" ht="15.75" customHeight="1">
      <c r="A75" s="285"/>
      <c r="B75" s="100" t="s">
        <v>120</v>
      </c>
      <c r="C75" s="274" t="s">
        <v>128</v>
      </c>
      <c r="D75" s="275"/>
      <c r="E75" s="101">
        <v>17.89</v>
      </c>
      <c r="F75" s="102">
        <v>3429</v>
      </c>
      <c r="G75" s="103">
        <f t="shared" si="31"/>
        <v>61344.810000000005</v>
      </c>
      <c r="H75" s="26"/>
      <c r="I75" s="104">
        <v>4</v>
      </c>
      <c r="J75" s="105">
        <v>3600</v>
      </c>
      <c r="K75" s="106">
        <f t="shared" si="21"/>
        <v>900</v>
      </c>
      <c r="L75" s="107">
        <v>4</v>
      </c>
      <c r="M75" s="105">
        <f>F75/V75*60</f>
        <v>3170.9221679938369</v>
      </c>
      <c r="N75" s="106">
        <f t="shared" si="25"/>
        <v>792.73054199845922</v>
      </c>
      <c r="O75" s="108">
        <f t="shared" si="26"/>
        <v>0</v>
      </c>
      <c r="P75" s="109">
        <f t="shared" si="27"/>
        <v>-107.26945800154078</v>
      </c>
      <c r="Q75" s="110">
        <f t="shared" si="28"/>
        <v>0.88081171333162134</v>
      </c>
      <c r="R75" s="290"/>
      <c r="S75" s="47">
        <v>0.24105324074074075</v>
      </c>
      <c r="T75" s="48">
        <v>0.28611111111111109</v>
      </c>
      <c r="U75" s="111">
        <v>15.116666666666658</v>
      </c>
      <c r="V75" s="112">
        <v>64.883333333333297</v>
      </c>
      <c r="W75" s="113"/>
      <c r="X75" s="13"/>
      <c r="Y75" s="276"/>
      <c r="Z75" s="277"/>
      <c r="AA75" s="117">
        <f t="shared" si="29"/>
        <v>-429.07783200616313</v>
      </c>
      <c r="AB75" s="110">
        <f t="shared" si="30"/>
        <v>0.88081171333162134</v>
      </c>
      <c r="AC75" s="282"/>
    </row>
    <row r="76" spans="1:29" ht="15.75" customHeight="1">
      <c r="A76" s="285"/>
      <c r="B76" s="100" t="s">
        <v>120</v>
      </c>
      <c r="C76" s="274" t="s">
        <v>136</v>
      </c>
      <c r="D76" s="275"/>
      <c r="E76" s="101">
        <v>30</v>
      </c>
      <c r="F76" s="102">
        <v>3393</v>
      </c>
      <c r="G76" s="103">
        <f t="shared" si="31"/>
        <v>101790</v>
      </c>
      <c r="H76" s="26"/>
      <c r="I76" s="104">
        <v>3</v>
      </c>
      <c r="J76" s="105">
        <v>3000</v>
      </c>
      <c r="K76" s="106">
        <f t="shared" si="21"/>
        <v>1000</v>
      </c>
      <c r="L76" s="107">
        <v>3</v>
      </c>
      <c r="M76" s="105">
        <f>F76/V76*60</f>
        <v>2694.6393117140969</v>
      </c>
      <c r="N76" s="106">
        <f t="shared" si="25"/>
        <v>898.21310390469898</v>
      </c>
      <c r="O76" s="108">
        <f t="shared" si="26"/>
        <v>0</v>
      </c>
      <c r="P76" s="109">
        <f t="shared" si="27"/>
        <v>-101.78689609530102</v>
      </c>
      <c r="Q76" s="110">
        <f t="shared" si="28"/>
        <v>0.898213103904699</v>
      </c>
      <c r="R76" s="290"/>
      <c r="S76" s="47">
        <v>0.29684027777777777</v>
      </c>
      <c r="T76" s="48">
        <v>0.34930555555555554</v>
      </c>
      <c r="U76" s="111">
        <v>15.450000000000017</v>
      </c>
      <c r="V76" s="112">
        <v>75.549999999999983</v>
      </c>
      <c r="W76" s="113"/>
      <c r="X76" s="116"/>
      <c r="Y76" s="276"/>
      <c r="Z76" s="277"/>
      <c r="AA76" s="117">
        <f t="shared" si="29"/>
        <v>-305.36068828590305</v>
      </c>
      <c r="AB76" s="110">
        <f t="shared" si="30"/>
        <v>0.898213103904699</v>
      </c>
      <c r="AC76" s="282"/>
    </row>
    <row r="77" spans="1:29" ht="15.75" customHeight="1">
      <c r="A77" s="285"/>
      <c r="B77" s="100" t="s">
        <v>120</v>
      </c>
      <c r="C77" s="274" t="s">
        <v>129</v>
      </c>
      <c r="D77" s="275"/>
      <c r="E77" s="101">
        <v>16.66</v>
      </c>
      <c r="F77" s="102">
        <v>5868</v>
      </c>
      <c r="G77" s="103">
        <f t="shared" si="31"/>
        <v>97760.88</v>
      </c>
      <c r="H77" s="13"/>
      <c r="I77" s="104">
        <v>5</v>
      </c>
      <c r="J77" s="105">
        <v>3600</v>
      </c>
      <c r="K77" s="106">
        <f t="shared" si="21"/>
        <v>720</v>
      </c>
      <c r="L77" s="107">
        <v>5</v>
      </c>
      <c r="M77" s="105">
        <f>F77/V77*60</f>
        <v>3170.939657760433</v>
      </c>
      <c r="N77" s="106">
        <f t="shared" si="25"/>
        <v>634.18793155208664</v>
      </c>
      <c r="O77" s="108">
        <f t="shared" si="26"/>
        <v>0</v>
      </c>
      <c r="P77" s="109">
        <f t="shared" si="27"/>
        <v>-85.812068447913362</v>
      </c>
      <c r="Q77" s="110">
        <f t="shared" si="28"/>
        <v>0.88081657160012028</v>
      </c>
      <c r="R77" s="290"/>
      <c r="S77" s="47">
        <v>0.35972222222222222</v>
      </c>
      <c r="T77" s="48">
        <v>0.43682870370370369</v>
      </c>
      <c r="U77" s="111">
        <v>15.000000000000027</v>
      </c>
      <c r="V77" s="112">
        <v>111.03333333333332</v>
      </c>
      <c r="W77" s="113"/>
      <c r="X77" s="116"/>
      <c r="Y77" s="276"/>
      <c r="Z77" s="277"/>
      <c r="AA77" s="117">
        <f t="shared" si="29"/>
        <v>-429.06034223956703</v>
      </c>
      <c r="AB77" s="110">
        <f t="shared" si="30"/>
        <v>0.88081657160012028</v>
      </c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50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26"/>
      <c r="X81" s="127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26"/>
      <c r="X82" s="127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32">AVERAGE(I73:I88)</f>
        <v>4</v>
      </c>
      <c r="J89" s="137">
        <f t="shared" si="32"/>
        <v>3360</v>
      </c>
      <c r="K89" s="138">
        <f t="shared" ref="K89" si="33">J89/I89</f>
        <v>840</v>
      </c>
      <c r="L89" s="136">
        <f t="shared" ref="L89:M89" si="34">AVERAGE(L73:L88)</f>
        <v>4</v>
      </c>
      <c r="M89" s="137">
        <f t="shared" si="34"/>
        <v>2982.6409040274634</v>
      </c>
      <c r="N89" s="138">
        <f t="shared" ref="N89:N94" si="35">M89/L89</f>
        <v>745.66022600686586</v>
      </c>
      <c r="O89" s="139">
        <f t="shared" ref="O89:O94" si="36">L89-I89</f>
        <v>0</v>
      </c>
      <c r="P89" s="140">
        <f t="shared" ref="P89:P94" si="37">N89-K89</f>
        <v>-94.339773993134145</v>
      </c>
      <c r="Q89" s="141">
        <f t="shared" ref="Q89:Q94" si="38">N89/K89</f>
        <v>0.8876907452462689</v>
      </c>
      <c r="R89" s="291"/>
      <c r="S89" s="142">
        <f>S73</f>
        <v>0.16695601851851852</v>
      </c>
      <c r="T89" s="143">
        <f>INDEX(T73:T88,COUNTA(T73:T88))</f>
        <v>0.43682870370370369</v>
      </c>
      <c r="U89" s="144"/>
      <c r="V89" s="166"/>
      <c r="W89" s="167"/>
      <c r="X89" s="138"/>
      <c r="Y89" s="279"/>
      <c r="Z89" s="280"/>
      <c r="AA89" s="168">
        <f t="shared" ref="AA89:AA94" si="39">M89-J89</f>
        <v>-377.35909597253658</v>
      </c>
      <c r="AB89" s="141">
        <f t="shared" ref="AB89:AB94" si="40">M89/J89</f>
        <v>0.8876907452462689</v>
      </c>
      <c r="AC89" s="283"/>
    </row>
    <row r="90" spans="1:29" ht="15.75" customHeight="1">
      <c r="A90" s="294" t="s">
        <v>137</v>
      </c>
      <c r="B90" s="114" t="s">
        <v>114</v>
      </c>
      <c r="C90" s="287" t="s">
        <v>138</v>
      </c>
      <c r="D90" s="288"/>
      <c r="E90" s="147">
        <v>25.64</v>
      </c>
      <c r="F90" s="97">
        <v>1493</v>
      </c>
      <c r="G90" s="148">
        <f t="shared" ref="G90:G94" si="41">E90*F90</f>
        <v>38280.520000000004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3180.3550295858131</v>
      </c>
      <c r="N90" s="152">
        <f t="shared" si="35"/>
        <v>289.12318450780117</v>
      </c>
      <c r="O90" s="154">
        <f t="shared" si="36"/>
        <v>0</v>
      </c>
      <c r="P90" s="155">
        <f t="shared" si="37"/>
        <v>-38.149542764926082</v>
      </c>
      <c r="Q90" s="156">
        <f t="shared" si="38"/>
        <v>0.88343195266272589</v>
      </c>
      <c r="R90" s="289">
        <f>Q106</f>
        <v>0.86350781108830965</v>
      </c>
      <c r="S90" s="157">
        <v>0.70833333333333337</v>
      </c>
      <c r="T90" s="158">
        <v>0.72789351851851847</v>
      </c>
      <c r="U90" s="159"/>
      <c r="V90" s="160">
        <v>28.16666666666654</v>
      </c>
      <c r="W90" s="158"/>
      <c r="X90" s="169"/>
      <c r="Y90" s="292"/>
      <c r="Z90" s="293"/>
      <c r="AA90" s="115">
        <f t="shared" si="39"/>
        <v>-419.6449704141869</v>
      </c>
      <c r="AB90" s="156">
        <f t="shared" si="40"/>
        <v>0.88343195266272589</v>
      </c>
      <c r="AC90" s="281">
        <f>AB106</f>
        <v>0.86350781108830965</v>
      </c>
    </row>
    <row r="91" spans="1:29" ht="15.75" customHeight="1">
      <c r="A91" s="295"/>
      <c r="B91" s="100" t="s">
        <v>114</v>
      </c>
      <c r="C91" s="274" t="s">
        <v>139</v>
      </c>
      <c r="D91" s="275"/>
      <c r="E91" s="101">
        <v>29.52</v>
      </c>
      <c r="F91" s="102">
        <v>1914</v>
      </c>
      <c r="G91" s="103">
        <f t="shared" si="41"/>
        <v>56501.279999999999</v>
      </c>
      <c r="H91" s="26"/>
      <c r="I91" s="104">
        <v>12</v>
      </c>
      <c r="J91" s="105">
        <v>3600</v>
      </c>
      <c r="K91" s="106">
        <f t="shared" si="21"/>
        <v>300</v>
      </c>
      <c r="L91" s="107">
        <v>12</v>
      </c>
      <c r="M91" s="105">
        <f>F91/V91*60</f>
        <v>3143.4306569343053</v>
      </c>
      <c r="N91" s="106">
        <f t="shared" si="35"/>
        <v>261.95255474452546</v>
      </c>
      <c r="O91" s="108">
        <f t="shared" si="36"/>
        <v>0</v>
      </c>
      <c r="P91" s="109">
        <f t="shared" si="37"/>
        <v>-38.047445255474543</v>
      </c>
      <c r="Q91" s="110">
        <f t="shared" si="38"/>
        <v>0.87317518248175152</v>
      </c>
      <c r="R91" s="290"/>
      <c r="S91" s="47">
        <v>0.73157407407407404</v>
      </c>
      <c r="T91" s="48">
        <v>0.75694444444444442</v>
      </c>
      <c r="U91" s="111">
        <v>5.3000000000000291</v>
      </c>
      <c r="V91" s="112">
        <v>36.533333333333346</v>
      </c>
      <c r="W91" s="113"/>
      <c r="X91" s="13"/>
      <c r="Y91" s="276"/>
      <c r="Z91" s="277"/>
      <c r="AA91" s="117">
        <f t="shared" si="39"/>
        <v>-456.56934306569474</v>
      </c>
      <c r="AB91" s="110">
        <f t="shared" si="40"/>
        <v>0.87317518248175141</v>
      </c>
      <c r="AC91" s="282"/>
    </row>
    <row r="92" spans="1:29" ht="15.75" customHeight="1">
      <c r="A92" s="295"/>
      <c r="B92" s="100" t="s">
        <v>114</v>
      </c>
      <c r="C92" s="274" t="s">
        <v>140</v>
      </c>
      <c r="D92" s="275"/>
      <c r="E92" s="101">
        <v>29.85</v>
      </c>
      <c r="F92" s="102">
        <v>2032</v>
      </c>
      <c r="G92" s="103">
        <f t="shared" si="41"/>
        <v>60655.200000000004</v>
      </c>
      <c r="H92" s="26"/>
      <c r="I92" s="104">
        <v>12</v>
      </c>
      <c r="J92" s="105">
        <v>3600</v>
      </c>
      <c r="K92" s="106">
        <f t="shared" si="21"/>
        <v>300</v>
      </c>
      <c r="L92" s="107">
        <v>12</v>
      </c>
      <c r="M92" s="105">
        <f>F92/V92*60</f>
        <v>3143.6183927804004</v>
      </c>
      <c r="N92" s="106">
        <f t="shared" si="35"/>
        <v>261.96819939836672</v>
      </c>
      <c r="O92" s="108">
        <f t="shared" si="36"/>
        <v>0</v>
      </c>
      <c r="P92" s="109">
        <f t="shared" si="37"/>
        <v>-38.031800601633279</v>
      </c>
      <c r="Q92" s="110">
        <f t="shared" si="38"/>
        <v>0.8732273313278891</v>
      </c>
      <c r="R92" s="290"/>
      <c r="S92" s="47">
        <v>0.76126157407407402</v>
      </c>
      <c r="T92" s="48">
        <v>0.78819444444444442</v>
      </c>
      <c r="U92" s="111">
        <v>6.2166666666666259</v>
      </c>
      <c r="V92" s="112">
        <v>38.783333333333374</v>
      </c>
      <c r="W92" s="113"/>
      <c r="X92" s="13"/>
      <c r="Y92" s="276"/>
      <c r="Z92" s="277"/>
      <c r="AA92" s="117">
        <f t="shared" si="39"/>
        <v>-456.38160721959957</v>
      </c>
      <c r="AB92" s="110">
        <f t="shared" si="40"/>
        <v>0.87322733132788899</v>
      </c>
      <c r="AC92" s="282"/>
    </row>
    <row r="93" spans="1:29" ht="15.75" customHeight="1">
      <c r="A93" s="295"/>
      <c r="B93" s="100" t="s">
        <v>120</v>
      </c>
      <c r="C93" s="274" t="s">
        <v>141</v>
      </c>
      <c r="D93" s="275"/>
      <c r="E93" s="101">
        <v>28.57</v>
      </c>
      <c r="F93" s="102">
        <v>1562</v>
      </c>
      <c r="G93" s="103">
        <f t="shared" si="41"/>
        <v>44626.340000000004</v>
      </c>
      <c r="H93" s="26"/>
      <c r="I93" s="104">
        <v>12</v>
      </c>
      <c r="J93" s="105">
        <v>3600</v>
      </c>
      <c r="K93" s="106">
        <f t="shared" si="21"/>
        <v>300</v>
      </c>
      <c r="L93" s="107">
        <v>12</v>
      </c>
      <c r="M93" s="105">
        <f>F93/V93*60</f>
        <v>3125.7365202890555</v>
      </c>
      <c r="N93" s="106">
        <f t="shared" si="35"/>
        <v>260.47804335742131</v>
      </c>
      <c r="O93" s="108">
        <f t="shared" si="36"/>
        <v>0</v>
      </c>
      <c r="P93" s="109">
        <f t="shared" si="37"/>
        <v>-39.521956642578687</v>
      </c>
      <c r="Q93" s="110">
        <f t="shared" si="38"/>
        <v>0.86826014452473776</v>
      </c>
      <c r="R93" s="290"/>
      <c r="S93" s="47">
        <v>0.79167824074074078</v>
      </c>
      <c r="T93" s="48">
        <v>0.8125</v>
      </c>
      <c r="U93" s="111">
        <v>5.0166666666667581</v>
      </c>
      <c r="V93" s="112">
        <v>29.983333333333277</v>
      </c>
      <c r="W93" s="113"/>
      <c r="X93" s="116"/>
      <c r="Y93" s="276"/>
      <c r="Z93" s="277"/>
      <c r="AA93" s="117">
        <f t="shared" si="39"/>
        <v>-474.26347971094447</v>
      </c>
      <c r="AB93" s="110">
        <f t="shared" si="40"/>
        <v>0.86826014452473765</v>
      </c>
      <c r="AC93" s="282"/>
    </row>
    <row r="94" spans="1:29" ht="15.75" customHeight="1">
      <c r="A94" s="296"/>
      <c r="B94" s="100" t="s">
        <v>120</v>
      </c>
      <c r="C94" s="274" t="s">
        <v>238</v>
      </c>
      <c r="D94" s="275"/>
      <c r="E94" s="101">
        <v>19.16</v>
      </c>
      <c r="F94" s="102">
        <v>5605</v>
      </c>
      <c r="G94" s="103">
        <f t="shared" si="41"/>
        <v>107391.8</v>
      </c>
      <c r="H94" s="13"/>
      <c r="I94" s="104">
        <v>12</v>
      </c>
      <c r="J94" s="105">
        <v>3600</v>
      </c>
      <c r="K94" s="106">
        <f t="shared" si="21"/>
        <v>300</v>
      </c>
      <c r="L94" s="107">
        <v>12</v>
      </c>
      <c r="M94" s="105">
        <f>F94/V94*60</f>
        <v>2949.9999999999982</v>
      </c>
      <c r="N94" s="106">
        <f t="shared" si="35"/>
        <v>245.83333333333317</v>
      </c>
      <c r="O94" s="108">
        <f t="shared" si="36"/>
        <v>0</v>
      </c>
      <c r="P94" s="109">
        <f t="shared" si="37"/>
        <v>-54.166666666666828</v>
      </c>
      <c r="Q94" s="110">
        <f t="shared" si="38"/>
        <v>0.81944444444444386</v>
      </c>
      <c r="R94" s="290"/>
      <c r="S94" s="47">
        <v>0.81666666666666665</v>
      </c>
      <c r="T94" s="48">
        <v>0.89583333333333337</v>
      </c>
      <c r="U94" s="111">
        <v>5.9999999999999787</v>
      </c>
      <c r="V94" s="112">
        <v>114.00000000000007</v>
      </c>
      <c r="W94" s="113"/>
      <c r="X94" s="116"/>
      <c r="Y94" s="276"/>
      <c r="Z94" s="277"/>
      <c r="AA94" s="117">
        <f t="shared" si="39"/>
        <v>-650.00000000000182</v>
      </c>
      <c r="AB94" s="110">
        <f t="shared" si="40"/>
        <v>0.81944444444444398</v>
      </c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42">AVERAGE(I90:I105)</f>
        <v>11.8</v>
      </c>
      <c r="J106" s="137">
        <f t="shared" si="42"/>
        <v>3600</v>
      </c>
      <c r="K106" s="138">
        <f t="shared" ref="K106" si="43">J106/I106</f>
        <v>305.08474576271186</v>
      </c>
      <c r="L106" s="136">
        <f t="shared" ref="L106:M106" si="44">AVERAGE(L90:L105)</f>
        <v>11.8</v>
      </c>
      <c r="M106" s="137">
        <f t="shared" si="44"/>
        <v>3108.6281199179148</v>
      </c>
      <c r="N106" s="138">
        <f>M106/L106</f>
        <v>263.44306100999279</v>
      </c>
      <c r="O106" s="139">
        <f>L106-I106</f>
        <v>0</v>
      </c>
      <c r="P106" s="140">
        <f>N106-K106</f>
        <v>-41.641684752719073</v>
      </c>
      <c r="Q106" s="141">
        <f>N106/K106</f>
        <v>0.86350781108830965</v>
      </c>
      <c r="R106" s="291"/>
      <c r="S106" s="142">
        <f>S90</f>
        <v>0.70833333333333337</v>
      </c>
      <c r="T106" s="143">
        <f>INDEX(T90:T105,COUNTA(T90:T105))</f>
        <v>0.89583333333333337</v>
      </c>
      <c r="U106" s="144"/>
      <c r="V106" s="166"/>
      <c r="W106" s="167"/>
      <c r="X106" s="138"/>
      <c r="Y106" s="279"/>
      <c r="Z106" s="280"/>
      <c r="AA106" s="168">
        <f>M106-J106</f>
        <v>-491.37188008208523</v>
      </c>
      <c r="AB106" s="141">
        <f>M106/J106</f>
        <v>0.86350781108830965</v>
      </c>
      <c r="AC106" s="283"/>
    </row>
    <row r="107" spans="1:29" ht="15.75" customHeight="1">
      <c r="A107" s="284" t="s">
        <v>147</v>
      </c>
      <c r="B107" s="114" t="s">
        <v>120</v>
      </c>
      <c r="C107" s="287" t="s">
        <v>144</v>
      </c>
      <c r="D107" s="288"/>
      <c r="E107" s="147">
        <v>18.18</v>
      </c>
      <c r="F107" s="97">
        <v>819</v>
      </c>
      <c r="G107" s="148">
        <f t="shared" ref="G107:G110" si="45">E107*F107</f>
        <v>14889.42</v>
      </c>
      <c r="H107" s="149"/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>F107/V107*60</f>
        <v>2969.1842900302063</v>
      </c>
      <c r="N107" s="152">
        <f>M107/L107</f>
        <v>742.29607250755157</v>
      </c>
      <c r="O107" s="154">
        <f>L107-I107</f>
        <v>0</v>
      </c>
      <c r="P107" s="155">
        <f>N107-K107</f>
        <v>-82.703927492448429</v>
      </c>
      <c r="Q107" s="156">
        <f>N107/K107</f>
        <v>0.89975281516066852</v>
      </c>
      <c r="R107" s="289">
        <f>Q123</f>
        <v>0.89513435972005395</v>
      </c>
      <c r="S107" s="157">
        <v>0.70864583333333331</v>
      </c>
      <c r="T107" s="158">
        <v>0.72013888888888888</v>
      </c>
      <c r="U107" s="159"/>
      <c r="V107" s="160">
        <v>16.550000000000029</v>
      </c>
      <c r="W107" s="161"/>
      <c r="X107" s="162"/>
      <c r="Y107" s="292"/>
      <c r="Z107" s="293"/>
      <c r="AA107" s="115">
        <f>M107-J107</f>
        <v>-330.81570996979372</v>
      </c>
      <c r="AB107" s="156">
        <f>M107/J107</f>
        <v>0.89975281516066852</v>
      </c>
      <c r="AC107" s="281">
        <f>AB123</f>
        <v>0.89513435972005384</v>
      </c>
    </row>
    <row r="108" spans="1:29" ht="15.75" customHeight="1">
      <c r="A108" s="285"/>
      <c r="B108" s="100" t="s">
        <v>120</v>
      </c>
      <c r="C108" s="274" t="s">
        <v>219</v>
      </c>
      <c r="D108" s="275"/>
      <c r="E108" s="101">
        <v>22.21</v>
      </c>
      <c r="F108" s="102">
        <v>2670</v>
      </c>
      <c r="G108" s="103">
        <f t="shared" si="45"/>
        <v>59300.700000000004</v>
      </c>
      <c r="H108" s="26"/>
      <c r="I108" s="104">
        <v>4</v>
      </c>
      <c r="J108" s="105">
        <v>3000</v>
      </c>
      <c r="K108" s="106">
        <f t="shared" ref="K108:K151" si="46">J108/I108</f>
        <v>750</v>
      </c>
      <c r="L108" s="107">
        <v>4</v>
      </c>
      <c r="M108" s="105">
        <f>F108/V108*60</f>
        <v>2678.9297658862915</v>
      </c>
      <c r="N108" s="106">
        <f>M108/L108</f>
        <v>669.73244147157288</v>
      </c>
      <c r="O108" s="108">
        <f>L108-I108</f>
        <v>0</v>
      </c>
      <c r="P108" s="109">
        <f>N108-K108</f>
        <v>-80.267558528427116</v>
      </c>
      <c r="Q108" s="110">
        <f>N108/K108</f>
        <v>0.89297658862876383</v>
      </c>
      <c r="R108" s="290"/>
      <c r="S108" s="47">
        <v>0.72375</v>
      </c>
      <c r="T108" s="48">
        <v>0.76527777777777772</v>
      </c>
      <c r="U108" s="111">
        <v>5.2000000000000135</v>
      </c>
      <c r="V108" s="112">
        <v>59.799999999999912</v>
      </c>
      <c r="W108" s="113"/>
      <c r="X108" s="116"/>
      <c r="Y108" s="276"/>
      <c r="Z108" s="277"/>
      <c r="AA108" s="117">
        <f>M108-J108</f>
        <v>-321.07023411370847</v>
      </c>
      <c r="AB108" s="110">
        <f>M108/J108</f>
        <v>0.89297658862876383</v>
      </c>
      <c r="AC108" s="282"/>
    </row>
    <row r="109" spans="1:29" ht="15.75" customHeight="1">
      <c r="A109" s="285"/>
      <c r="B109" s="100" t="s">
        <v>120</v>
      </c>
      <c r="C109" s="274" t="s">
        <v>202</v>
      </c>
      <c r="D109" s="275"/>
      <c r="E109" s="101">
        <v>22.48</v>
      </c>
      <c r="F109" s="102">
        <v>1332</v>
      </c>
      <c r="G109" s="103">
        <f t="shared" si="45"/>
        <v>29943.360000000001</v>
      </c>
      <c r="H109" s="26"/>
      <c r="I109" s="104">
        <v>5</v>
      </c>
      <c r="J109" s="105">
        <v>3000</v>
      </c>
      <c r="K109" s="106">
        <f t="shared" si="46"/>
        <v>600</v>
      </c>
      <c r="L109" s="107">
        <v>5</v>
      </c>
      <c r="M109" s="105">
        <f>F109/V109*60</f>
        <v>2680.3801006148715</v>
      </c>
      <c r="N109" s="106">
        <f>M109/L109</f>
        <v>536.07602012297434</v>
      </c>
      <c r="O109" s="108">
        <f>L109-I109</f>
        <v>0</v>
      </c>
      <c r="P109" s="109">
        <f>N109-K109</f>
        <v>-63.923979877025658</v>
      </c>
      <c r="Q109" s="110">
        <f>N109/K109</f>
        <v>0.89346003353829062</v>
      </c>
      <c r="R109" s="290"/>
      <c r="S109" s="47">
        <v>0.76887731481481481</v>
      </c>
      <c r="T109" s="48">
        <v>0.7895833333333333</v>
      </c>
      <c r="U109" s="111">
        <v>5.1833333333333975</v>
      </c>
      <c r="V109" s="112">
        <v>29.816666666666638</v>
      </c>
      <c r="W109" s="113"/>
      <c r="X109" s="116"/>
      <c r="Y109" s="276"/>
      <c r="Z109" s="277"/>
      <c r="AA109" s="117">
        <f>M109-J109</f>
        <v>-319.61989938512852</v>
      </c>
      <c r="AB109" s="110">
        <f>M109/J109</f>
        <v>0.89346003353829051</v>
      </c>
      <c r="AC109" s="282"/>
    </row>
    <row r="110" spans="1:29" ht="15.75" customHeight="1">
      <c r="A110" s="285"/>
      <c r="B110" s="100" t="s">
        <v>120</v>
      </c>
      <c r="C110" s="274" t="s">
        <v>146</v>
      </c>
      <c r="D110" s="275"/>
      <c r="E110" s="101">
        <v>24.54</v>
      </c>
      <c r="F110" s="102">
        <v>2120</v>
      </c>
      <c r="G110" s="103">
        <f t="shared" si="45"/>
        <v>52024.799999999996</v>
      </c>
      <c r="H110" s="26"/>
      <c r="I110" s="104">
        <v>4</v>
      </c>
      <c r="J110" s="105">
        <v>3000</v>
      </c>
      <c r="K110" s="106">
        <f t="shared" si="46"/>
        <v>750</v>
      </c>
      <c r="L110" s="107">
        <v>4</v>
      </c>
      <c r="M110" s="105">
        <f>F110/V110*60</f>
        <v>2681.6584680252922</v>
      </c>
      <c r="N110" s="106">
        <f>M110/L110</f>
        <v>670.41461700632306</v>
      </c>
      <c r="O110" s="108">
        <f>L110-I110</f>
        <v>0</v>
      </c>
      <c r="P110" s="109">
        <f>N110-K110</f>
        <v>-79.585382993676944</v>
      </c>
      <c r="Q110" s="110">
        <f>N110/K110</f>
        <v>0.89388615600843069</v>
      </c>
      <c r="R110" s="290"/>
      <c r="S110" s="47">
        <v>0.79305555555555551</v>
      </c>
      <c r="T110" s="48">
        <v>0.82599537037037041</v>
      </c>
      <c r="U110" s="111">
        <v>4.9999999999999822</v>
      </c>
      <c r="V110" s="112">
        <v>47.433333333333451</v>
      </c>
      <c r="W110" s="113"/>
      <c r="X110" s="116"/>
      <c r="Y110" s="276"/>
      <c r="Z110" s="277"/>
      <c r="AA110" s="117">
        <f>M110-J110</f>
        <v>-318.34153197470778</v>
      </c>
      <c r="AB110" s="110">
        <f>M110/J110</f>
        <v>0.89388615600843069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99"/>
      <c r="G123" s="135"/>
      <c r="H123" s="69"/>
      <c r="I123" s="136">
        <f t="shared" ref="I123:J123" si="47">AVERAGE(I107:I122)</f>
        <v>4.25</v>
      </c>
      <c r="J123" s="137">
        <f t="shared" si="47"/>
        <v>3075</v>
      </c>
      <c r="K123" s="138">
        <f t="shared" ref="K123" si="48">J123/I123</f>
        <v>723.52941176470586</v>
      </c>
      <c r="L123" s="136">
        <f t="shared" ref="L123:M123" si="49">AVERAGE(L107:L122)</f>
        <v>4.25</v>
      </c>
      <c r="M123" s="137">
        <f t="shared" si="49"/>
        <v>2752.5381561391655</v>
      </c>
      <c r="N123" s="138">
        <f t="shared" ref="N123:N133" si="50">M123/L123</f>
        <v>647.65603673862722</v>
      </c>
      <c r="O123" s="139">
        <f t="shared" ref="O123:O133" si="51">L123-I123</f>
        <v>0</v>
      </c>
      <c r="P123" s="140">
        <f t="shared" ref="P123:P133" si="52">N123-K123</f>
        <v>-75.873375026078634</v>
      </c>
      <c r="Q123" s="141">
        <f t="shared" ref="Q123:Q133" si="53">N123/K123</f>
        <v>0.89513435972005395</v>
      </c>
      <c r="R123" s="291"/>
      <c r="S123" s="142">
        <f>S107</f>
        <v>0.70864583333333331</v>
      </c>
      <c r="T123" s="143">
        <f>INDEX(T107:T122,COUNTA(T107:T122))</f>
        <v>0.82599537037037041</v>
      </c>
      <c r="U123" s="144"/>
      <c r="V123" s="166"/>
      <c r="W123" s="99"/>
      <c r="X123" s="69"/>
      <c r="Y123" s="279"/>
      <c r="Z123" s="280"/>
      <c r="AA123" s="168">
        <f t="shared" ref="AA123:AA133" si="54">M123-J123</f>
        <v>-322.46184386083451</v>
      </c>
      <c r="AB123" s="141">
        <f t="shared" ref="AB123:AB133" si="55">M123/J123</f>
        <v>0.89513435972005384</v>
      </c>
      <c r="AC123" s="283"/>
    </row>
    <row r="124" spans="1:29" ht="15.75" customHeight="1">
      <c r="A124" s="294" t="s">
        <v>150</v>
      </c>
      <c r="B124" s="114" t="s">
        <v>120</v>
      </c>
      <c r="C124" s="287" t="s">
        <v>152</v>
      </c>
      <c r="D124" s="288"/>
      <c r="E124" s="147">
        <v>18.18</v>
      </c>
      <c r="F124" s="97">
        <v>675</v>
      </c>
      <c r="G124" s="148">
        <f t="shared" ref="G124:G133" si="56">E124*F124</f>
        <v>12271.5</v>
      </c>
      <c r="H124" s="149">
        <v>2</v>
      </c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3" si="57">F124/V124*60</f>
        <v>2697.0033296337588</v>
      </c>
      <c r="N124" s="152">
        <f t="shared" si="50"/>
        <v>674.25083240843969</v>
      </c>
      <c r="O124" s="154">
        <f t="shared" si="51"/>
        <v>0</v>
      </c>
      <c r="P124" s="155">
        <f t="shared" si="52"/>
        <v>-75.749167591560308</v>
      </c>
      <c r="Q124" s="156">
        <f t="shared" si="53"/>
        <v>0.89900110987791959</v>
      </c>
      <c r="R124" s="289">
        <f>Q140</f>
        <v>0.88864030145606365</v>
      </c>
      <c r="S124" s="157">
        <v>0.70833333333333337</v>
      </c>
      <c r="T124" s="158">
        <v>0.71876157407407404</v>
      </c>
      <c r="U124" s="159"/>
      <c r="V124" s="160">
        <v>15.016666666666563</v>
      </c>
      <c r="W124" s="161"/>
      <c r="X124" s="162"/>
      <c r="Y124" s="292"/>
      <c r="Z124" s="293"/>
      <c r="AA124" s="115">
        <f t="shared" si="54"/>
        <v>-302.99667036624123</v>
      </c>
      <c r="AB124" s="156">
        <f t="shared" si="55"/>
        <v>0.89900110987791959</v>
      </c>
      <c r="AC124" s="281">
        <f>AB140</f>
        <v>0.88864030145606376</v>
      </c>
    </row>
    <row r="125" spans="1:29" ht="15.75" customHeight="1">
      <c r="A125" s="295"/>
      <c r="B125" s="100" t="s">
        <v>120</v>
      </c>
      <c r="C125" s="274" t="s">
        <v>151</v>
      </c>
      <c r="D125" s="275"/>
      <c r="E125" s="101">
        <v>14.03</v>
      </c>
      <c r="F125" s="102">
        <v>2378</v>
      </c>
      <c r="G125" s="103">
        <f t="shared" si="56"/>
        <v>33363.339999999997</v>
      </c>
      <c r="H125" s="26">
        <v>2</v>
      </c>
      <c r="I125" s="104">
        <v>3</v>
      </c>
      <c r="J125" s="105">
        <v>3000</v>
      </c>
      <c r="K125" s="106">
        <f t="shared" si="46"/>
        <v>1000</v>
      </c>
      <c r="L125" s="107">
        <v>3</v>
      </c>
      <c r="M125" s="105">
        <f t="shared" si="57"/>
        <v>2694.6175637393708</v>
      </c>
      <c r="N125" s="106">
        <f t="shared" si="50"/>
        <v>898.2058545797903</v>
      </c>
      <c r="O125" s="108">
        <f t="shared" si="51"/>
        <v>0</v>
      </c>
      <c r="P125" s="109">
        <f t="shared" si="52"/>
        <v>-101.7941454202097</v>
      </c>
      <c r="Q125" s="110">
        <f t="shared" si="53"/>
        <v>0.8982058545797903</v>
      </c>
      <c r="R125" s="290"/>
      <c r="S125" s="47">
        <v>0.72920138888888886</v>
      </c>
      <c r="T125" s="48">
        <v>0.76597222222222228</v>
      </c>
      <c r="U125" s="111">
        <v>15.033333333333339</v>
      </c>
      <c r="V125" s="112">
        <v>52.950000000000124</v>
      </c>
      <c r="W125" s="113"/>
      <c r="X125" s="116"/>
      <c r="Y125" s="276"/>
      <c r="Z125" s="277"/>
      <c r="AA125" s="117">
        <f t="shared" si="54"/>
        <v>-305.38243626062922</v>
      </c>
      <c r="AB125" s="110">
        <f t="shared" si="55"/>
        <v>0.8982058545797903</v>
      </c>
      <c r="AC125" s="282"/>
    </row>
    <row r="126" spans="1:29" ht="15.75" customHeight="1">
      <c r="A126" s="295"/>
      <c r="B126" s="100" t="s">
        <v>120</v>
      </c>
      <c r="C126" s="274" t="s">
        <v>156</v>
      </c>
      <c r="D126" s="275"/>
      <c r="E126" s="101">
        <v>18.18</v>
      </c>
      <c r="F126" s="102">
        <v>1345</v>
      </c>
      <c r="G126" s="103">
        <f t="shared" si="56"/>
        <v>24452.1</v>
      </c>
      <c r="H126" s="26"/>
      <c r="I126" s="104">
        <v>3</v>
      </c>
      <c r="J126" s="105">
        <v>3600</v>
      </c>
      <c r="K126" s="106">
        <f t="shared" si="46"/>
        <v>1200</v>
      </c>
      <c r="L126" s="107">
        <v>3</v>
      </c>
      <c r="M126" s="105">
        <f t="shared" si="57"/>
        <v>3170.9233791748547</v>
      </c>
      <c r="N126" s="106">
        <f t="shared" si="50"/>
        <v>1056.9744597249517</v>
      </c>
      <c r="O126" s="108">
        <f t="shared" si="51"/>
        <v>0</v>
      </c>
      <c r="P126" s="109">
        <f t="shared" si="52"/>
        <v>-143.02554027504834</v>
      </c>
      <c r="Q126" s="110">
        <f t="shared" si="53"/>
        <v>0.88081204977079308</v>
      </c>
      <c r="R126" s="290"/>
      <c r="S126" s="47">
        <v>0.77638888888888891</v>
      </c>
      <c r="T126" s="48">
        <v>0.7940625</v>
      </c>
      <c r="U126" s="111">
        <v>14.999999999999947</v>
      </c>
      <c r="V126" s="112">
        <v>25.449999999999982</v>
      </c>
      <c r="W126" s="113"/>
      <c r="X126" s="116"/>
      <c r="Y126" s="276"/>
      <c r="Z126" s="277"/>
      <c r="AA126" s="117">
        <f t="shared" si="54"/>
        <v>-429.07662082514526</v>
      </c>
      <c r="AB126" s="110">
        <f t="shared" si="55"/>
        <v>0.88081204977079297</v>
      </c>
      <c r="AC126" s="282"/>
    </row>
    <row r="127" spans="1:29" ht="15.75" customHeight="1">
      <c r="A127" s="295"/>
      <c r="B127" s="100" t="s">
        <v>120</v>
      </c>
      <c r="C127" s="274" t="s">
        <v>143</v>
      </c>
      <c r="D127" s="275"/>
      <c r="E127" s="101">
        <v>16.7</v>
      </c>
      <c r="F127" s="102">
        <v>482</v>
      </c>
      <c r="G127" s="103">
        <f t="shared" si="56"/>
        <v>8049.4</v>
      </c>
      <c r="H127" s="26">
        <v>2</v>
      </c>
      <c r="I127" s="104">
        <v>3</v>
      </c>
      <c r="J127" s="105">
        <v>3600</v>
      </c>
      <c r="K127" s="106">
        <f t="shared" si="46"/>
        <v>1200</v>
      </c>
      <c r="L127" s="107">
        <v>3</v>
      </c>
      <c r="M127" s="105">
        <f t="shared" si="57"/>
        <v>3178.0219780219836</v>
      </c>
      <c r="N127" s="106">
        <f t="shared" si="50"/>
        <v>1059.3406593406612</v>
      </c>
      <c r="O127" s="108">
        <f t="shared" si="51"/>
        <v>0</v>
      </c>
      <c r="P127" s="109">
        <f t="shared" si="52"/>
        <v>-140.6593406593388</v>
      </c>
      <c r="Q127" s="110">
        <f t="shared" si="53"/>
        <v>0.88278388278388431</v>
      </c>
      <c r="R127" s="290"/>
      <c r="S127" s="47">
        <v>0.8041666666666667</v>
      </c>
      <c r="T127" s="48">
        <v>0.81048611111111113</v>
      </c>
      <c r="U127" s="111">
        <v>14.550000000000036</v>
      </c>
      <c r="V127" s="112">
        <v>9.0999999999999837</v>
      </c>
      <c r="W127" s="113"/>
      <c r="X127" s="116"/>
      <c r="Y127" s="276"/>
      <c r="Z127" s="277"/>
      <c r="AA127" s="117">
        <f t="shared" si="54"/>
        <v>-421.97802197801639</v>
      </c>
      <c r="AB127" s="110">
        <f t="shared" si="55"/>
        <v>0.88278388278388431</v>
      </c>
      <c r="AC127" s="282"/>
    </row>
    <row r="128" spans="1:29" ht="15.75" customHeight="1">
      <c r="A128" s="296"/>
      <c r="B128" s="100" t="s">
        <v>120</v>
      </c>
      <c r="C128" s="274" t="s">
        <v>153</v>
      </c>
      <c r="D128" s="275"/>
      <c r="E128" s="101">
        <v>14.28</v>
      </c>
      <c r="F128" s="102">
        <v>3019</v>
      </c>
      <c r="G128" s="103">
        <f t="shared" si="56"/>
        <v>43111.32</v>
      </c>
      <c r="H128" s="13">
        <v>2</v>
      </c>
      <c r="I128" s="104">
        <v>3</v>
      </c>
      <c r="J128" s="105">
        <v>3600</v>
      </c>
      <c r="K128" s="106">
        <f t="shared" si="46"/>
        <v>1200</v>
      </c>
      <c r="L128" s="107">
        <v>3</v>
      </c>
      <c r="M128" s="105">
        <f t="shared" si="57"/>
        <v>3170.4784130688431</v>
      </c>
      <c r="N128" s="106">
        <f t="shared" si="50"/>
        <v>1056.8261376896144</v>
      </c>
      <c r="O128" s="108">
        <f t="shared" si="51"/>
        <v>0</v>
      </c>
      <c r="P128" s="109">
        <f t="shared" si="52"/>
        <v>-143.17386231038563</v>
      </c>
      <c r="Q128" s="110">
        <f t="shared" si="53"/>
        <v>0.88068844807467861</v>
      </c>
      <c r="R128" s="290"/>
      <c r="S128" s="47">
        <v>0.8208333333333333</v>
      </c>
      <c r="T128" s="48">
        <v>0.86050925925925925</v>
      </c>
      <c r="U128" s="111">
        <v>14.899999999999931</v>
      </c>
      <c r="V128" s="112">
        <v>57.133333333333368</v>
      </c>
      <c r="W128" s="113">
        <v>0.86050925925925925</v>
      </c>
      <c r="X128" s="116">
        <v>0.9131944444444442</v>
      </c>
      <c r="Y128" s="276"/>
      <c r="Z128" s="277"/>
      <c r="AA128" s="117">
        <f t="shared" si="54"/>
        <v>-429.52158693115689</v>
      </c>
      <c r="AB128" s="110">
        <f t="shared" si="55"/>
        <v>0.88068844807467861</v>
      </c>
      <c r="AC128" s="282"/>
    </row>
    <row r="129" spans="1:29" ht="15.75" customHeight="1">
      <c r="A129" s="296"/>
      <c r="B129" s="100" t="s">
        <v>120</v>
      </c>
      <c r="C129" s="274" t="s">
        <v>152</v>
      </c>
      <c r="D129" s="275"/>
      <c r="E129" s="101">
        <v>18.18</v>
      </c>
      <c r="F129" s="102">
        <v>1304</v>
      </c>
      <c r="G129" s="121">
        <f t="shared" si="56"/>
        <v>23706.720000000001</v>
      </c>
      <c r="H129" s="122"/>
      <c r="I129" s="104">
        <v>4</v>
      </c>
      <c r="J129" s="105">
        <v>3000</v>
      </c>
      <c r="K129" s="106">
        <f t="shared" si="46"/>
        <v>750</v>
      </c>
      <c r="L129" s="107">
        <v>4</v>
      </c>
      <c r="M129" s="105">
        <f t="shared" si="57"/>
        <v>2696.3813900057135</v>
      </c>
      <c r="N129" s="106">
        <f t="shared" si="50"/>
        <v>674.09534750142836</v>
      </c>
      <c r="O129" s="108">
        <f t="shared" si="51"/>
        <v>0</v>
      </c>
      <c r="P129" s="109">
        <f t="shared" si="52"/>
        <v>-75.904652498571636</v>
      </c>
      <c r="Q129" s="110">
        <f t="shared" si="53"/>
        <v>0.89879379666857118</v>
      </c>
      <c r="R129" s="290"/>
      <c r="S129" s="47">
        <v>0.9131944444444442</v>
      </c>
      <c r="T129" s="48">
        <v>0.93334490740740739</v>
      </c>
      <c r="U129" s="111">
        <v>75.866666666666319</v>
      </c>
      <c r="V129" s="112">
        <v>29.016666666666993</v>
      </c>
      <c r="W129" s="113"/>
      <c r="X129" s="116"/>
      <c r="Y129" s="276"/>
      <c r="Z129" s="277"/>
      <c r="AA129" s="117">
        <f t="shared" si="54"/>
        <v>-303.61860999428654</v>
      </c>
      <c r="AB129" s="110">
        <f t="shared" si="55"/>
        <v>0.89879379666857118</v>
      </c>
      <c r="AC129" s="282"/>
    </row>
    <row r="130" spans="1:29" ht="15.75" customHeight="1">
      <c r="A130" s="296"/>
      <c r="B130" s="100" t="s">
        <v>120</v>
      </c>
      <c r="C130" s="274" t="s">
        <v>143</v>
      </c>
      <c r="D130" s="275"/>
      <c r="E130" s="101">
        <v>16.7</v>
      </c>
      <c r="F130" s="102">
        <v>1021</v>
      </c>
      <c r="G130" s="121">
        <f t="shared" si="56"/>
        <v>17050.7</v>
      </c>
      <c r="H130" s="62"/>
      <c r="I130" s="104">
        <v>3</v>
      </c>
      <c r="J130" s="105">
        <v>3600</v>
      </c>
      <c r="K130" s="106">
        <f t="shared" si="46"/>
        <v>1200</v>
      </c>
      <c r="L130" s="107">
        <v>3</v>
      </c>
      <c r="M130" s="105">
        <f t="shared" si="57"/>
        <v>3179.5847750864391</v>
      </c>
      <c r="N130" s="106">
        <f t="shared" si="50"/>
        <v>1059.8615916954798</v>
      </c>
      <c r="O130" s="123">
        <f t="shared" si="51"/>
        <v>0</v>
      </c>
      <c r="P130" s="124">
        <f t="shared" si="52"/>
        <v>-140.13840830452023</v>
      </c>
      <c r="Q130" s="125">
        <f t="shared" si="53"/>
        <v>0.8832179930795665</v>
      </c>
      <c r="R130" s="290"/>
      <c r="S130" s="47">
        <v>0.94374999999999976</v>
      </c>
      <c r="T130" s="48">
        <v>0.95712962962962966</v>
      </c>
      <c r="U130" s="111">
        <v>14.983333333333011</v>
      </c>
      <c r="V130" s="112">
        <v>19.266666666667067</v>
      </c>
      <c r="W130" s="113"/>
      <c r="X130" s="116"/>
      <c r="Y130" s="276"/>
      <c r="Z130" s="277"/>
      <c r="AA130" s="117">
        <f t="shared" si="54"/>
        <v>-420.41522491356091</v>
      </c>
      <c r="AB130" s="110">
        <f t="shared" si="55"/>
        <v>0.88321799307956639</v>
      </c>
      <c r="AC130" s="282"/>
    </row>
    <row r="131" spans="1:29" ht="15.75" customHeight="1">
      <c r="A131" s="296"/>
      <c r="B131" s="100" t="s">
        <v>120</v>
      </c>
      <c r="C131" s="274" t="s">
        <v>145</v>
      </c>
      <c r="D131" s="275"/>
      <c r="E131" s="101">
        <v>22.28</v>
      </c>
      <c r="F131" s="102">
        <v>1356</v>
      </c>
      <c r="G131" s="121">
        <f t="shared" si="56"/>
        <v>30211.68</v>
      </c>
      <c r="H131" s="62"/>
      <c r="I131" s="104">
        <v>5</v>
      </c>
      <c r="J131" s="105">
        <v>3300</v>
      </c>
      <c r="K131" s="106">
        <f t="shared" si="46"/>
        <v>660</v>
      </c>
      <c r="L131" s="118">
        <v>5</v>
      </c>
      <c r="M131" s="105">
        <f t="shared" si="57"/>
        <v>2938.95243829018</v>
      </c>
      <c r="N131" s="106">
        <f t="shared" si="50"/>
        <v>587.790487658036</v>
      </c>
      <c r="O131" s="123">
        <f t="shared" si="51"/>
        <v>0</v>
      </c>
      <c r="P131" s="124">
        <f t="shared" si="52"/>
        <v>-72.209512341964</v>
      </c>
      <c r="Q131" s="125">
        <f t="shared" si="53"/>
        <v>0.89059164796672119</v>
      </c>
      <c r="R131" s="290"/>
      <c r="S131" s="47">
        <v>0.96758101851851852</v>
      </c>
      <c r="T131" s="48">
        <v>0.9868055555555556</v>
      </c>
      <c r="U131" s="111">
        <v>15.049999999999955</v>
      </c>
      <c r="V131" s="112">
        <v>27.683333333333398</v>
      </c>
      <c r="W131" s="113"/>
      <c r="X131" s="116"/>
      <c r="Y131" s="276"/>
      <c r="Z131" s="277"/>
      <c r="AA131" s="117">
        <f t="shared" si="54"/>
        <v>-361.04756170982</v>
      </c>
      <c r="AB131" s="110">
        <f t="shared" si="55"/>
        <v>0.89059164796672119</v>
      </c>
      <c r="AC131" s="282"/>
    </row>
    <row r="132" spans="1:29" ht="15.75" customHeight="1">
      <c r="A132" s="296"/>
      <c r="B132" s="100" t="s">
        <v>120</v>
      </c>
      <c r="C132" s="274" t="s">
        <v>151</v>
      </c>
      <c r="D132" s="275"/>
      <c r="E132" s="101">
        <v>14.03</v>
      </c>
      <c r="F132" s="102">
        <v>5915</v>
      </c>
      <c r="G132" s="121">
        <f t="shared" si="56"/>
        <v>82987.45</v>
      </c>
      <c r="H132" s="62"/>
      <c r="I132" s="104">
        <v>3</v>
      </c>
      <c r="J132" s="105">
        <v>3000</v>
      </c>
      <c r="K132" s="106">
        <f t="shared" si="46"/>
        <v>1000</v>
      </c>
      <c r="L132" s="118">
        <v>3</v>
      </c>
      <c r="M132" s="105">
        <f t="shared" si="57"/>
        <v>2695.1018858372386</v>
      </c>
      <c r="N132" s="106">
        <f t="shared" si="50"/>
        <v>898.36729527907949</v>
      </c>
      <c r="O132" s="123">
        <f t="shared" si="51"/>
        <v>0</v>
      </c>
      <c r="P132" s="124">
        <f t="shared" si="52"/>
        <v>-101.63270472092051</v>
      </c>
      <c r="Q132" s="125">
        <f t="shared" si="53"/>
        <v>0.89836729527907944</v>
      </c>
      <c r="R132" s="290"/>
      <c r="S132" s="47">
        <v>0.99744212962962964</v>
      </c>
      <c r="T132" s="48">
        <v>1.0888888888888888</v>
      </c>
      <c r="U132" s="111">
        <v>15.31666666666661</v>
      </c>
      <c r="V132" s="112">
        <v>131.6833333333332</v>
      </c>
      <c r="W132" s="113"/>
      <c r="X132" s="116"/>
      <c r="Y132" s="276"/>
      <c r="Z132" s="277"/>
      <c r="AA132" s="117">
        <f t="shared" si="54"/>
        <v>-304.89811416276143</v>
      </c>
      <c r="AB132" s="110">
        <f t="shared" si="55"/>
        <v>0.89836729527907955</v>
      </c>
      <c r="AC132" s="282"/>
    </row>
    <row r="133" spans="1:29" ht="15.75" customHeight="1">
      <c r="A133" s="296"/>
      <c r="B133" s="100" t="s">
        <v>120</v>
      </c>
      <c r="C133" s="274" t="s">
        <v>153</v>
      </c>
      <c r="D133" s="275"/>
      <c r="E133" s="101">
        <v>14.28</v>
      </c>
      <c r="F133" s="102">
        <v>7924</v>
      </c>
      <c r="G133" s="121">
        <f t="shared" si="56"/>
        <v>113154.72</v>
      </c>
      <c r="H133" s="62"/>
      <c r="I133" s="104">
        <v>3</v>
      </c>
      <c r="J133" s="105">
        <v>3600</v>
      </c>
      <c r="K133" s="106">
        <f t="shared" si="46"/>
        <v>1200</v>
      </c>
      <c r="L133" s="118">
        <v>3</v>
      </c>
      <c r="M133" s="105">
        <f t="shared" si="57"/>
        <v>3170.6568856285444</v>
      </c>
      <c r="N133" s="106">
        <f t="shared" si="50"/>
        <v>1056.8856285428481</v>
      </c>
      <c r="O133" s="123">
        <f t="shared" si="51"/>
        <v>0</v>
      </c>
      <c r="P133" s="124">
        <f t="shared" si="52"/>
        <v>-143.11437145715195</v>
      </c>
      <c r="Q133" s="125">
        <f t="shared" si="53"/>
        <v>0.88073802378570676</v>
      </c>
      <c r="R133" s="290"/>
      <c r="S133" s="47">
        <v>1.0993402777777779</v>
      </c>
      <c r="T133" s="48">
        <v>1.2034722222222223</v>
      </c>
      <c r="U133" s="111">
        <v>15.050000000000274</v>
      </c>
      <c r="V133" s="112">
        <v>149.94999999999993</v>
      </c>
      <c r="W133" s="113"/>
      <c r="X133" s="116"/>
      <c r="Y133" s="276"/>
      <c r="Z133" s="277"/>
      <c r="AA133" s="117">
        <f t="shared" si="54"/>
        <v>-429.34311437145561</v>
      </c>
      <c r="AB133" s="110">
        <f t="shared" si="55"/>
        <v>0.88073802378570676</v>
      </c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26"/>
      <c r="X134" s="127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26"/>
      <c r="X135" s="127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26"/>
      <c r="X136" s="127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26"/>
      <c r="X137" s="127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26"/>
      <c r="X138" s="127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58">AVERAGE(I124:I139)</f>
        <v>3.4</v>
      </c>
      <c r="J140" s="137">
        <f t="shared" si="58"/>
        <v>3330</v>
      </c>
      <c r="K140" s="138">
        <f t="shared" ref="K140" si="59">J140/I140</f>
        <v>979.41176470588243</v>
      </c>
      <c r="L140" s="136">
        <f t="shared" ref="L140:M140" si="60">AVERAGE(L124:L139)</f>
        <v>3.4</v>
      </c>
      <c r="M140" s="137">
        <f t="shared" si="60"/>
        <v>2959.1722038486923</v>
      </c>
      <c r="N140" s="138">
        <f t="shared" ref="N140:N151" si="61">M140/L140</f>
        <v>870.34476583785067</v>
      </c>
      <c r="O140" s="139">
        <f t="shared" ref="O140:O151" si="62">L140-I140</f>
        <v>0</v>
      </c>
      <c r="P140" s="140">
        <f t="shared" ref="P140:P151" si="63">N140-K140</f>
        <v>-109.06699886803176</v>
      </c>
      <c r="Q140" s="141">
        <f t="shared" ref="Q140:Q151" si="64">N140/K140</f>
        <v>0.88864030145606365</v>
      </c>
      <c r="R140" s="291"/>
      <c r="S140" s="142">
        <f>S124</f>
        <v>0.70833333333333337</v>
      </c>
      <c r="T140" s="143">
        <f>INDEX(T124:T139,COUNTA(T124:T139))</f>
        <v>1.2034722222222223</v>
      </c>
      <c r="U140" s="144"/>
      <c r="V140" s="166"/>
      <c r="W140" s="99"/>
      <c r="X140" s="69"/>
      <c r="Y140" s="279"/>
      <c r="Z140" s="280"/>
      <c r="AA140" s="168">
        <f t="shared" ref="AA140:AA151" si="65">M140-J140</f>
        <v>-370.82779615130767</v>
      </c>
      <c r="AB140" s="141">
        <f t="shared" ref="AB140:AB151" si="66">M140/J140</f>
        <v>0.88864030145606376</v>
      </c>
      <c r="AC140" s="283"/>
    </row>
    <row r="141" spans="1:29" ht="15.75" customHeight="1">
      <c r="A141" s="284" t="s">
        <v>154</v>
      </c>
      <c r="B141" s="114" t="s">
        <v>120</v>
      </c>
      <c r="C141" s="287" t="s">
        <v>145</v>
      </c>
      <c r="D141" s="288"/>
      <c r="E141" s="147">
        <v>22.28</v>
      </c>
      <c r="F141" s="97">
        <v>489</v>
      </c>
      <c r="G141" s="148">
        <f t="shared" ref="G141:G151" si="67">E141*F141</f>
        <v>10894.92</v>
      </c>
      <c r="H141" s="149">
        <v>2</v>
      </c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1" si="68">F141/V141*60</f>
        <v>2938.8981636060057</v>
      </c>
      <c r="N141" s="152">
        <f t="shared" si="61"/>
        <v>587.7796327212011</v>
      </c>
      <c r="O141" s="154">
        <f t="shared" si="62"/>
        <v>0</v>
      </c>
      <c r="P141" s="155">
        <f t="shared" si="63"/>
        <v>-72.220367278798903</v>
      </c>
      <c r="Q141" s="156">
        <f t="shared" si="64"/>
        <v>0.89057520109272892</v>
      </c>
      <c r="R141" s="289">
        <f>Q157</f>
        <v>0.88509277165202604</v>
      </c>
      <c r="S141" s="157">
        <v>0.70834490740740741</v>
      </c>
      <c r="T141" s="158">
        <v>0.71527777777777779</v>
      </c>
      <c r="U141" s="159"/>
      <c r="V141" s="160">
        <v>9.9833333333333485</v>
      </c>
      <c r="W141" s="158"/>
      <c r="X141" s="169"/>
      <c r="Y141" s="292"/>
      <c r="Z141" s="293"/>
      <c r="AA141" s="171">
        <f t="shared" si="65"/>
        <v>-361.10183639399429</v>
      </c>
      <c r="AB141" s="156">
        <f t="shared" si="66"/>
        <v>0.89057520109272903</v>
      </c>
      <c r="AC141" s="281">
        <f>AB157</f>
        <v>0.88509277165202604</v>
      </c>
    </row>
    <row r="142" spans="1:29" ht="15.75" customHeight="1">
      <c r="A142" s="285"/>
      <c r="B142" s="100" t="s">
        <v>120</v>
      </c>
      <c r="C142" s="274" t="s">
        <v>155</v>
      </c>
      <c r="D142" s="275"/>
      <c r="E142" s="101">
        <v>18.18</v>
      </c>
      <c r="F142" s="102">
        <v>1084</v>
      </c>
      <c r="G142" s="103">
        <f t="shared" si="67"/>
        <v>19707.12</v>
      </c>
      <c r="H142" s="26">
        <v>2</v>
      </c>
      <c r="I142" s="104">
        <v>3</v>
      </c>
      <c r="J142" s="105">
        <v>3600</v>
      </c>
      <c r="K142" s="106">
        <f t="shared" si="46"/>
        <v>1200</v>
      </c>
      <c r="L142" s="107">
        <v>3</v>
      </c>
      <c r="M142" s="105">
        <f t="shared" si="68"/>
        <v>3175.2644426362808</v>
      </c>
      <c r="N142" s="106">
        <f t="shared" si="61"/>
        <v>1058.4214808787603</v>
      </c>
      <c r="O142" s="108">
        <f t="shared" si="62"/>
        <v>0</v>
      </c>
      <c r="P142" s="109">
        <f t="shared" si="63"/>
        <v>-141.57851912123965</v>
      </c>
      <c r="Q142" s="110">
        <f t="shared" si="64"/>
        <v>0.88201790073230024</v>
      </c>
      <c r="R142" s="290"/>
      <c r="S142" s="47">
        <v>0.72569444444444442</v>
      </c>
      <c r="T142" s="48">
        <v>0.7399189814814815</v>
      </c>
      <c r="U142" s="111">
        <v>14.999999999999947</v>
      </c>
      <c r="V142" s="112">
        <v>20.483333333333391</v>
      </c>
      <c r="W142" s="113"/>
      <c r="X142" s="13"/>
      <c r="Y142" s="276"/>
      <c r="Z142" s="277"/>
      <c r="AA142" s="172">
        <f t="shared" si="65"/>
        <v>-424.73555736371918</v>
      </c>
      <c r="AB142" s="110">
        <f t="shared" si="66"/>
        <v>0.88201790073230024</v>
      </c>
      <c r="AC142" s="282"/>
    </row>
    <row r="143" spans="1:29" ht="15.75" customHeight="1">
      <c r="A143" s="285"/>
      <c r="B143" s="100" t="s">
        <v>120</v>
      </c>
      <c r="C143" s="274" t="s">
        <v>157</v>
      </c>
      <c r="D143" s="275"/>
      <c r="E143" s="101">
        <v>24.82</v>
      </c>
      <c r="F143" s="102">
        <v>901</v>
      </c>
      <c r="G143" s="103">
        <f t="shared" si="67"/>
        <v>22362.82</v>
      </c>
      <c r="H143" s="26">
        <v>2</v>
      </c>
      <c r="I143" s="104">
        <v>4</v>
      </c>
      <c r="J143" s="105">
        <v>3300</v>
      </c>
      <c r="K143" s="106">
        <f t="shared" si="46"/>
        <v>825</v>
      </c>
      <c r="L143" s="107">
        <v>4</v>
      </c>
      <c r="M143" s="105">
        <f t="shared" si="68"/>
        <v>2938.0434782608695</v>
      </c>
      <c r="N143" s="106">
        <f t="shared" si="61"/>
        <v>734.51086956521738</v>
      </c>
      <c r="O143" s="108">
        <f t="shared" si="62"/>
        <v>0</v>
      </c>
      <c r="P143" s="109">
        <f t="shared" si="63"/>
        <v>-90.489130434782624</v>
      </c>
      <c r="Q143" s="110">
        <f t="shared" si="64"/>
        <v>0.89031620553359681</v>
      </c>
      <c r="R143" s="290"/>
      <c r="S143" s="47">
        <v>0.75</v>
      </c>
      <c r="T143" s="48">
        <v>0.76277777777777778</v>
      </c>
      <c r="U143" s="111">
        <v>14.516666666666644</v>
      </c>
      <c r="V143" s="112">
        <v>18.399999999999999</v>
      </c>
      <c r="W143" s="113"/>
      <c r="X143" s="13"/>
      <c r="Y143" s="276"/>
      <c r="Z143" s="277"/>
      <c r="AA143" s="172">
        <f t="shared" si="65"/>
        <v>-361.95652173913049</v>
      </c>
      <c r="AB143" s="110">
        <f t="shared" si="66"/>
        <v>0.89031620553359681</v>
      </c>
      <c r="AC143" s="282"/>
    </row>
    <row r="144" spans="1:29" ht="15.75" customHeight="1">
      <c r="A144" s="285"/>
      <c r="B144" s="100" t="s">
        <v>120</v>
      </c>
      <c r="C144" s="274" t="s">
        <v>158</v>
      </c>
      <c r="D144" s="275"/>
      <c r="E144" s="101">
        <v>25.03</v>
      </c>
      <c r="F144" s="102">
        <v>749</v>
      </c>
      <c r="G144" s="103">
        <f t="shared" si="67"/>
        <v>18747.47</v>
      </c>
      <c r="H144" s="26">
        <v>2</v>
      </c>
      <c r="I144" s="104">
        <v>4</v>
      </c>
      <c r="J144" s="105">
        <v>3300</v>
      </c>
      <c r="K144" s="106">
        <f t="shared" si="46"/>
        <v>825</v>
      </c>
      <c r="L144" s="107">
        <v>4</v>
      </c>
      <c r="M144" s="105">
        <f t="shared" si="68"/>
        <v>2940.4580152671979</v>
      </c>
      <c r="N144" s="106">
        <f t="shared" si="61"/>
        <v>735.11450381679947</v>
      </c>
      <c r="O144" s="108">
        <f t="shared" si="62"/>
        <v>0</v>
      </c>
      <c r="P144" s="109">
        <f t="shared" si="63"/>
        <v>-89.88549618320053</v>
      </c>
      <c r="Q144" s="110">
        <f t="shared" si="64"/>
        <v>0.89104788341430241</v>
      </c>
      <c r="R144" s="290"/>
      <c r="S144" s="47">
        <v>0.7729166666666667</v>
      </c>
      <c r="T144" s="48">
        <v>0.78353009259259254</v>
      </c>
      <c r="U144" s="111">
        <v>14.600000000000044</v>
      </c>
      <c r="V144" s="112">
        <v>15.283333333333218</v>
      </c>
      <c r="W144" s="113"/>
      <c r="X144" s="13"/>
      <c r="Y144" s="276"/>
      <c r="Z144" s="277"/>
      <c r="AA144" s="172">
        <f t="shared" si="65"/>
        <v>-359.54198473280212</v>
      </c>
      <c r="AB144" s="110">
        <f t="shared" si="66"/>
        <v>0.89104788341430241</v>
      </c>
      <c r="AC144" s="282"/>
    </row>
    <row r="145" spans="1:29" ht="15.75" customHeight="1">
      <c r="A145" s="285"/>
      <c r="B145" s="100" t="s">
        <v>120</v>
      </c>
      <c r="C145" s="274" t="s">
        <v>148</v>
      </c>
      <c r="D145" s="275"/>
      <c r="E145" s="101">
        <v>17.89</v>
      </c>
      <c r="F145" s="102">
        <v>1612</v>
      </c>
      <c r="G145" s="103">
        <f t="shared" si="67"/>
        <v>28838.68</v>
      </c>
      <c r="H145" s="13">
        <v>2</v>
      </c>
      <c r="I145" s="104">
        <v>4</v>
      </c>
      <c r="J145" s="105">
        <v>3600</v>
      </c>
      <c r="K145" s="106">
        <f t="shared" si="46"/>
        <v>900</v>
      </c>
      <c r="L145" s="107">
        <v>4</v>
      </c>
      <c r="M145" s="105">
        <f t="shared" si="68"/>
        <v>3169.4156198798551</v>
      </c>
      <c r="N145" s="106">
        <f t="shared" si="61"/>
        <v>792.35390496996376</v>
      </c>
      <c r="O145" s="108">
        <f t="shared" si="62"/>
        <v>0</v>
      </c>
      <c r="P145" s="109">
        <f t="shared" si="63"/>
        <v>-107.64609503003624</v>
      </c>
      <c r="Q145" s="110">
        <f t="shared" si="64"/>
        <v>0.88039322774440421</v>
      </c>
      <c r="R145" s="290"/>
      <c r="S145" s="47">
        <v>0.79408564814814819</v>
      </c>
      <c r="T145" s="48">
        <v>0.81527777777777777</v>
      </c>
      <c r="U145" s="111">
        <v>15.200000000000138</v>
      </c>
      <c r="V145" s="112">
        <v>30.516666666666588</v>
      </c>
      <c r="W145" s="113"/>
      <c r="X145" s="116"/>
      <c r="Y145" s="276"/>
      <c r="Z145" s="277"/>
      <c r="AA145" s="172">
        <f t="shared" si="65"/>
        <v>-430.58438012014494</v>
      </c>
      <c r="AB145" s="110">
        <f t="shared" si="66"/>
        <v>0.88039322774440421</v>
      </c>
      <c r="AC145" s="282"/>
    </row>
    <row r="146" spans="1:29" ht="15.75" customHeight="1">
      <c r="A146" s="285"/>
      <c r="B146" s="100" t="s">
        <v>120</v>
      </c>
      <c r="C146" s="274" t="s">
        <v>149</v>
      </c>
      <c r="D146" s="275"/>
      <c r="E146" s="101">
        <v>16.66</v>
      </c>
      <c r="F146" s="102">
        <v>2551</v>
      </c>
      <c r="G146" s="121">
        <f t="shared" si="67"/>
        <v>42499.66</v>
      </c>
      <c r="H146" s="122">
        <v>2</v>
      </c>
      <c r="I146" s="104">
        <v>5</v>
      </c>
      <c r="J146" s="105">
        <v>3600</v>
      </c>
      <c r="K146" s="106">
        <f t="shared" si="46"/>
        <v>720</v>
      </c>
      <c r="L146" s="107">
        <v>5</v>
      </c>
      <c r="M146" s="105">
        <f t="shared" si="68"/>
        <v>3170.0379703141125</v>
      </c>
      <c r="N146" s="106">
        <f t="shared" si="61"/>
        <v>634.00759406282248</v>
      </c>
      <c r="O146" s="108">
        <f t="shared" si="62"/>
        <v>0</v>
      </c>
      <c r="P146" s="109">
        <f t="shared" si="63"/>
        <v>-85.992405937177523</v>
      </c>
      <c r="Q146" s="110">
        <f t="shared" si="64"/>
        <v>0.88056610286503123</v>
      </c>
      <c r="R146" s="290"/>
      <c r="S146" s="47">
        <v>0.8256944444444444</v>
      </c>
      <c r="T146" s="48">
        <v>0.85922453703703705</v>
      </c>
      <c r="U146" s="111">
        <v>14.999999999999947</v>
      </c>
      <c r="V146" s="112">
        <v>48.283333333333417</v>
      </c>
      <c r="W146" s="113">
        <v>0.85922453703703705</v>
      </c>
      <c r="X146" s="116">
        <v>0.91180555555555554</v>
      </c>
      <c r="Y146" s="276"/>
      <c r="Z146" s="277"/>
      <c r="AA146" s="172">
        <f t="shared" si="65"/>
        <v>-429.9620296858875</v>
      </c>
      <c r="AB146" s="110">
        <f t="shared" si="66"/>
        <v>0.88056610286503123</v>
      </c>
      <c r="AC146" s="282"/>
    </row>
    <row r="147" spans="1:29" ht="15.75" customHeight="1">
      <c r="A147" s="285"/>
      <c r="B147" s="100" t="s">
        <v>120</v>
      </c>
      <c r="C147" s="274" t="s">
        <v>155</v>
      </c>
      <c r="D147" s="275"/>
      <c r="E147" s="101">
        <v>18.18</v>
      </c>
      <c r="F147" s="102">
        <v>2713</v>
      </c>
      <c r="G147" s="121">
        <f t="shared" si="67"/>
        <v>49322.34</v>
      </c>
      <c r="H147" s="62"/>
      <c r="I147" s="104">
        <v>3</v>
      </c>
      <c r="J147" s="105">
        <v>3600</v>
      </c>
      <c r="K147" s="106">
        <f t="shared" si="46"/>
        <v>1200</v>
      </c>
      <c r="L147" s="107">
        <v>3</v>
      </c>
      <c r="M147" s="105">
        <f t="shared" si="68"/>
        <v>3172.0688535238728</v>
      </c>
      <c r="N147" s="106">
        <f t="shared" si="61"/>
        <v>1057.3562845079575</v>
      </c>
      <c r="O147" s="123">
        <f t="shared" si="62"/>
        <v>0</v>
      </c>
      <c r="P147" s="124">
        <f t="shared" si="63"/>
        <v>-142.64371549204247</v>
      </c>
      <c r="Q147" s="125">
        <f t="shared" si="64"/>
        <v>0.88113023708996463</v>
      </c>
      <c r="R147" s="290"/>
      <c r="S147" s="47">
        <v>0.91180555555555554</v>
      </c>
      <c r="T147" s="48">
        <v>0.94744212962962959</v>
      </c>
      <c r="U147" s="111">
        <v>75.716666666666612</v>
      </c>
      <c r="V147" s="112">
        <v>51.316666666666642</v>
      </c>
      <c r="W147" s="113"/>
      <c r="X147" s="116"/>
      <c r="Y147" s="276"/>
      <c r="Z147" s="277"/>
      <c r="AA147" s="172">
        <f t="shared" si="65"/>
        <v>-427.9311464761272</v>
      </c>
      <c r="AB147" s="110">
        <f t="shared" si="66"/>
        <v>0.88113023708996463</v>
      </c>
      <c r="AC147" s="282"/>
    </row>
    <row r="148" spans="1:29" ht="15.75" customHeight="1">
      <c r="A148" s="285"/>
      <c r="B148" s="100" t="s">
        <v>120</v>
      </c>
      <c r="C148" s="274" t="s">
        <v>157</v>
      </c>
      <c r="D148" s="275"/>
      <c r="E148" s="101">
        <v>24.82</v>
      </c>
      <c r="F148" s="102">
        <v>2058</v>
      </c>
      <c r="G148" s="121">
        <f t="shared" si="67"/>
        <v>51079.56</v>
      </c>
      <c r="H148" s="62"/>
      <c r="I148" s="104">
        <v>4</v>
      </c>
      <c r="J148" s="105">
        <v>3300</v>
      </c>
      <c r="K148" s="106">
        <f t="shared" si="46"/>
        <v>825</v>
      </c>
      <c r="L148" s="118">
        <v>4</v>
      </c>
      <c r="M148" s="105">
        <f t="shared" si="68"/>
        <v>2937.6685170499663</v>
      </c>
      <c r="N148" s="106">
        <f t="shared" si="61"/>
        <v>734.41712926249158</v>
      </c>
      <c r="O148" s="123">
        <f t="shared" si="62"/>
        <v>0</v>
      </c>
      <c r="P148" s="124">
        <f t="shared" si="63"/>
        <v>-90.582870737508415</v>
      </c>
      <c r="Q148" s="125">
        <f t="shared" si="64"/>
        <v>0.89020258092423221</v>
      </c>
      <c r="R148" s="290"/>
      <c r="S148" s="47">
        <v>0.95763888888888893</v>
      </c>
      <c r="T148" s="48">
        <v>0.98682870370370368</v>
      </c>
      <c r="U148" s="111">
        <v>14.683333333333444</v>
      </c>
      <c r="V148" s="112">
        <v>42.033333333333246</v>
      </c>
      <c r="W148" s="113"/>
      <c r="X148" s="116"/>
      <c r="Y148" s="276"/>
      <c r="Z148" s="277"/>
      <c r="AA148" s="172">
        <f t="shared" si="65"/>
        <v>-362.33148295003366</v>
      </c>
      <c r="AB148" s="110">
        <f t="shared" si="66"/>
        <v>0.89020258092423221</v>
      </c>
      <c r="AC148" s="282"/>
    </row>
    <row r="149" spans="1:29" ht="15.75" customHeight="1">
      <c r="A149" s="285"/>
      <c r="B149" s="100" t="s">
        <v>120</v>
      </c>
      <c r="C149" s="274" t="s">
        <v>158</v>
      </c>
      <c r="D149" s="275"/>
      <c r="E149" s="101">
        <v>25.03</v>
      </c>
      <c r="F149" s="102">
        <v>1457</v>
      </c>
      <c r="G149" s="121">
        <f t="shared" si="67"/>
        <v>36468.71</v>
      </c>
      <c r="H149" s="62"/>
      <c r="I149" s="104">
        <v>4</v>
      </c>
      <c r="J149" s="105">
        <v>3300</v>
      </c>
      <c r="K149" s="106">
        <f t="shared" si="46"/>
        <v>825</v>
      </c>
      <c r="L149" s="118">
        <v>4</v>
      </c>
      <c r="M149" s="105">
        <f t="shared" si="68"/>
        <v>2940.1345291479911</v>
      </c>
      <c r="N149" s="106">
        <f t="shared" si="61"/>
        <v>735.03363228699777</v>
      </c>
      <c r="O149" s="123">
        <f t="shared" si="62"/>
        <v>0</v>
      </c>
      <c r="P149" s="124">
        <f t="shared" si="63"/>
        <v>-89.966367713002228</v>
      </c>
      <c r="Q149" s="125">
        <f t="shared" si="64"/>
        <v>0.89094985731757304</v>
      </c>
      <c r="R149" s="290"/>
      <c r="S149" s="47">
        <v>0.99740740740740741</v>
      </c>
      <c r="T149" s="48">
        <v>1.0180555555555555</v>
      </c>
      <c r="U149" s="111">
        <v>15.23333333333337</v>
      </c>
      <c r="V149" s="112">
        <v>29.733333333333238</v>
      </c>
      <c r="W149" s="126"/>
      <c r="X149" s="127"/>
      <c r="Y149" s="276"/>
      <c r="Z149" s="277"/>
      <c r="AA149" s="172">
        <f t="shared" si="65"/>
        <v>-359.86547085200891</v>
      </c>
      <c r="AB149" s="110">
        <f t="shared" si="66"/>
        <v>0.89094985731757304</v>
      </c>
      <c r="AC149" s="282"/>
    </row>
    <row r="150" spans="1:29" ht="15.75" customHeight="1">
      <c r="A150" s="285"/>
      <c r="B150" s="100" t="s">
        <v>120</v>
      </c>
      <c r="C150" s="274" t="s">
        <v>148</v>
      </c>
      <c r="D150" s="275"/>
      <c r="E150" s="101">
        <v>17.89</v>
      </c>
      <c r="F150" s="102">
        <v>4184</v>
      </c>
      <c r="G150" s="121">
        <f t="shared" si="67"/>
        <v>74851.760000000009</v>
      </c>
      <c r="H150" s="62"/>
      <c r="I150" s="104">
        <v>4</v>
      </c>
      <c r="J150" s="105">
        <v>3600</v>
      </c>
      <c r="K150" s="106">
        <f t="shared" si="46"/>
        <v>900</v>
      </c>
      <c r="L150" s="118">
        <v>4</v>
      </c>
      <c r="M150" s="105">
        <f t="shared" si="68"/>
        <v>3169.6969696969736</v>
      </c>
      <c r="N150" s="106">
        <f t="shared" si="61"/>
        <v>792.4242424242434</v>
      </c>
      <c r="O150" s="123">
        <f t="shared" si="62"/>
        <v>0</v>
      </c>
      <c r="P150" s="124">
        <f t="shared" si="63"/>
        <v>-107.5757575757566</v>
      </c>
      <c r="Q150" s="125">
        <f t="shared" si="64"/>
        <v>0.88047138047138152</v>
      </c>
      <c r="R150" s="290"/>
      <c r="S150" s="47">
        <v>1.0284722222222222</v>
      </c>
      <c r="T150" s="48">
        <v>1.0834722222222222</v>
      </c>
      <c r="U150" s="111">
        <v>15.000000000000107</v>
      </c>
      <c r="V150" s="112">
        <v>79.199999999999903</v>
      </c>
      <c r="W150" s="126"/>
      <c r="X150" s="127"/>
      <c r="Y150" s="276"/>
      <c r="Z150" s="277"/>
      <c r="AA150" s="172">
        <f t="shared" si="65"/>
        <v>-430.30303030302639</v>
      </c>
      <c r="AB150" s="110">
        <f t="shared" si="66"/>
        <v>0.88047138047138152</v>
      </c>
      <c r="AC150" s="282"/>
    </row>
    <row r="151" spans="1:29" ht="15.75" customHeight="1">
      <c r="A151" s="285"/>
      <c r="B151" s="100" t="s">
        <v>120</v>
      </c>
      <c r="C151" s="274" t="s">
        <v>149</v>
      </c>
      <c r="D151" s="275"/>
      <c r="E151" s="101">
        <v>16.66</v>
      </c>
      <c r="F151" s="102">
        <v>6427</v>
      </c>
      <c r="G151" s="121">
        <f t="shared" si="67"/>
        <v>107073.82</v>
      </c>
      <c r="H151" s="62"/>
      <c r="I151" s="104">
        <v>5</v>
      </c>
      <c r="J151" s="105">
        <v>3600</v>
      </c>
      <c r="K151" s="106">
        <f t="shared" si="46"/>
        <v>720</v>
      </c>
      <c r="L151" s="118">
        <v>5</v>
      </c>
      <c r="M151" s="105">
        <f t="shared" si="68"/>
        <v>3170.3480405590644</v>
      </c>
      <c r="N151" s="106">
        <f t="shared" si="61"/>
        <v>634.06960811181284</v>
      </c>
      <c r="O151" s="123">
        <f t="shared" si="62"/>
        <v>0</v>
      </c>
      <c r="P151" s="124">
        <f t="shared" si="63"/>
        <v>-85.93039188818716</v>
      </c>
      <c r="Q151" s="125">
        <f t="shared" si="64"/>
        <v>0.88065223348862898</v>
      </c>
      <c r="R151" s="290"/>
      <c r="S151" s="47">
        <v>1.0940046296296297</v>
      </c>
      <c r="T151" s="48">
        <v>1.1784722222222221</v>
      </c>
      <c r="U151" s="111">
        <v>15.166666666666906</v>
      </c>
      <c r="V151" s="112">
        <v>121.63333333333306</v>
      </c>
      <c r="W151" s="126"/>
      <c r="X151" s="127"/>
      <c r="Y151" s="276"/>
      <c r="Z151" s="277"/>
      <c r="AA151" s="172">
        <f t="shared" si="65"/>
        <v>-429.65195944093557</v>
      </c>
      <c r="AB151" s="110">
        <f t="shared" si="66"/>
        <v>0.88065223348862898</v>
      </c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72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72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13"/>
      <c r="X154" s="116"/>
      <c r="Y154" s="276"/>
      <c r="Z154" s="277"/>
      <c r="AA154" s="172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72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73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167"/>
      <c r="G157" s="135"/>
      <c r="H157" s="69"/>
      <c r="I157" s="136">
        <f t="shared" ref="I157:J157" si="69">AVERAGE(I141:I156)</f>
        <v>4.0909090909090908</v>
      </c>
      <c r="J157" s="137">
        <f t="shared" si="69"/>
        <v>3463.6363636363635</v>
      </c>
      <c r="K157" s="138">
        <f t="shared" ref="K157" si="70">J157/I157</f>
        <v>846.66666666666663</v>
      </c>
      <c r="L157" s="136">
        <f t="shared" ref="L157:M157" si="71">AVERAGE(L141:L156)</f>
        <v>4.0909090909090908</v>
      </c>
      <c r="M157" s="137">
        <f t="shared" si="71"/>
        <v>3065.6395090856536</v>
      </c>
      <c r="N157" s="138">
        <f>M157/L157</f>
        <v>749.37854666538203</v>
      </c>
      <c r="O157" s="139">
        <f>L157-I157</f>
        <v>0</v>
      </c>
      <c r="P157" s="140">
        <f>N157-K157</f>
        <v>-97.288120001284597</v>
      </c>
      <c r="Q157" s="141">
        <f>N157/K157</f>
        <v>0.88509277165202604</v>
      </c>
      <c r="R157" s="291"/>
      <c r="S157" s="142">
        <f>S141</f>
        <v>0.70834490740740741</v>
      </c>
      <c r="T157" s="143">
        <f>INDEX(T141:T156,COUNTA(T141:T156))</f>
        <v>1.1784722222222221</v>
      </c>
      <c r="U157" s="144"/>
      <c r="V157" s="166"/>
      <c r="W157" s="167"/>
      <c r="X157" s="138"/>
      <c r="Y157" s="279"/>
      <c r="Z157" s="280"/>
      <c r="AA157" s="174">
        <f>M157-J157</f>
        <v>-397.99685455070994</v>
      </c>
      <c r="AB157" s="141">
        <f>M157/J157</f>
        <v>0.88509277165202604</v>
      </c>
      <c r="AC157" s="283"/>
    </row>
    <row r="159" spans="1:29">
      <c r="Y159" s="273" t="s">
        <v>159</v>
      </c>
      <c r="Z159" s="273"/>
    </row>
    <row r="160" spans="1:29">
      <c r="Y160" s="273" t="s">
        <v>160</v>
      </c>
      <c r="Z160" s="273"/>
    </row>
    <row r="161" spans="25:26">
      <c r="Y161" s="273" t="s">
        <v>161</v>
      </c>
      <c r="Z161" s="273"/>
    </row>
    <row r="162" spans="25:26">
      <c r="Y162" s="273" t="s">
        <v>162</v>
      </c>
      <c r="Z162" s="273"/>
    </row>
    <row r="163" spans="25:26">
      <c r="Y163" s="273" t="s">
        <v>163</v>
      </c>
      <c r="Z163" s="273"/>
    </row>
    <row r="164" spans="25:26">
      <c r="Y164" s="273" t="s">
        <v>164</v>
      </c>
      <c r="Z164" s="273"/>
    </row>
    <row r="165" spans="25:26">
      <c r="Y165" s="273" t="s">
        <v>165</v>
      </c>
      <c r="Z165" s="273"/>
    </row>
    <row r="166" spans="25:26">
      <c r="Y166" s="273" t="s">
        <v>166</v>
      </c>
      <c r="Z166" s="273"/>
    </row>
    <row r="167" spans="25:26">
      <c r="Y167" s="273" t="s">
        <v>167</v>
      </c>
      <c r="Z167" s="273"/>
    </row>
    <row r="168" spans="25:26">
      <c r="Y168" s="273" t="s">
        <v>168</v>
      </c>
      <c r="Z168" s="273"/>
    </row>
    <row r="169" spans="25:26">
      <c r="Y169" s="273" t="s">
        <v>169</v>
      </c>
      <c r="Z169" s="273"/>
    </row>
    <row r="170" spans="25:26">
      <c r="Y170" s="273" t="s">
        <v>170</v>
      </c>
      <c r="Z170" s="273"/>
    </row>
    <row r="171" spans="25:26">
      <c r="Y171" s="273" t="s">
        <v>171</v>
      </c>
      <c r="Z171" s="273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383" priority="1" operator="greaterThan">
      <formula>0</formula>
    </cfRule>
  </conditionalFormatting>
  <conditionalFormatting sqref="P5:P157 AA5:AA157">
    <cfRule type="cellIs" dxfId="382" priority="4" operator="lessThan">
      <formula>0</formula>
    </cfRule>
  </conditionalFormatting>
  <conditionalFormatting sqref="Q5:Q157 AB5:AB157">
    <cfRule type="cellIs" dxfId="381" priority="2" operator="greaterThan">
      <formula>1</formula>
    </cfRule>
    <cfRule type="cellIs" dxfId="380" priority="3" operator="lessThan">
      <formula>0.8</formula>
    </cfRule>
  </conditionalFormatting>
  <conditionalFormatting sqref="AC5:AC6 R5:R157 AC90:AC95">
    <cfRule type="cellIs" dxfId="379" priority="5" operator="lessThan">
      <formula>0.8</formula>
    </cfRule>
  </conditionalFormatting>
  <conditionalFormatting sqref="AC12:AC20">
    <cfRule type="cellIs" dxfId="378" priority="13" operator="lessThan">
      <formula>0.8</formula>
    </cfRule>
  </conditionalFormatting>
  <conditionalFormatting sqref="AC22:AC27">
    <cfRule type="cellIs" dxfId="377" priority="12" operator="lessThan">
      <formula>0.8</formula>
    </cfRule>
  </conditionalFormatting>
  <conditionalFormatting sqref="AC39">
    <cfRule type="cellIs" dxfId="376" priority="11" operator="lessThan">
      <formula>0.8</formula>
    </cfRule>
  </conditionalFormatting>
  <conditionalFormatting sqref="AC56">
    <cfRule type="cellIs" dxfId="375" priority="7" operator="lessThan">
      <formula>0.8</formula>
    </cfRule>
  </conditionalFormatting>
  <conditionalFormatting sqref="AC73:AC78">
    <cfRule type="cellIs" dxfId="374" priority="6" operator="lessThan">
      <formula>0.8</formula>
    </cfRule>
  </conditionalFormatting>
  <conditionalFormatting sqref="AC107">
    <cfRule type="cellIs" dxfId="373" priority="10" operator="lessThan">
      <formula>0.8</formula>
    </cfRule>
  </conditionalFormatting>
  <conditionalFormatting sqref="AC124">
    <cfRule type="cellIs" dxfId="372" priority="9" operator="lessThan">
      <formula>0.8</formula>
    </cfRule>
  </conditionalFormatting>
  <conditionalFormatting sqref="AC141:AC146">
    <cfRule type="cellIs" dxfId="371" priority="8" operator="lessThan">
      <formula>0.8</formula>
    </cfRule>
  </conditionalFormatting>
  <dataValidations count="1">
    <dataValidation type="list" allowBlank="1" showInputMessage="1" showErrorMessage="1" sqref="Y5:Z157" xr:uid="{352B64E6-AE75-4B1B-9B79-F83EF8D8E87C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2FA1F-24FA-45CE-96A7-924A85F26BA5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M44" sqref="M44"/>
      <selection pane="bottomLeft" activeCell="AC130" sqref="AC130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56149</v>
      </c>
      <c r="E1" s="88" t="s">
        <v>3</v>
      </c>
      <c r="F1" s="89">
        <f>SUM(G5:G140)</f>
        <v>2837083.11</v>
      </c>
      <c r="G1" s="90" t="s">
        <v>84</v>
      </c>
      <c r="H1" s="91">
        <f>L21+L38+L55+L72+L89+L106+L123+L140</f>
        <v>152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205</v>
      </c>
      <c r="Z1" s="192" t="s">
        <v>206</v>
      </c>
      <c r="AA1" s="370" t="s">
        <v>173</v>
      </c>
      <c r="AB1" s="371"/>
      <c r="AC1" s="176" t="s">
        <v>19</v>
      </c>
      <c r="AD1" s="177" t="s">
        <v>172</v>
      </c>
      <c r="AE1" s="338" t="s">
        <v>90</v>
      </c>
      <c r="AF1" s="353"/>
      <c r="AG1" s="354"/>
    </row>
    <row r="2" spans="1:33" ht="26.25" customHeight="1" thickBot="1">
      <c r="A2" s="331">
        <v>46097</v>
      </c>
      <c r="B2" s="332"/>
      <c r="C2" s="92" t="s">
        <v>40</v>
      </c>
      <c r="D2" s="93">
        <f>AVERAGE(N21,N38,N55,N72,N89,N106,N123,N140)</f>
        <v>135.56366297004249</v>
      </c>
      <c r="E2" s="93" t="s">
        <v>91</v>
      </c>
      <c r="F2" s="94">
        <f>F1/D1</f>
        <v>50.527758464086624</v>
      </c>
      <c r="G2" s="95" t="s">
        <v>92</v>
      </c>
      <c r="H2" s="96">
        <f>COUNT(H5:H140)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SUM(Y21,Y38,Y55,Y72,Y89,Y106,Y123,Y140)</f>
        <v>0</v>
      </c>
      <c r="Z2" s="193">
        <f>SUM(Z21,Z38,Z55,Z72,Z89,Z106,Z123,Z140)</f>
        <v>0</v>
      </c>
      <c r="AA2" s="372"/>
      <c r="AB2" s="373"/>
      <c r="AC2" s="201">
        <f>SUM(AC21,AC38,AC55,AC72,AC89,AC106,AC123,AC140)</f>
        <v>44</v>
      </c>
      <c r="AD2" s="202">
        <f>SUM(AD21,AD38,AD55,AD72,AD89,AD106,AD123,AD140)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207</v>
      </c>
      <c r="Z3" s="364"/>
      <c r="AA3" s="366" t="s">
        <v>108</v>
      </c>
      <c r="AB3" s="367"/>
      <c r="AC3" s="363" t="s">
        <v>208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8"/>
      <c r="AB4" s="369"/>
      <c r="AC4" s="194" t="s">
        <v>174</v>
      </c>
      <c r="AD4" s="195" t="s">
        <v>175</v>
      </c>
      <c r="AE4" s="312"/>
      <c r="AF4" s="299"/>
      <c r="AG4" s="301"/>
    </row>
    <row r="5" spans="1:33" ht="15.75" customHeight="1">
      <c r="A5" s="284" t="s">
        <v>180</v>
      </c>
      <c r="B5" s="114" t="s">
        <v>181</v>
      </c>
      <c r="C5" s="362" t="s">
        <v>182</v>
      </c>
      <c r="D5" s="362"/>
      <c r="E5" s="147">
        <v>56.77</v>
      </c>
      <c r="F5" s="151">
        <v>4261</v>
      </c>
      <c r="G5" s="148">
        <f t="shared" ref="G5:G7" si="0">E5*F5</f>
        <v>241896.97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25</v>
      </c>
      <c r="M5" s="151">
        <f>F5/V5*60</f>
        <v>1785.9587844917917</v>
      </c>
      <c r="N5" s="152">
        <f>M5/L5</f>
        <v>71.438351379671673</v>
      </c>
      <c r="O5" s="154">
        <f>L5-I5</f>
        <v>1</v>
      </c>
      <c r="P5" s="155">
        <f>N5-K5</f>
        <v>-11.894981953661656</v>
      </c>
      <c r="Q5" s="156">
        <f>N5/K5</f>
        <v>0.85726021655606011</v>
      </c>
      <c r="R5" s="289">
        <f>Q21</f>
        <v>0.88059752526385082</v>
      </c>
      <c r="S5" s="157">
        <v>0.25</v>
      </c>
      <c r="T5" s="158">
        <v>0.34940972222222222</v>
      </c>
      <c r="U5" s="159"/>
      <c r="V5" s="160">
        <v>143.15</v>
      </c>
      <c r="W5" s="181"/>
      <c r="X5" s="152"/>
      <c r="Y5" s="12"/>
      <c r="Z5" s="198"/>
      <c r="AA5" s="292"/>
      <c r="AB5" s="293"/>
      <c r="AC5" s="12">
        <v>4</v>
      </c>
      <c r="AD5" s="198"/>
      <c r="AE5" s="178">
        <f>M5-J5</f>
        <v>-214.04121550820832</v>
      </c>
      <c r="AF5" s="132">
        <f>M5/J5</f>
        <v>0.89297939224589584</v>
      </c>
      <c r="AG5" s="365">
        <f>AF21</f>
        <v>0.8930003073098205</v>
      </c>
    </row>
    <row r="6" spans="1:33" ht="15.75" customHeight="1">
      <c r="A6" s="285"/>
      <c r="B6" s="100" t="s">
        <v>183</v>
      </c>
      <c r="C6" s="361" t="s">
        <v>184</v>
      </c>
      <c r="D6" s="361"/>
      <c r="E6" s="101">
        <v>77.34</v>
      </c>
      <c r="F6" s="102">
        <v>2610</v>
      </c>
      <c r="G6" s="103">
        <f t="shared" si="0"/>
        <v>201857.40000000002</v>
      </c>
      <c r="H6" s="26"/>
      <c r="I6" s="104">
        <v>23</v>
      </c>
      <c r="J6" s="105">
        <v>2000</v>
      </c>
      <c r="K6" s="106">
        <f t="shared" ref="K6:K41" si="1">J6/I6</f>
        <v>86.956521739130437</v>
      </c>
      <c r="L6" s="107">
        <v>23</v>
      </c>
      <c r="M6" s="105">
        <f>F6/V6*60</f>
        <v>1786.3117870722438</v>
      </c>
      <c r="N6" s="106">
        <f>M6/L6</f>
        <v>77.665729872706251</v>
      </c>
      <c r="O6" s="108">
        <f>L6-I6</f>
        <v>0</v>
      </c>
      <c r="P6" s="109">
        <f>N6-K6</f>
        <v>-9.2907918664241862</v>
      </c>
      <c r="Q6" s="110">
        <f>N6/K6</f>
        <v>0.8931558935361219</v>
      </c>
      <c r="R6" s="290"/>
      <c r="S6" s="47">
        <v>0.35300925925925924</v>
      </c>
      <c r="T6" s="48">
        <v>0.41388888888888886</v>
      </c>
      <c r="U6" s="111">
        <v>5.1833333333333176</v>
      </c>
      <c r="V6" s="112">
        <v>87.666666666666643</v>
      </c>
      <c r="W6" s="113">
        <v>0.41388888888888886</v>
      </c>
      <c r="X6" s="116">
        <v>0.45208333333333334</v>
      </c>
      <c r="Y6" s="12"/>
      <c r="Z6" s="198"/>
      <c r="AA6" s="276"/>
      <c r="AB6" s="277"/>
      <c r="AC6" s="12">
        <v>2</v>
      </c>
      <c r="AD6" s="198"/>
      <c r="AE6" s="117">
        <f>M6-J6</f>
        <v>-213.68821292775624</v>
      </c>
      <c r="AF6" s="110">
        <f>M6/J6</f>
        <v>0.8931558935361219</v>
      </c>
      <c r="AG6" s="359"/>
    </row>
    <row r="7" spans="1:33" ht="15.75" customHeight="1">
      <c r="A7" s="285"/>
      <c r="B7" s="100" t="s">
        <v>183</v>
      </c>
      <c r="C7" s="361" t="s">
        <v>186</v>
      </c>
      <c r="D7" s="361"/>
      <c r="E7" s="101">
        <v>59.52</v>
      </c>
      <c r="F7" s="102">
        <v>5006</v>
      </c>
      <c r="G7" s="103">
        <f t="shared" si="0"/>
        <v>297957.12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1785.7312722948873</v>
      </c>
      <c r="N7" s="106">
        <f>M7/L7</f>
        <v>74.405469678953637</v>
      </c>
      <c r="O7" s="108">
        <f>L7-I7</f>
        <v>0</v>
      </c>
      <c r="P7" s="109">
        <f>N7-K7</f>
        <v>-8.9278636543796921</v>
      </c>
      <c r="Q7" s="110">
        <f>N7/K7</f>
        <v>0.89286563614744374</v>
      </c>
      <c r="R7" s="290"/>
      <c r="S7" s="47">
        <v>0.45208333333333334</v>
      </c>
      <c r="T7" s="48">
        <v>0.56888888888888889</v>
      </c>
      <c r="U7" s="111">
        <v>55.000000000000043</v>
      </c>
      <c r="V7" s="112">
        <v>168.2</v>
      </c>
      <c r="W7" s="113"/>
      <c r="X7" s="116"/>
      <c r="Y7" s="12"/>
      <c r="Z7" s="198"/>
      <c r="AA7" s="276"/>
      <c r="AB7" s="277"/>
      <c r="AC7" s="12">
        <v>5</v>
      </c>
      <c r="AD7" s="198"/>
      <c r="AE7" s="117">
        <f>M7-J7</f>
        <v>-214.26872770511272</v>
      </c>
      <c r="AF7" s="110">
        <f>M7/J7</f>
        <v>0.89286563614744363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24</v>
      </c>
      <c r="M21" s="137">
        <f t="shared" si="4"/>
        <v>1786.0006146196411</v>
      </c>
      <c r="N21" s="138">
        <f>M21/L21</f>
        <v>74.416692275818377</v>
      </c>
      <c r="O21" s="139">
        <f>L21-I21</f>
        <v>0.33333333333333215</v>
      </c>
      <c r="P21" s="140">
        <f>N21-K21</f>
        <v>-10.090349977702743</v>
      </c>
      <c r="Q21" s="141">
        <f>N21/K21</f>
        <v>0.88059752526385082</v>
      </c>
      <c r="R21" s="291"/>
      <c r="S21" s="142">
        <f>S5</f>
        <v>0.25</v>
      </c>
      <c r="T21" s="143">
        <f>INDEX(T5:T20,COUNTA(T5:T20))</f>
        <v>0.56888888888888889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11</v>
      </c>
      <c r="AD21" s="180">
        <f>SUM(AD5:AD20)</f>
        <v>0</v>
      </c>
      <c r="AE21" s="168">
        <f>M21-J21</f>
        <v>-213.99938538035894</v>
      </c>
      <c r="AF21" s="141">
        <f>M21/J21</f>
        <v>0.8930003073098205</v>
      </c>
      <c r="AG21" s="360"/>
    </row>
    <row r="22" spans="1:33" ht="15.75" customHeight="1">
      <c r="A22" s="294" t="s">
        <v>187</v>
      </c>
      <c r="B22" s="146" t="s">
        <v>183</v>
      </c>
      <c r="C22" s="287" t="s">
        <v>190</v>
      </c>
      <c r="D22" s="288"/>
      <c r="E22" s="147">
        <v>47.37</v>
      </c>
      <c r="F22" s="159">
        <v>2103</v>
      </c>
      <c r="G22" s="148">
        <f t="shared" ref="G22:G24" si="5">E22*F22</f>
        <v>99619.11</v>
      </c>
      <c r="H22" s="149"/>
      <c r="I22" s="153">
        <v>21</v>
      </c>
      <c r="J22" s="151">
        <v>2000</v>
      </c>
      <c r="K22" s="152">
        <f>J22/I22</f>
        <v>95.238095238095241</v>
      </c>
      <c r="L22" s="153">
        <v>22</v>
      </c>
      <c r="M22" s="151">
        <f>F22/V22*60</f>
        <v>1784.3035588027346</v>
      </c>
      <c r="N22" s="152">
        <f>M22/L22</f>
        <v>81.104707218306118</v>
      </c>
      <c r="O22" s="154">
        <f>L22-I22</f>
        <v>1</v>
      </c>
      <c r="P22" s="155">
        <f>N22-K22</f>
        <v>-14.133388019789123</v>
      </c>
      <c r="Q22" s="156">
        <f>N22/K22</f>
        <v>0.85159942579221426</v>
      </c>
      <c r="R22" s="289">
        <f>Q38</f>
        <v>0.87852154264836502</v>
      </c>
      <c r="S22" s="157">
        <v>0.25019675925925927</v>
      </c>
      <c r="T22" s="158">
        <v>0.29930555555555555</v>
      </c>
      <c r="U22" s="159"/>
      <c r="V22" s="160">
        <v>70.71666666666664</v>
      </c>
      <c r="W22" s="97"/>
      <c r="X22" s="98"/>
      <c r="Y22" s="12"/>
      <c r="Z22" s="198"/>
      <c r="AA22" s="292"/>
      <c r="AB22" s="293"/>
      <c r="AC22" s="12">
        <v>2</v>
      </c>
      <c r="AD22" s="198"/>
      <c r="AE22" s="115">
        <f>M22-J22</f>
        <v>-215.69644119726536</v>
      </c>
      <c r="AF22" s="156">
        <f>M22/J22</f>
        <v>0.89215177940136736</v>
      </c>
      <c r="AG22" s="358">
        <f>AF38</f>
        <v>0.89246632903960887</v>
      </c>
    </row>
    <row r="23" spans="1:33" ht="15.75" customHeight="1">
      <c r="A23" s="295"/>
      <c r="B23" s="163" t="s">
        <v>183</v>
      </c>
      <c r="C23" s="274" t="s">
        <v>192</v>
      </c>
      <c r="D23" s="275"/>
      <c r="E23" s="101">
        <v>53.76</v>
      </c>
      <c r="F23" s="111">
        <v>3457</v>
      </c>
      <c r="G23" s="103">
        <f t="shared" si="5"/>
        <v>185848.32000000001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1785.5380200860825</v>
      </c>
      <c r="N23" s="106">
        <f>M23/L23</f>
        <v>89.276901004304122</v>
      </c>
      <c r="O23" s="108">
        <f>L23-I23</f>
        <v>0</v>
      </c>
      <c r="P23" s="109">
        <f>N23-K23</f>
        <v>-10.723098995695878</v>
      </c>
      <c r="Q23" s="110">
        <f>N23/K23</f>
        <v>0.89276901004304121</v>
      </c>
      <c r="R23" s="290"/>
      <c r="S23" s="47">
        <v>0.30277777777777776</v>
      </c>
      <c r="T23" s="48">
        <v>0.38344907407407408</v>
      </c>
      <c r="U23" s="111">
        <v>4.9999999999999822</v>
      </c>
      <c r="V23" s="112">
        <v>116.16666666666671</v>
      </c>
      <c r="W23" s="113"/>
      <c r="X23" s="116"/>
      <c r="Y23" s="12"/>
      <c r="Z23" s="198"/>
      <c r="AA23" s="276"/>
      <c r="AB23" s="277"/>
      <c r="AC23" s="12">
        <v>3</v>
      </c>
      <c r="AD23" s="198"/>
      <c r="AE23" s="117">
        <f>M23-J23</f>
        <v>-214.4619799139175</v>
      </c>
      <c r="AF23" s="110">
        <f>M23/J23</f>
        <v>0.89276901004304121</v>
      </c>
      <c r="AG23" s="359"/>
    </row>
    <row r="24" spans="1:33" ht="15.75" customHeight="1">
      <c r="A24" s="295"/>
      <c r="B24" s="163" t="s">
        <v>183</v>
      </c>
      <c r="C24" s="274" t="s">
        <v>193</v>
      </c>
      <c r="D24" s="275"/>
      <c r="E24" s="101">
        <v>71.55</v>
      </c>
      <c r="F24" s="111">
        <v>2729</v>
      </c>
      <c r="G24" s="103">
        <f t="shared" si="5"/>
        <v>195259.94999999998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1784.9563953488373</v>
      </c>
      <c r="N24" s="106">
        <f>M24/L24</f>
        <v>81.134381606765331</v>
      </c>
      <c r="O24" s="108">
        <f>L24-I24</f>
        <v>0</v>
      </c>
      <c r="P24" s="109">
        <f>N24-K24</f>
        <v>-9.7747093023255758</v>
      </c>
      <c r="Q24" s="110">
        <f>N24/K24</f>
        <v>0.89247819767441872</v>
      </c>
      <c r="R24" s="290"/>
      <c r="S24" s="47">
        <v>0.38768518518518519</v>
      </c>
      <c r="T24" s="48">
        <v>0.4513888888888889</v>
      </c>
      <c r="U24" s="111">
        <v>6.0999999999999943</v>
      </c>
      <c r="V24" s="112">
        <v>91.733333333333334</v>
      </c>
      <c r="W24" s="113"/>
      <c r="X24" s="116"/>
      <c r="Y24" s="12"/>
      <c r="Z24" s="198"/>
      <c r="AA24" s="276"/>
      <c r="AB24" s="277"/>
      <c r="AC24" s="12">
        <v>2</v>
      </c>
      <c r="AD24" s="198"/>
      <c r="AE24" s="117">
        <f>M24-J24</f>
        <v>-215.0436046511627</v>
      </c>
      <c r="AF24" s="110">
        <f>M24/J24</f>
        <v>0.89247819767441861</v>
      </c>
      <c r="AG24" s="359"/>
    </row>
    <row r="25" spans="1:33" ht="15.75" customHeight="1">
      <c r="A25" s="295"/>
      <c r="B25" s="163"/>
      <c r="C25" s="274"/>
      <c r="D25" s="275"/>
      <c r="E25" s="101"/>
      <c r="F25" s="111"/>
      <c r="G25" s="103"/>
      <c r="H25" s="26"/>
      <c r="I25" s="107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12"/>
      <c r="Z25" s="198"/>
      <c r="AA25" s="276"/>
      <c r="AB25" s="277"/>
      <c r="AC25" s="12"/>
      <c r="AD25" s="198"/>
      <c r="AE25" s="117"/>
      <c r="AF25" s="110"/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21</v>
      </c>
      <c r="J38" s="137">
        <f t="shared" si="6"/>
        <v>2000</v>
      </c>
      <c r="K38" s="138">
        <f t="shared" ref="K38" si="7">J38/I38</f>
        <v>95.238095238095241</v>
      </c>
      <c r="L38" s="136">
        <f t="shared" ref="L38:M38" si="8">AVERAGE(L22:L37)</f>
        <v>21.333333333333332</v>
      </c>
      <c r="M38" s="137">
        <f t="shared" si="8"/>
        <v>1784.9326580792178</v>
      </c>
      <c r="N38" s="138">
        <f>M38/L38</f>
        <v>83.66871834746334</v>
      </c>
      <c r="O38" s="139">
        <f>L38-I38</f>
        <v>0.33333333333333215</v>
      </c>
      <c r="P38" s="140">
        <f>N38-K38</f>
        <v>-11.569376890631901</v>
      </c>
      <c r="Q38" s="141">
        <f>N38/K38</f>
        <v>0.87852154264836502</v>
      </c>
      <c r="R38" s="291"/>
      <c r="S38" s="142">
        <f>S22</f>
        <v>0.25019675925925927</v>
      </c>
      <c r="T38" s="143">
        <f>INDEX(T22:T37,COUNTA(T22:T37))</f>
        <v>0.4513888888888889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7</v>
      </c>
      <c r="AD38" s="180">
        <f>SUM(AD22:AD37)</f>
        <v>0</v>
      </c>
      <c r="AE38" s="168">
        <f>M38-J38</f>
        <v>-215.06734192078216</v>
      </c>
      <c r="AF38" s="141">
        <f>M38/J38</f>
        <v>0.89246632903960887</v>
      </c>
      <c r="AG38" s="360"/>
    </row>
    <row r="39" spans="1:33" ht="15.75" customHeight="1">
      <c r="A39" s="284" t="s">
        <v>189</v>
      </c>
      <c r="B39" s="146" t="s">
        <v>183</v>
      </c>
      <c r="C39" s="287" t="s">
        <v>185</v>
      </c>
      <c r="D39" s="288"/>
      <c r="E39" s="147">
        <v>58.67</v>
      </c>
      <c r="F39" s="97">
        <v>4403</v>
      </c>
      <c r="G39" s="148">
        <f t="shared" ref="G39:G41" si="9">E39*F39</f>
        <v>258324.01</v>
      </c>
      <c r="H39" s="149"/>
      <c r="I39" s="150">
        <v>23</v>
      </c>
      <c r="J39" s="151">
        <v>2000</v>
      </c>
      <c r="K39" s="152">
        <f>J39/I39</f>
        <v>86.956521739130437</v>
      </c>
      <c r="L39" s="107">
        <v>24</v>
      </c>
      <c r="M39" s="151">
        <f>F39/V39*60</f>
        <v>1782.190240611649</v>
      </c>
      <c r="N39" s="152">
        <f>M39/L39</f>
        <v>74.25792669215204</v>
      </c>
      <c r="O39" s="154">
        <f>L39-I39</f>
        <v>1</v>
      </c>
      <c r="P39" s="155">
        <f>N39-K39</f>
        <v>-12.698595046978397</v>
      </c>
      <c r="Q39" s="156">
        <f>N39/K39</f>
        <v>0.85396615695974842</v>
      </c>
      <c r="R39" s="289">
        <f>Q55</f>
        <v>0.8828476430905754</v>
      </c>
      <c r="S39" s="157">
        <v>0.25</v>
      </c>
      <c r="T39" s="158">
        <v>0.35293981481481479</v>
      </c>
      <c r="U39" s="159"/>
      <c r="V39" s="160">
        <v>148.23333333333329</v>
      </c>
      <c r="W39" s="158"/>
      <c r="X39" s="169"/>
      <c r="Y39" s="12"/>
      <c r="Z39" s="198"/>
      <c r="AA39" s="292"/>
      <c r="AB39" s="293"/>
      <c r="AC39" s="12">
        <v>4</v>
      </c>
      <c r="AD39" s="198"/>
      <c r="AE39" s="115">
        <f>M39-J39</f>
        <v>-217.80975938835104</v>
      </c>
      <c r="AF39" s="156">
        <f>M39/J39</f>
        <v>0.8910951203058245</v>
      </c>
      <c r="AG39" s="281">
        <f>AF55</f>
        <v>0.93555496506613223</v>
      </c>
    </row>
    <row r="40" spans="1:33" ht="15.75" customHeight="1">
      <c r="A40" s="285"/>
      <c r="B40" s="163" t="s">
        <v>183</v>
      </c>
      <c r="C40" s="274" t="s">
        <v>191</v>
      </c>
      <c r="D40" s="275"/>
      <c r="E40" s="101">
        <v>59.54</v>
      </c>
      <c r="F40" s="102">
        <v>3366</v>
      </c>
      <c r="G40" s="103">
        <f t="shared" si="9"/>
        <v>200411.63999999998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24</v>
      </c>
      <c r="M40" s="105">
        <f>F40/V40*60</f>
        <v>1784.0989399293296</v>
      </c>
      <c r="N40" s="106">
        <f>M40/L40</f>
        <v>74.337455830388734</v>
      </c>
      <c r="O40" s="108">
        <f>L40-I40</f>
        <v>1</v>
      </c>
      <c r="P40" s="109">
        <f>N40-K40</f>
        <v>-12.619065908741703</v>
      </c>
      <c r="Q40" s="110">
        <f>N40/K40</f>
        <v>0.8548807420494704</v>
      </c>
      <c r="R40" s="290"/>
      <c r="S40" s="47">
        <v>0.35625000000000001</v>
      </c>
      <c r="T40" s="48">
        <v>0.43486111111111109</v>
      </c>
      <c r="U40" s="111">
        <v>4.766666666666719</v>
      </c>
      <c r="V40" s="112">
        <v>113.19999999999995</v>
      </c>
      <c r="W40" s="113">
        <v>0.43486111111111109</v>
      </c>
      <c r="X40" s="116">
        <v>0.47361111111111109</v>
      </c>
      <c r="Y40" s="12"/>
      <c r="Z40" s="198"/>
      <c r="AA40" s="276"/>
      <c r="AB40" s="277"/>
      <c r="AC40" s="12">
        <v>3</v>
      </c>
      <c r="AD40" s="198"/>
      <c r="AE40" s="117">
        <f>M40-J40</f>
        <v>-215.90106007067038</v>
      </c>
      <c r="AF40" s="110">
        <f>M40/J40</f>
        <v>0.89204946996466483</v>
      </c>
      <c r="AG40" s="282"/>
    </row>
    <row r="41" spans="1:33" ht="15.75" customHeight="1">
      <c r="A41" s="285"/>
      <c r="B41" s="163" t="s">
        <v>178</v>
      </c>
      <c r="C41" s="274" t="s">
        <v>179</v>
      </c>
      <c r="D41" s="275"/>
      <c r="E41" s="101">
        <v>29.97</v>
      </c>
      <c r="F41" s="102">
        <v>2879</v>
      </c>
      <c r="G41" s="103">
        <f t="shared" si="9"/>
        <v>86283.62999999999</v>
      </c>
      <c r="H41" s="26"/>
      <c r="I41" s="104">
        <v>21</v>
      </c>
      <c r="J41" s="105">
        <v>2790</v>
      </c>
      <c r="K41" s="106">
        <f t="shared" si="1"/>
        <v>132.85714285714286</v>
      </c>
      <c r="L41" s="107">
        <v>23</v>
      </c>
      <c r="M41" s="105">
        <f>F41/V41*60</f>
        <v>2786.1290322580599</v>
      </c>
      <c r="N41" s="106">
        <f>M41/L41</f>
        <v>121.13604488078521</v>
      </c>
      <c r="O41" s="108">
        <f>L41-I41</f>
        <v>2</v>
      </c>
      <c r="P41" s="109">
        <f>N41-K41</f>
        <v>-11.721097976357655</v>
      </c>
      <c r="Q41" s="110">
        <f>N41/K41</f>
        <v>0.91177668189838323</v>
      </c>
      <c r="R41" s="290"/>
      <c r="S41" s="47">
        <v>0.47361111111111109</v>
      </c>
      <c r="T41" s="48">
        <v>0.51666666666666672</v>
      </c>
      <c r="U41" s="111">
        <v>55.800000000000011</v>
      </c>
      <c r="V41" s="112">
        <v>62.000000000000099</v>
      </c>
      <c r="W41" s="113"/>
      <c r="X41" s="116"/>
      <c r="Y41" s="12"/>
      <c r="Z41" s="198"/>
      <c r="AA41" s="276"/>
      <c r="AB41" s="277"/>
      <c r="AC41" s="12">
        <v>1</v>
      </c>
      <c r="AD41" s="198"/>
      <c r="AE41" s="117">
        <f>M41-J41</f>
        <v>-3.8709677419401487</v>
      </c>
      <c r="AF41" s="110">
        <f>M41/J41</f>
        <v>0.99861255636489599</v>
      </c>
      <c r="AG41" s="282"/>
    </row>
    <row r="42" spans="1:33" ht="15.75" customHeight="1">
      <c r="A42" s="285"/>
      <c r="B42" s="163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12"/>
      <c r="Z42" s="198"/>
      <c r="AA42" s="276"/>
      <c r="AB42" s="277"/>
      <c r="AC42" s="12"/>
      <c r="AD42" s="198"/>
      <c r="AE42" s="117"/>
      <c r="AF42" s="110"/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22.333333333333332</v>
      </c>
      <c r="J55" s="137">
        <f t="shared" si="10"/>
        <v>2263.3333333333335</v>
      </c>
      <c r="K55" s="138">
        <f t="shared" ref="K55" si="11">J55/I55</f>
        <v>101.34328358208957</v>
      </c>
      <c r="L55" s="136">
        <f t="shared" ref="L55:M55" si="12">AVERAGE(L39:L54)</f>
        <v>23.666666666666668</v>
      </c>
      <c r="M55" s="137">
        <f t="shared" si="12"/>
        <v>2117.4727375996795</v>
      </c>
      <c r="N55" s="138">
        <f>M55/L55</f>
        <v>89.470679053507581</v>
      </c>
      <c r="O55" s="139">
        <f>L55-I55</f>
        <v>1.3333333333333357</v>
      </c>
      <c r="P55" s="140">
        <f>N55-K55</f>
        <v>-11.872604528581988</v>
      </c>
      <c r="Q55" s="141">
        <f>N55/K55</f>
        <v>0.8828476430905754</v>
      </c>
      <c r="R55" s="291"/>
      <c r="S55" s="142">
        <f>S39</f>
        <v>0.25</v>
      </c>
      <c r="T55" s="143">
        <f>INDEX(T39:T54,COUNTA(T39:T54))</f>
        <v>0.51666666666666672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8</v>
      </c>
      <c r="AD55" s="191">
        <f>SUM(AD39:AD54)</f>
        <v>0</v>
      </c>
      <c r="AE55" s="168">
        <f>M55-J55</f>
        <v>-145.86059573365401</v>
      </c>
      <c r="AF55" s="141">
        <f>M55/J55</f>
        <v>0.93555496506613223</v>
      </c>
      <c r="AG55" s="283"/>
    </row>
    <row r="56" spans="1:33" ht="15.75" customHeight="1">
      <c r="A56" s="294" t="s">
        <v>210</v>
      </c>
      <c r="B56" s="114" t="s">
        <v>176</v>
      </c>
      <c r="C56" s="362" t="s">
        <v>177</v>
      </c>
      <c r="D56" s="362"/>
      <c r="E56" s="147">
        <v>19.7</v>
      </c>
      <c r="F56" s="97">
        <v>3585</v>
      </c>
      <c r="G56" s="148">
        <f t="shared" ref="G56" si="13">E56*F56</f>
        <v>70624.5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1079.5483061480554</v>
      </c>
      <c r="N56" s="152">
        <f>M56/L56</f>
        <v>83.042177396004263</v>
      </c>
      <c r="O56" s="154">
        <f>L56-I56</f>
        <v>0</v>
      </c>
      <c r="P56" s="155">
        <f>N56-K56</f>
        <v>-9.2655149116880438</v>
      </c>
      <c r="Q56" s="156">
        <f>N56/K56</f>
        <v>0.89962358845671286</v>
      </c>
      <c r="R56" s="289">
        <f>Q72</f>
        <v>0.89962358845671286</v>
      </c>
      <c r="S56" s="157">
        <v>0.35416666666666669</v>
      </c>
      <c r="T56" s="158">
        <v>0.49253472222222222</v>
      </c>
      <c r="U56" s="159"/>
      <c r="V56" s="160">
        <v>199.24999999999997</v>
      </c>
      <c r="W56" s="158"/>
      <c r="X56" s="169"/>
      <c r="Y56" s="12"/>
      <c r="Z56" s="198"/>
      <c r="AA56" s="292"/>
      <c r="AB56" s="293"/>
      <c r="AC56" s="12">
        <v>4</v>
      </c>
      <c r="AD56" s="198"/>
      <c r="AE56" s="115">
        <f>M56-J56</f>
        <v>-120.45169385194458</v>
      </c>
      <c r="AF56" s="156">
        <f>M56/J56</f>
        <v>0.89962358845671286</v>
      </c>
      <c r="AG56" s="281">
        <f>AF72</f>
        <v>0.89962358845671286</v>
      </c>
    </row>
    <row r="57" spans="1:33" ht="15.75" customHeight="1">
      <c r="A57" s="295"/>
      <c r="B57" s="100"/>
      <c r="C57" s="361"/>
      <c r="D57" s="361"/>
      <c r="E57" s="101"/>
      <c r="F57" s="102"/>
      <c r="G57" s="103"/>
      <c r="H57" s="26"/>
      <c r="I57" s="104"/>
      <c r="J57" s="105"/>
      <c r="K57" s="106"/>
      <c r="L57" s="107"/>
      <c r="M57" s="105"/>
      <c r="N57" s="106"/>
      <c r="O57" s="108"/>
      <c r="P57" s="109"/>
      <c r="Q57" s="110"/>
      <c r="R57" s="290"/>
      <c r="S57" s="47"/>
      <c r="T57" s="48"/>
      <c r="U57" s="111"/>
      <c r="V57" s="112"/>
      <c r="W57" s="113"/>
      <c r="X57" s="116"/>
      <c r="Y57" s="12"/>
      <c r="Z57" s="198"/>
      <c r="AA57" s="276"/>
      <c r="AB57" s="277"/>
      <c r="AC57" s="12"/>
      <c r="AD57" s="198"/>
      <c r="AE57" s="117"/>
      <c r="AF57" s="110"/>
      <c r="AG57" s="282"/>
    </row>
    <row r="58" spans="1:33" ht="15.75" customHeight="1">
      <c r="A58" s="295"/>
      <c r="B58" s="100"/>
      <c r="C58" s="361"/>
      <c r="D58" s="361"/>
      <c r="E58" s="101"/>
      <c r="F58" s="102"/>
      <c r="G58" s="103"/>
      <c r="H58" s="26"/>
      <c r="I58" s="104"/>
      <c r="J58" s="105"/>
      <c r="K58" s="106"/>
      <c r="L58" s="107"/>
      <c r="M58" s="105"/>
      <c r="N58" s="106"/>
      <c r="O58" s="108"/>
      <c r="P58" s="109"/>
      <c r="Q58" s="110"/>
      <c r="R58" s="290"/>
      <c r="S58" s="47"/>
      <c r="T58" s="48"/>
      <c r="U58" s="111"/>
      <c r="V58" s="112"/>
      <c r="W58" s="113"/>
      <c r="X58" s="116"/>
      <c r="Y58" s="12"/>
      <c r="Z58" s="198"/>
      <c r="AA58" s="276"/>
      <c r="AB58" s="277"/>
      <c r="AC58" s="12"/>
      <c r="AD58" s="198"/>
      <c r="AE58" s="117"/>
      <c r="AF58" s="110"/>
      <c r="AG58" s="282"/>
    </row>
    <row r="59" spans="1:33" ht="15.75" customHeight="1">
      <c r="A59" s="295"/>
      <c r="B59" s="100"/>
      <c r="C59" s="361"/>
      <c r="D59" s="361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12"/>
      <c r="Z59" s="198"/>
      <c r="AA59" s="276"/>
      <c r="AB59" s="277"/>
      <c r="AC59" s="12"/>
      <c r="AD59" s="198"/>
      <c r="AE59" s="199"/>
      <c r="AF59" s="200"/>
      <c r="AG59" s="282"/>
    </row>
    <row r="60" spans="1:33" ht="15.75" customHeight="1">
      <c r="A60" s="296"/>
      <c r="B60" s="100"/>
      <c r="C60" s="361"/>
      <c r="D60" s="361"/>
      <c r="E60" s="101"/>
      <c r="F60" s="105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99"/>
      <c r="AF60" s="200"/>
      <c r="AG60" s="282"/>
    </row>
    <row r="61" spans="1:33" ht="15.75" customHeight="1">
      <c r="A61" s="296"/>
      <c r="B61" s="100"/>
      <c r="C61" s="361"/>
      <c r="D61" s="361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99"/>
      <c r="AF61" s="200"/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14">AVERAGE(I56:I71)</f>
        <v>13</v>
      </c>
      <c r="J72" s="137">
        <f t="shared" si="14"/>
        <v>1200</v>
      </c>
      <c r="K72" s="138">
        <f t="shared" ref="K72:K75" si="15">J72/I72</f>
        <v>92.307692307692307</v>
      </c>
      <c r="L72" s="136">
        <f t="shared" ref="L72:M72" si="16">AVERAGE(L56:L71)</f>
        <v>13</v>
      </c>
      <c r="M72" s="137">
        <f t="shared" si="16"/>
        <v>1079.5483061480554</v>
      </c>
      <c r="N72" s="138">
        <f>M72/L72</f>
        <v>83.042177396004263</v>
      </c>
      <c r="O72" s="139">
        <f>L72-I72</f>
        <v>0</v>
      </c>
      <c r="P72" s="140">
        <f>N72-K72</f>
        <v>-9.2655149116880438</v>
      </c>
      <c r="Q72" s="141">
        <f>N72/K72</f>
        <v>0.89962358845671286</v>
      </c>
      <c r="R72" s="291"/>
      <c r="S72" s="142">
        <f>S56</f>
        <v>0.35416666666666669</v>
      </c>
      <c r="T72" s="143">
        <f>INDEX(T56:T71,COUNTA(T56:T71))</f>
        <v>0.49253472222222222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4</v>
      </c>
      <c r="AD72" s="191">
        <f>SUM(AD56:AD71)</f>
        <v>0</v>
      </c>
      <c r="AE72" s="168">
        <f>M72-J72</f>
        <v>-120.45169385194458</v>
      </c>
      <c r="AF72" s="141">
        <f>M72/J72</f>
        <v>0.89962358845671286</v>
      </c>
      <c r="AG72" s="283"/>
    </row>
    <row r="73" spans="1:33" ht="15.75" customHeight="1">
      <c r="A73" s="284" t="s">
        <v>118</v>
      </c>
      <c r="B73" s="100" t="s">
        <v>211</v>
      </c>
      <c r="C73" s="274" t="s">
        <v>212</v>
      </c>
      <c r="D73" s="275"/>
      <c r="E73" s="101">
        <v>27.05</v>
      </c>
      <c r="F73" s="102">
        <v>753</v>
      </c>
      <c r="G73" s="121">
        <f t="shared" ref="G73:G75" si="17">E73*F73</f>
        <v>20368.650000000001</v>
      </c>
      <c r="H73" s="122"/>
      <c r="I73" s="104">
        <v>6</v>
      </c>
      <c r="J73" s="105">
        <v>3273</v>
      </c>
      <c r="K73" s="106">
        <f t="shared" si="15"/>
        <v>545.5</v>
      </c>
      <c r="L73" s="107">
        <v>6</v>
      </c>
      <c r="M73" s="105">
        <f>F73/V73*60</f>
        <v>2965.8643326039473</v>
      </c>
      <c r="N73" s="106">
        <f>M73/L73</f>
        <v>494.31072210065787</v>
      </c>
      <c r="O73" s="108">
        <f>L73-I73</f>
        <v>0</v>
      </c>
      <c r="P73" s="109">
        <f>N73-K73</f>
        <v>-51.18927789934213</v>
      </c>
      <c r="Q73" s="110">
        <f>N73/K73</f>
        <v>0.90616081045033525</v>
      </c>
      <c r="R73" s="289">
        <f>Q89</f>
        <v>0.90599326890287968</v>
      </c>
      <c r="S73" s="47">
        <v>0.38472222222222224</v>
      </c>
      <c r="T73" s="48">
        <v>0.39530092592592592</v>
      </c>
      <c r="U73" s="111">
        <v>5.6833333333333957</v>
      </c>
      <c r="V73" s="112">
        <v>15.23333333333329</v>
      </c>
      <c r="W73" s="113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-307.13566739605267</v>
      </c>
      <c r="AF73" s="156">
        <f>M73/J73</f>
        <v>0.90616081045033525</v>
      </c>
      <c r="AG73" s="281">
        <f>AF89</f>
        <v>0.90599326890287957</v>
      </c>
    </row>
    <row r="74" spans="1:33" ht="15.75" customHeight="1">
      <c r="A74" s="285"/>
      <c r="B74" s="100" t="s">
        <v>211</v>
      </c>
      <c r="C74" s="274" t="s">
        <v>215</v>
      </c>
      <c r="D74" s="275"/>
      <c r="E74" s="101">
        <v>26.21</v>
      </c>
      <c r="F74" s="102">
        <v>2036</v>
      </c>
      <c r="G74" s="121">
        <f t="shared" si="17"/>
        <v>53363.560000000005</v>
      </c>
      <c r="H74" s="62"/>
      <c r="I74" s="104">
        <v>6</v>
      </c>
      <c r="J74" s="105">
        <v>3273</v>
      </c>
      <c r="K74" s="106">
        <f t="shared" si="15"/>
        <v>545.5</v>
      </c>
      <c r="L74" s="107">
        <v>6</v>
      </c>
      <c r="M74" s="105">
        <f>F74/V74*60</f>
        <v>2965.0485436893227</v>
      </c>
      <c r="N74" s="106">
        <f>M74/L74</f>
        <v>494.17475728155381</v>
      </c>
      <c r="O74" s="123">
        <f>L74-I74</f>
        <v>0</v>
      </c>
      <c r="P74" s="124">
        <f>N74-K74</f>
        <v>-51.325242718446191</v>
      </c>
      <c r="Q74" s="125">
        <f>N74/K74</f>
        <v>0.90591156238598314</v>
      </c>
      <c r="R74" s="290"/>
      <c r="S74" s="47">
        <v>0.39861111111111114</v>
      </c>
      <c r="T74" s="48">
        <v>0.42722222222222223</v>
      </c>
      <c r="U74" s="111">
        <v>4.766666666666719</v>
      </c>
      <c r="V74" s="112">
        <v>41.199999999999967</v>
      </c>
      <c r="W74" s="113"/>
      <c r="X74" s="116"/>
      <c r="Y74" s="12"/>
      <c r="Z74" s="198"/>
      <c r="AA74" s="276"/>
      <c r="AB74" s="277"/>
      <c r="AC74" s="12">
        <v>1</v>
      </c>
      <c r="AD74" s="198"/>
      <c r="AE74" s="117">
        <f>M74-J74</f>
        <v>-307.95145631067726</v>
      </c>
      <c r="AF74" s="110">
        <f>M74/J74</f>
        <v>0.90591156238598314</v>
      </c>
      <c r="AG74" s="282"/>
    </row>
    <row r="75" spans="1:33" ht="15.75" customHeight="1">
      <c r="A75" s="285"/>
      <c r="B75" s="100" t="s">
        <v>178</v>
      </c>
      <c r="C75" s="274" t="s">
        <v>216</v>
      </c>
      <c r="D75" s="275"/>
      <c r="E75" s="101">
        <v>21.92</v>
      </c>
      <c r="F75" s="102">
        <v>1945</v>
      </c>
      <c r="G75" s="121">
        <f t="shared" si="17"/>
        <v>42634.400000000001</v>
      </c>
      <c r="H75" s="62"/>
      <c r="I75" s="104">
        <v>6</v>
      </c>
      <c r="J75" s="105">
        <v>3600</v>
      </c>
      <c r="K75" s="106">
        <f t="shared" si="15"/>
        <v>600</v>
      </c>
      <c r="L75" s="118">
        <v>6</v>
      </c>
      <c r="M75" s="105">
        <f>F75/V75*60</f>
        <v>3261.294829995345</v>
      </c>
      <c r="N75" s="106">
        <f>M75/L75</f>
        <v>543.5491383325575</v>
      </c>
      <c r="O75" s="123">
        <f>L75-I75</f>
        <v>0</v>
      </c>
      <c r="P75" s="124">
        <f>N75-K75</f>
        <v>-56.450861667442496</v>
      </c>
      <c r="Q75" s="125">
        <f>N75/K75</f>
        <v>0.90591523055426249</v>
      </c>
      <c r="R75" s="290"/>
      <c r="S75" s="47">
        <v>0.43070601851851853</v>
      </c>
      <c r="T75" s="48">
        <v>0.45555555555555555</v>
      </c>
      <c r="U75" s="111">
        <v>5.0166666666666782</v>
      </c>
      <c r="V75" s="112">
        <v>35.783333333333303</v>
      </c>
      <c r="W75" s="113"/>
      <c r="X75" s="116"/>
      <c r="Y75" s="12"/>
      <c r="Z75" s="198"/>
      <c r="AA75" s="276"/>
      <c r="AB75" s="277"/>
      <c r="AC75" s="12">
        <v>1</v>
      </c>
      <c r="AD75" s="198"/>
      <c r="AE75" s="117">
        <f>M75-J75</f>
        <v>-338.70517000465497</v>
      </c>
      <c r="AF75" s="110">
        <f>M75/J75</f>
        <v>0.90591523055426249</v>
      </c>
      <c r="AG75" s="282"/>
    </row>
    <row r="76" spans="1:33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27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27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13"/>
      <c r="X83" s="127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13"/>
      <c r="X84" s="127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13"/>
      <c r="X85" s="127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13"/>
      <c r="X86" s="127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13"/>
      <c r="X87" s="127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18">AVERAGE(I73:I88)</f>
        <v>6</v>
      </c>
      <c r="J89" s="137">
        <f t="shared" si="18"/>
        <v>3382</v>
      </c>
      <c r="K89" s="138">
        <f t="shared" ref="K89" si="19">J89/I89</f>
        <v>563.66666666666663</v>
      </c>
      <c r="L89" s="136">
        <f t="shared" ref="L89:M89" si="20">AVERAGE(L73:L88)</f>
        <v>6</v>
      </c>
      <c r="M89" s="137">
        <f t="shared" si="20"/>
        <v>3064.0692354295388</v>
      </c>
      <c r="N89" s="138">
        <f>M89/L89</f>
        <v>510.67820590492312</v>
      </c>
      <c r="O89" s="139">
        <f>L89-I89</f>
        <v>0</v>
      </c>
      <c r="P89" s="140">
        <f>N89-K89</f>
        <v>-52.988460761743511</v>
      </c>
      <c r="Q89" s="141">
        <f>N89/K89</f>
        <v>0.90599326890287968</v>
      </c>
      <c r="R89" s="291"/>
      <c r="S89" s="142">
        <f>S73</f>
        <v>0.38472222222222224</v>
      </c>
      <c r="T89" s="143">
        <f>INDEX(T73:T88,COUNTA(T73:T88))</f>
        <v>0.45555555555555555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9"/>
      <c r="AB89" s="280"/>
      <c r="AC89" s="179">
        <f>SUM(AC73:AC88)</f>
        <v>3</v>
      </c>
      <c r="AD89" s="191">
        <f>SUM(AD73:AD88)</f>
        <v>0</v>
      </c>
      <c r="AE89" s="168">
        <f>M89-J89</f>
        <v>-317.93076457046118</v>
      </c>
      <c r="AF89" s="141">
        <f>M89/J89</f>
        <v>0.90599326890287957</v>
      </c>
      <c r="AG89" s="283"/>
    </row>
    <row r="90" spans="1:33" ht="15.75" customHeight="1">
      <c r="A90" s="294" t="s">
        <v>220</v>
      </c>
      <c r="B90" s="146" t="s">
        <v>181</v>
      </c>
      <c r="C90" s="287" t="s">
        <v>203</v>
      </c>
      <c r="D90" s="288"/>
      <c r="E90" s="147">
        <v>58.17</v>
      </c>
      <c r="F90" s="97">
        <v>1545</v>
      </c>
      <c r="G90" s="148">
        <f t="shared" ref="G90:G91" si="21">E90*F90</f>
        <v>89872.650000000009</v>
      </c>
      <c r="H90" s="149"/>
      <c r="I90" s="150">
        <v>19</v>
      </c>
      <c r="J90" s="151">
        <v>1800</v>
      </c>
      <c r="K90" s="152">
        <f>J90/I90</f>
        <v>94.736842105263165</v>
      </c>
      <c r="L90" s="153">
        <v>19</v>
      </c>
      <c r="M90" s="151">
        <f>F90/V90*60</f>
        <v>1606.1218596592546</v>
      </c>
      <c r="N90" s="152">
        <f>M90/L90</f>
        <v>84.532729455750243</v>
      </c>
      <c r="O90" s="154">
        <f>L90-I90</f>
        <v>0</v>
      </c>
      <c r="P90" s="155">
        <f>N90-K90</f>
        <v>-10.204112649512922</v>
      </c>
      <c r="Q90" s="156">
        <f>N90/K90</f>
        <v>0.89228992203291912</v>
      </c>
      <c r="R90" s="289">
        <f>Q106</f>
        <v>0.89224548094713552</v>
      </c>
      <c r="S90" s="157">
        <v>0.70853009259259259</v>
      </c>
      <c r="T90" s="158">
        <v>0.74861111111111112</v>
      </c>
      <c r="U90" s="159"/>
      <c r="V90" s="160">
        <v>57.716666666666683</v>
      </c>
      <c r="W90" s="158"/>
      <c r="X90" s="169"/>
      <c r="Y90" s="196"/>
      <c r="Z90" s="197"/>
      <c r="AA90" s="292"/>
      <c r="AB90" s="293"/>
      <c r="AC90" s="196">
        <v>1</v>
      </c>
      <c r="AD90" s="197"/>
      <c r="AE90" s="115">
        <f>M90-J90</f>
        <v>-193.8781403407454</v>
      </c>
      <c r="AF90" s="156">
        <f>M90/J90</f>
        <v>0.89228992203291924</v>
      </c>
      <c r="AG90" s="281">
        <f>AF106</f>
        <v>0.89224548094713552</v>
      </c>
    </row>
    <row r="91" spans="1:33" ht="15.75" customHeight="1">
      <c r="A91" s="295"/>
      <c r="B91" s="163" t="s">
        <v>181</v>
      </c>
      <c r="C91" s="274" t="s">
        <v>221</v>
      </c>
      <c r="D91" s="275"/>
      <c r="E91" s="101">
        <v>44.98</v>
      </c>
      <c r="F91" s="102">
        <v>3861</v>
      </c>
      <c r="G91" s="103">
        <f t="shared" si="21"/>
        <v>173667.78</v>
      </c>
      <c r="H91" s="26"/>
      <c r="I91" s="104">
        <v>21</v>
      </c>
      <c r="J91" s="105">
        <v>1800</v>
      </c>
      <c r="K91" s="106">
        <f t="shared" ref="K91" si="22">J91/I91</f>
        <v>85.714285714285708</v>
      </c>
      <c r="L91" s="107">
        <v>21</v>
      </c>
      <c r="M91" s="105">
        <f>F91/V91*60</f>
        <v>1605.9618717504331</v>
      </c>
      <c r="N91" s="106">
        <f>M91/L91</f>
        <v>76.474374845258723</v>
      </c>
      <c r="O91" s="108">
        <f>L91-I91</f>
        <v>0</v>
      </c>
      <c r="P91" s="109">
        <f>N91-K91</f>
        <v>-9.2399108690269856</v>
      </c>
      <c r="Q91" s="110">
        <f>N91/K91</f>
        <v>0.8922010398613518</v>
      </c>
      <c r="R91" s="290"/>
      <c r="S91" s="47">
        <v>0.75208333333333333</v>
      </c>
      <c r="T91" s="48">
        <v>0.85225694444444444</v>
      </c>
      <c r="U91" s="111">
        <v>4.9999999999999822</v>
      </c>
      <c r="V91" s="112">
        <v>144.25</v>
      </c>
      <c r="W91" s="113"/>
      <c r="X91" s="116"/>
      <c r="Y91" s="12"/>
      <c r="Z91" s="198"/>
      <c r="AA91" s="276"/>
      <c r="AB91" s="277"/>
      <c r="AC91" s="12">
        <v>3</v>
      </c>
      <c r="AD91" s="198"/>
      <c r="AE91" s="117">
        <f>M91-J91</f>
        <v>-194.03812824956685</v>
      </c>
      <c r="AF91" s="110">
        <f>M91/J91</f>
        <v>0.8922010398613518</v>
      </c>
      <c r="AG91" s="282"/>
    </row>
    <row r="92" spans="1:33" ht="15.75" customHeight="1">
      <c r="A92" s="295"/>
      <c r="B92" s="163"/>
      <c r="C92" s="274"/>
      <c r="D92" s="275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16"/>
      <c r="Y92" s="12"/>
      <c r="Z92" s="198"/>
      <c r="AA92" s="276"/>
      <c r="AB92" s="277"/>
      <c r="AC92" s="12"/>
      <c r="AD92" s="198"/>
      <c r="AE92" s="117"/>
      <c r="AF92" s="110"/>
      <c r="AG92" s="282"/>
    </row>
    <row r="93" spans="1:33" ht="15.75" customHeight="1">
      <c r="A93" s="295"/>
      <c r="B93" s="163"/>
      <c r="C93" s="274"/>
      <c r="D93" s="275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282"/>
    </row>
    <row r="94" spans="1:33" ht="15.75" customHeight="1">
      <c r="A94" s="296"/>
      <c r="B94" s="163"/>
      <c r="C94" s="274"/>
      <c r="D94" s="275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282"/>
    </row>
    <row r="95" spans="1:33" ht="15.75" customHeight="1">
      <c r="A95" s="296"/>
      <c r="B95" s="163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282"/>
    </row>
    <row r="96" spans="1:33" ht="15.75" customHeight="1">
      <c r="A96" s="296"/>
      <c r="B96" s="163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76"/>
      <c r="AB96" s="277"/>
      <c r="AC96" s="12"/>
      <c r="AD96" s="198"/>
      <c r="AE96" s="117"/>
      <c r="AF96" s="110"/>
      <c r="AG96" s="282"/>
    </row>
    <row r="97" spans="1:33" ht="15.75" customHeight="1">
      <c r="A97" s="296"/>
      <c r="B97" s="163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76"/>
      <c r="AB97" s="277"/>
      <c r="AC97" s="12"/>
      <c r="AD97" s="198"/>
      <c r="AE97" s="117"/>
      <c r="AF97" s="110"/>
      <c r="AG97" s="282"/>
    </row>
    <row r="98" spans="1:33" ht="15.75" customHeight="1">
      <c r="A98" s="296"/>
      <c r="B98" s="163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76"/>
      <c r="AB98" s="277"/>
      <c r="AC98" s="12"/>
      <c r="AD98" s="198"/>
      <c r="AE98" s="117"/>
      <c r="AF98" s="110"/>
      <c r="AG98" s="282"/>
    </row>
    <row r="99" spans="1:33" ht="15.75" customHeight="1">
      <c r="A99" s="296"/>
      <c r="B99" s="163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76"/>
      <c r="AB99" s="277"/>
      <c r="AC99" s="12"/>
      <c r="AD99" s="198"/>
      <c r="AE99" s="117"/>
      <c r="AF99" s="110"/>
      <c r="AG99" s="282"/>
    </row>
    <row r="100" spans="1:33" ht="15.75" customHeight="1">
      <c r="A100" s="296"/>
      <c r="B100" s="163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76"/>
      <c r="AB100" s="277"/>
      <c r="AC100" s="12"/>
      <c r="AD100" s="198"/>
      <c r="AE100" s="117"/>
      <c r="AF100" s="110"/>
      <c r="AG100" s="282"/>
    </row>
    <row r="101" spans="1:33" ht="15.75" customHeight="1">
      <c r="A101" s="296"/>
      <c r="B101" s="163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76"/>
      <c r="AB101" s="277"/>
      <c r="AC101" s="12"/>
      <c r="AD101" s="198"/>
      <c r="AE101" s="117"/>
      <c r="AF101" s="110"/>
      <c r="AG101" s="282"/>
    </row>
    <row r="102" spans="1:33" ht="15.75" customHeight="1">
      <c r="A102" s="296"/>
      <c r="B102" s="163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76"/>
      <c r="AB102" s="277"/>
      <c r="AC102" s="12"/>
      <c r="AD102" s="198"/>
      <c r="AE102" s="117"/>
      <c r="AF102" s="110"/>
      <c r="AG102" s="282"/>
    </row>
    <row r="103" spans="1:33" ht="15.75" customHeight="1">
      <c r="A103" s="296"/>
      <c r="B103" s="163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76"/>
      <c r="AB103" s="277"/>
      <c r="AC103" s="12"/>
      <c r="AD103" s="198"/>
      <c r="AE103" s="117"/>
      <c r="AF103" s="110"/>
      <c r="AG103" s="282"/>
    </row>
    <row r="104" spans="1:33" ht="15.75" customHeight="1">
      <c r="A104" s="296"/>
      <c r="B104" s="163"/>
      <c r="C104" s="274"/>
      <c r="D104" s="275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76"/>
      <c r="AB104" s="277"/>
      <c r="AC104" s="12"/>
      <c r="AD104" s="198"/>
      <c r="AE104" s="117"/>
      <c r="AF104" s="110"/>
      <c r="AG104" s="282"/>
    </row>
    <row r="105" spans="1:33" ht="15.75" customHeight="1">
      <c r="A105" s="296"/>
      <c r="B105" s="163"/>
      <c r="C105" s="274"/>
      <c r="D105" s="275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76"/>
      <c r="AB105" s="277"/>
      <c r="AC105" s="12"/>
      <c r="AD105" s="198"/>
      <c r="AE105" s="165"/>
      <c r="AF105" s="125"/>
      <c r="AG105" s="282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3">AVERAGE(I90:I105)</f>
        <v>20</v>
      </c>
      <c r="J106" s="137">
        <f t="shared" si="23"/>
        <v>1800</v>
      </c>
      <c r="K106" s="138">
        <f t="shared" ref="K106" si="24">J106/I106</f>
        <v>90</v>
      </c>
      <c r="L106" s="136">
        <f t="shared" ref="L106:M106" si="25">AVERAGE(L90:L105)</f>
        <v>20</v>
      </c>
      <c r="M106" s="137">
        <f t="shared" si="25"/>
        <v>1606.041865704844</v>
      </c>
      <c r="N106" s="138">
        <f>M106/L106</f>
        <v>80.302093285242194</v>
      </c>
      <c r="O106" s="139">
        <f>L106-I106</f>
        <v>0</v>
      </c>
      <c r="P106" s="140">
        <f>N106-K106</f>
        <v>-9.6979067147578064</v>
      </c>
      <c r="Q106" s="141">
        <f>N106/K106</f>
        <v>0.89224548094713552</v>
      </c>
      <c r="R106" s="291"/>
      <c r="S106" s="142">
        <f>S90</f>
        <v>0.70853009259259259</v>
      </c>
      <c r="T106" s="143">
        <f>INDEX(T90:T105,COUNTA(T90:T105))</f>
        <v>0.85225694444444444</v>
      </c>
      <c r="U106" s="144"/>
      <c r="V106" s="166"/>
      <c r="W106" s="167"/>
      <c r="X106" s="138"/>
      <c r="Y106" s="179">
        <f t="shared" ref="Y106:Z106" si="26">SUM(Y90:Y105)</f>
        <v>0</v>
      </c>
      <c r="Z106" s="180">
        <f t="shared" si="26"/>
        <v>0</v>
      </c>
      <c r="AA106" s="279"/>
      <c r="AB106" s="280"/>
      <c r="AC106" s="179">
        <f t="shared" ref="AC106:AD106" si="27">SUM(AC90:AC105)</f>
        <v>4</v>
      </c>
      <c r="AD106" s="180">
        <f t="shared" si="27"/>
        <v>0</v>
      </c>
      <c r="AE106" s="168">
        <f>M106-J106</f>
        <v>-193.95813429515601</v>
      </c>
      <c r="AF106" s="141">
        <f>M106/J106</f>
        <v>0.89224548094713552</v>
      </c>
      <c r="AG106" s="283"/>
    </row>
    <row r="107" spans="1:33" ht="15.75" customHeight="1">
      <c r="A107" s="284" t="s">
        <v>196</v>
      </c>
      <c r="B107" s="146" t="s">
        <v>181</v>
      </c>
      <c r="C107" s="287" t="s">
        <v>201</v>
      </c>
      <c r="D107" s="288"/>
      <c r="E107" s="147">
        <v>54.09</v>
      </c>
      <c r="F107" s="159">
        <v>1366</v>
      </c>
      <c r="G107" s="148">
        <f t="shared" ref="G107:G109" si="28">E107*F107</f>
        <v>73886.94</v>
      </c>
      <c r="H107" s="149"/>
      <c r="I107" s="150">
        <v>19</v>
      </c>
      <c r="J107" s="151">
        <v>2000</v>
      </c>
      <c r="K107" s="152">
        <f>J107/I107</f>
        <v>105.26315789473684</v>
      </c>
      <c r="L107" s="153">
        <v>20</v>
      </c>
      <c r="M107" s="151">
        <f>F107/V107*60</f>
        <v>1786.9186046511597</v>
      </c>
      <c r="N107" s="152">
        <f>M107/L107</f>
        <v>89.34593023255799</v>
      </c>
      <c r="O107" s="154">
        <f>L107-I107</f>
        <v>1</v>
      </c>
      <c r="P107" s="155">
        <f>N107-K107</f>
        <v>-15.917227662178846</v>
      </c>
      <c r="Q107" s="156">
        <f>N107/K107</f>
        <v>0.84878633720930097</v>
      </c>
      <c r="R107" s="289">
        <f>Q123</f>
        <v>0.86395273016346052</v>
      </c>
      <c r="S107" s="157">
        <v>0.7084259259259259</v>
      </c>
      <c r="T107" s="158">
        <v>0.74027777777777781</v>
      </c>
      <c r="U107" s="159"/>
      <c r="V107" s="160">
        <v>45.866666666666745</v>
      </c>
      <c r="W107" s="97"/>
      <c r="X107" s="98"/>
      <c r="Y107" s="196"/>
      <c r="Z107" s="197"/>
      <c r="AA107" s="292"/>
      <c r="AB107" s="293"/>
      <c r="AC107" s="196">
        <v>1</v>
      </c>
      <c r="AD107" s="197"/>
      <c r="AE107" s="115">
        <f>M107-J107</f>
        <v>-213.08139534884026</v>
      </c>
      <c r="AF107" s="156">
        <f>M107/J107</f>
        <v>0.89345930232557991</v>
      </c>
      <c r="AG107" s="358">
        <f>AF123</f>
        <v>0.89275115450224252</v>
      </c>
    </row>
    <row r="108" spans="1:33" ht="15.75" customHeight="1">
      <c r="A108" s="285"/>
      <c r="B108" s="163" t="s">
        <v>181</v>
      </c>
      <c r="C108" s="274" t="s">
        <v>222</v>
      </c>
      <c r="D108" s="275"/>
      <c r="E108" s="101">
        <v>50.67</v>
      </c>
      <c r="F108" s="111">
        <v>3210</v>
      </c>
      <c r="G108" s="103">
        <f t="shared" si="28"/>
        <v>162650.70000000001</v>
      </c>
      <c r="H108" s="26"/>
      <c r="I108" s="104">
        <v>20</v>
      </c>
      <c r="J108" s="105">
        <v>2000</v>
      </c>
      <c r="K108" s="106">
        <f t="shared" ref="K108:K109" si="29">J108/I108</f>
        <v>100</v>
      </c>
      <c r="L108" s="107">
        <v>20</v>
      </c>
      <c r="M108" s="105">
        <f>F108/V108*60</f>
        <v>1784.9860982391115</v>
      </c>
      <c r="N108" s="106">
        <f>M108/L108</f>
        <v>89.249304911955576</v>
      </c>
      <c r="O108" s="108">
        <f>L108-I108</f>
        <v>0</v>
      </c>
      <c r="P108" s="109">
        <f>N108-K108</f>
        <v>-10.750695088044424</v>
      </c>
      <c r="Q108" s="110">
        <f>N108/K108</f>
        <v>0.89249304911955574</v>
      </c>
      <c r="R108" s="290"/>
      <c r="S108" s="47">
        <v>0.74381944444444448</v>
      </c>
      <c r="T108" s="48">
        <v>0.81874999999999998</v>
      </c>
      <c r="U108" s="111">
        <v>5.0999999999999979</v>
      </c>
      <c r="V108" s="112">
        <v>107.89999999999992</v>
      </c>
      <c r="W108" s="113"/>
      <c r="X108" s="116"/>
      <c r="Y108" s="12"/>
      <c r="Z108" s="198"/>
      <c r="AA108" s="276"/>
      <c r="AB108" s="277"/>
      <c r="AC108" s="12">
        <v>2</v>
      </c>
      <c r="AD108" s="198"/>
      <c r="AE108" s="117">
        <f>M108-J108</f>
        <v>-215.01390176088853</v>
      </c>
      <c r="AF108" s="110">
        <f>M108/J108</f>
        <v>0.89249304911955574</v>
      </c>
      <c r="AG108" s="359"/>
    </row>
    <row r="109" spans="1:33" ht="15.75" customHeight="1">
      <c r="A109" s="285"/>
      <c r="B109" s="163" t="s">
        <v>181</v>
      </c>
      <c r="C109" s="274" t="s">
        <v>197</v>
      </c>
      <c r="D109" s="275"/>
      <c r="E109" s="101">
        <v>57.3</v>
      </c>
      <c r="F109" s="111">
        <v>1159</v>
      </c>
      <c r="G109" s="103">
        <f t="shared" si="28"/>
        <v>66410.7</v>
      </c>
      <c r="H109" s="26"/>
      <c r="I109" s="104">
        <v>21</v>
      </c>
      <c r="J109" s="105">
        <v>2000</v>
      </c>
      <c r="K109" s="106">
        <f t="shared" si="29"/>
        <v>95.238095238095241</v>
      </c>
      <c r="L109" s="107">
        <v>22</v>
      </c>
      <c r="M109" s="105">
        <f>F109/V109*60</f>
        <v>1784.602224123184</v>
      </c>
      <c r="N109" s="106">
        <f>M109/L109</f>
        <v>81.118282914690184</v>
      </c>
      <c r="O109" s="108">
        <f>L109-I109</f>
        <v>1</v>
      </c>
      <c r="P109" s="109">
        <f>N109-K109</f>
        <v>-14.119812323405057</v>
      </c>
      <c r="Q109" s="110">
        <f>N109/K109</f>
        <v>0.85174197060424695</v>
      </c>
      <c r="R109" s="290"/>
      <c r="S109" s="47">
        <v>0.82293981481481482</v>
      </c>
      <c r="T109" s="48">
        <v>0.85</v>
      </c>
      <c r="U109" s="111">
        <v>6.0333333333333705</v>
      </c>
      <c r="V109" s="112">
        <v>38.966666666666626</v>
      </c>
      <c r="W109" s="113"/>
      <c r="X109" s="116"/>
      <c r="Y109" s="12"/>
      <c r="Z109" s="198"/>
      <c r="AA109" s="276"/>
      <c r="AB109" s="277"/>
      <c r="AC109" s="12">
        <v>1</v>
      </c>
      <c r="AD109" s="198"/>
      <c r="AE109" s="117">
        <f>M109-J109</f>
        <v>-215.39777587681601</v>
      </c>
      <c r="AF109" s="110">
        <f>M109/J109</f>
        <v>0.89230111206159202</v>
      </c>
      <c r="AG109" s="359"/>
    </row>
    <row r="110" spans="1:33" ht="15.75" customHeight="1">
      <c r="A110" s="285"/>
      <c r="B110" s="163"/>
      <c r="C110" s="274"/>
      <c r="D110" s="275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76"/>
      <c r="AB110" s="277"/>
      <c r="AC110" s="12"/>
      <c r="AD110" s="198"/>
      <c r="AE110" s="117"/>
      <c r="AF110" s="110"/>
      <c r="AG110" s="359"/>
    </row>
    <row r="111" spans="1:33" ht="15.75" customHeight="1">
      <c r="A111" s="285"/>
      <c r="B111" s="163"/>
      <c r="C111" s="274"/>
      <c r="D111" s="275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359"/>
    </row>
    <row r="112" spans="1:33" ht="15.75" customHeight="1">
      <c r="A112" s="285"/>
      <c r="B112" s="163"/>
      <c r="C112" s="274"/>
      <c r="D112" s="275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359"/>
    </row>
    <row r="113" spans="1:33" ht="15.75" customHeight="1">
      <c r="A113" s="285"/>
      <c r="B113" s="163"/>
      <c r="C113" s="274"/>
      <c r="D113" s="275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12"/>
      <c r="Z113" s="198"/>
      <c r="AA113" s="276"/>
      <c r="AB113" s="277"/>
      <c r="AC113" s="12"/>
      <c r="AD113" s="198"/>
      <c r="AE113" s="117"/>
      <c r="AF113" s="110"/>
      <c r="AG113" s="359"/>
    </row>
    <row r="114" spans="1:33" ht="15.75" customHeight="1">
      <c r="A114" s="285"/>
      <c r="B114" s="163"/>
      <c r="C114" s="274"/>
      <c r="D114" s="275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12"/>
      <c r="Z114" s="198"/>
      <c r="AA114" s="276"/>
      <c r="AB114" s="277"/>
      <c r="AC114" s="12"/>
      <c r="AD114" s="198"/>
      <c r="AE114" s="117"/>
      <c r="AF114" s="110"/>
      <c r="AG114" s="359"/>
    </row>
    <row r="115" spans="1:33" ht="15.75" customHeight="1">
      <c r="A115" s="285"/>
      <c r="B115" s="163"/>
      <c r="C115" s="274"/>
      <c r="D115" s="275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12"/>
      <c r="Z115" s="198"/>
      <c r="AA115" s="276"/>
      <c r="AB115" s="277"/>
      <c r="AC115" s="12"/>
      <c r="AD115" s="198"/>
      <c r="AE115" s="117"/>
      <c r="AF115" s="110"/>
      <c r="AG115" s="359"/>
    </row>
    <row r="116" spans="1:33" ht="15.75" customHeight="1">
      <c r="A116" s="285"/>
      <c r="B116" s="163"/>
      <c r="C116" s="274"/>
      <c r="D116" s="275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12"/>
      <c r="Z116" s="198"/>
      <c r="AA116" s="276"/>
      <c r="AB116" s="277"/>
      <c r="AC116" s="12"/>
      <c r="AD116" s="198"/>
      <c r="AE116" s="117"/>
      <c r="AF116" s="110"/>
      <c r="AG116" s="359"/>
    </row>
    <row r="117" spans="1:33" ht="15.75" customHeight="1">
      <c r="A117" s="285"/>
      <c r="B117" s="163"/>
      <c r="C117" s="274"/>
      <c r="D117" s="275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13"/>
      <c r="X117" s="116"/>
      <c r="Y117" s="12"/>
      <c r="Z117" s="198"/>
      <c r="AA117" s="276"/>
      <c r="AB117" s="277"/>
      <c r="AC117" s="12"/>
      <c r="AD117" s="198"/>
      <c r="AE117" s="117"/>
      <c r="AF117" s="110"/>
      <c r="AG117" s="359"/>
    </row>
    <row r="118" spans="1:33" ht="15.75" customHeight="1">
      <c r="A118" s="285"/>
      <c r="B118" s="163"/>
      <c r="C118" s="274"/>
      <c r="D118" s="275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13"/>
      <c r="X118" s="116"/>
      <c r="Y118" s="12"/>
      <c r="Z118" s="198"/>
      <c r="AA118" s="276"/>
      <c r="AB118" s="277"/>
      <c r="AC118" s="12"/>
      <c r="AD118" s="198"/>
      <c r="AE118" s="117"/>
      <c r="AF118" s="110"/>
      <c r="AG118" s="359"/>
    </row>
    <row r="119" spans="1:33" ht="15.75" customHeight="1">
      <c r="A119" s="285"/>
      <c r="B119" s="163"/>
      <c r="C119" s="274"/>
      <c r="D119" s="275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13"/>
      <c r="X119" s="116"/>
      <c r="Y119" s="12"/>
      <c r="Z119" s="198"/>
      <c r="AA119" s="276"/>
      <c r="AB119" s="277"/>
      <c r="AC119" s="12"/>
      <c r="AD119" s="198"/>
      <c r="AE119" s="117"/>
      <c r="AF119" s="110"/>
      <c r="AG119" s="359"/>
    </row>
    <row r="120" spans="1:33" ht="15.75" customHeight="1">
      <c r="A120" s="285"/>
      <c r="B120" s="163"/>
      <c r="C120" s="274"/>
      <c r="D120" s="275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83"/>
      <c r="X120" s="184"/>
      <c r="Y120" s="12"/>
      <c r="Z120" s="198"/>
      <c r="AA120" s="276"/>
      <c r="AB120" s="277"/>
      <c r="AC120" s="12"/>
      <c r="AD120" s="198"/>
      <c r="AE120" s="117"/>
      <c r="AF120" s="110"/>
      <c r="AG120" s="359"/>
    </row>
    <row r="121" spans="1:33" ht="15.75" customHeight="1">
      <c r="A121" s="285"/>
      <c r="B121" s="163"/>
      <c r="C121" s="274"/>
      <c r="D121" s="275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85"/>
      <c r="X121" s="186"/>
      <c r="Y121" s="12"/>
      <c r="Z121" s="198"/>
      <c r="AA121" s="276"/>
      <c r="AB121" s="277"/>
      <c r="AC121" s="12"/>
      <c r="AD121" s="198"/>
      <c r="AE121" s="117"/>
      <c r="AF121" s="110"/>
      <c r="AG121" s="359"/>
    </row>
    <row r="122" spans="1:33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47"/>
      <c r="T122" s="48"/>
      <c r="U122" s="130"/>
      <c r="V122" s="112"/>
      <c r="W122" s="185"/>
      <c r="X122" s="186"/>
      <c r="Y122" s="12"/>
      <c r="Z122" s="198"/>
      <c r="AA122" s="276"/>
      <c r="AB122" s="277"/>
      <c r="AC122" s="12"/>
      <c r="AD122" s="198"/>
      <c r="AE122" s="117"/>
      <c r="AF122" s="110"/>
      <c r="AG122" s="359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0">AVERAGE(I107:I122)</f>
        <v>20</v>
      </c>
      <c r="J123" s="137">
        <f t="shared" si="30"/>
        <v>2000</v>
      </c>
      <c r="K123" s="138">
        <f t="shared" ref="K123" si="31">J123/I123</f>
        <v>100</v>
      </c>
      <c r="L123" s="136">
        <f t="shared" ref="L123:M123" si="32">AVERAGE(L107:L122)</f>
        <v>20.666666666666668</v>
      </c>
      <c r="M123" s="137">
        <f t="shared" si="32"/>
        <v>1785.5023090044851</v>
      </c>
      <c r="N123" s="138">
        <f>M123/L123</f>
        <v>86.395273016346053</v>
      </c>
      <c r="O123" s="139">
        <f>L123-I123</f>
        <v>0.66666666666666785</v>
      </c>
      <c r="P123" s="140">
        <f>N123-K123</f>
        <v>-13.604726983653947</v>
      </c>
      <c r="Q123" s="141">
        <f>N123/K123</f>
        <v>0.86395273016346052</v>
      </c>
      <c r="R123" s="291"/>
      <c r="S123" s="142">
        <f>S107</f>
        <v>0.7084259259259259</v>
      </c>
      <c r="T123" s="143">
        <f>INDEX(T107:T122,COUNTA(T107:T122))</f>
        <v>0.85</v>
      </c>
      <c r="U123" s="144"/>
      <c r="V123" s="166"/>
      <c r="W123" s="187"/>
      <c r="X123" s="188"/>
      <c r="Y123" s="179">
        <f t="shared" ref="Y123:Z123" si="33">SUM(Y107:Y122)</f>
        <v>0</v>
      </c>
      <c r="Z123" s="180">
        <f t="shared" si="33"/>
        <v>0</v>
      </c>
      <c r="AA123" s="279"/>
      <c r="AB123" s="280"/>
      <c r="AC123" s="179">
        <f t="shared" ref="AC123:AD123" si="34">SUM(AC107:AC122)</f>
        <v>4</v>
      </c>
      <c r="AD123" s="180">
        <f t="shared" si="34"/>
        <v>0</v>
      </c>
      <c r="AE123" s="168">
        <f>M123-J123</f>
        <v>-214.49769099551486</v>
      </c>
      <c r="AF123" s="141">
        <f>M123/J123</f>
        <v>0.89275115450224252</v>
      </c>
      <c r="AG123" s="360"/>
    </row>
    <row r="124" spans="1:33" ht="15.75" customHeight="1">
      <c r="A124" s="294" t="s">
        <v>209</v>
      </c>
      <c r="B124" s="146" t="s">
        <v>181</v>
      </c>
      <c r="C124" s="287" t="s">
        <v>200</v>
      </c>
      <c r="D124" s="288"/>
      <c r="E124" s="147">
        <v>47.6</v>
      </c>
      <c r="F124" s="97">
        <v>1919</v>
      </c>
      <c r="G124" s="148">
        <f t="shared" ref="G124:G126" si="35">E124*F124</f>
        <v>91344.400000000009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1786.9632695292321</v>
      </c>
      <c r="N124" s="152">
        <f>M124/L124</f>
        <v>77.694055196923131</v>
      </c>
      <c r="O124" s="154">
        <f>L124-I124</f>
        <v>0</v>
      </c>
      <c r="P124" s="155">
        <f>N124-K124</f>
        <v>-9.2624665422073065</v>
      </c>
      <c r="Q124" s="156">
        <f>N124/K124</f>
        <v>0.89348163476461595</v>
      </c>
      <c r="R124" s="289">
        <f>Q140</f>
        <v>0.88015784153190135</v>
      </c>
      <c r="S124" s="157">
        <v>0.70833333333333337</v>
      </c>
      <c r="T124" s="158">
        <v>0.75307870370370367</v>
      </c>
      <c r="U124" s="159"/>
      <c r="V124" s="160">
        <v>64.433333333333223</v>
      </c>
      <c r="W124" s="158"/>
      <c r="X124" s="169"/>
      <c r="Y124" s="196"/>
      <c r="Z124" s="197"/>
      <c r="AA124" s="292"/>
      <c r="AB124" s="293"/>
      <c r="AC124" s="196">
        <v>1</v>
      </c>
      <c r="AD124" s="197"/>
      <c r="AE124" s="115">
        <f>M124-J124</f>
        <v>-213.03673047076791</v>
      </c>
      <c r="AF124" s="156">
        <f>M124/J124</f>
        <v>0.89348163476461606</v>
      </c>
      <c r="AG124" s="281">
        <f>AF140</f>
        <v>0.89291375227874048</v>
      </c>
    </row>
    <row r="125" spans="1:33" ht="15.75" customHeight="1">
      <c r="A125" s="295"/>
      <c r="B125" s="163" t="s">
        <v>181</v>
      </c>
      <c r="C125" s="274" t="s">
        <v>199</v>
      </c>
      <c r="D125" s="275"/>
      <c r="E125" s="101">
        <v>56.87</v>
      </c>
      <c r="F125" s="102">
        <v>1743</v>
      </c>
      <c r="G125" s="103">
        <f t="shared" si="35"/>
        <v>99124.409999999989</v>
      </c>
      <c r="H125" s="26"/>
      <c r="I125" s="104">
        <v>23</v>
      </c>
      <c r="J125" s="105">
        <v>2000</v>
      </c>
      <c r="K125" s="106">
        <f t="shared" ref="K125:K126" si="36">J125/I125</f>
        <v>86.956521739130437</v>
      </c>
      <c r="L125" s="107">
        <v>24</v>
      </c>
      <c r="M125" s="105">
        <f>F125/V125*60</f>
        <v>1784.6416382252544</v>
      </c>
      <c r="N125" s="106">
        <f>M125/L125</f>
        <v>74.360068259385599</v>
      </c>
      <c r="O125" s="108">
        <f>L125-I125</f>
        <v>1</v>
      </c>
      <c r="P125" s="109">
        <f>N125-K125</f>
        <v>-12.596453479744838</v>
      </c>
      <c r="Q125" s="110">
        <f>N125/K125</f>
        <v>0.85514078498293433</v>
      </c>
      <c r="R125" s="290"/>
      <c r="S125" s="47">
        <v>0.7565277777777778</v>
      </c>
      <c r="T125" s="48">
        <v>0.79722222222222228</v>
      </c>
      <c r="U125" s="111">
        <v>4.9666666666667503</v>
      </c>
      <c r="V125" s="112">
        <v>58.600000000000051</v>
      </c>
      <c r="W125" s="113"/>
      <c r="X125" s="116"/>
      <c r="Y125" s="12"/>
      <c r="Z125" s="198"/>
      <c r="AA125" s="276"/>
      <c r="AB125" s="277"/>
      <c r="AC125" s="12">
        <v>1</v>
      </c>
      <c r="AD125" s="198"/>
      <c r="AE125" s="117">
        <f>M125-J125</f>
        <v>-215.35836177474562</v>
      </c>
      <c r="AF125" s="110">
        <f>M125/J125</f>
        <v>0.89232081911262717</v>
      </c>
      <c r="AG125" s="282"/>
    </row>
    <row r="126" spans="1:33" ht="15.75" customHeight="1">
      <c r="A126" s="295"/>
      <c r="B126" s="163" t="s">
        <v>181</v>
      </c>
      <c r="C126" s="274" t="s">
        <v>198</v>
      </c>
      <c r="D126" s="275"/>
      <c r="E126" s="101">
        <v>56.79</v>
      </c>
      <c r="F126" s="102">
        <v>2213</v>
      </c>
      <c r="G126" s="103">
        <f t="shared" si="35"/>
        <v>125676.27</v>
      </c>
      <c r="H126" s="26"/>
      <c r="I126" s="104">
        <v>23</v>
      </c>
      <c r="J126" s="105">
        <v>2000</v>
      </c>
      <c r="K126" s="106">
        <f t="shared" si="36"/>
        <v>86.956521739130437</v>
      </c>
      <c r="L126" s="107">
        <v>23</v>
      </c>
      <c r="M126" s="105">
        <f>F126/V126*60</f>
        <v>1785.8776059179568</v>
      </c>
      <c r="N126" s="106">
        <f>M126/L126</f>
        <v>77.646852431215507</v>
      </c>
      <c r="O126" s="108">
        <f>L126-I126</f>
        <v>0</v>
      </c>
      <c r="P126" s="109">
        <f>N126-K126</f>
        <v>-9.3096693079149304</v>
      </c>
      <c r="Q126" s="110">
        <f>N126/K126</f>
        <v>0.89293880295897832</v>
      </c>
      <c r="R126" s="290"/>
      <c r="S126" s="47">
        <v>0.80138888888888893</v>
      </c>
      <c r="T126" s="48">
        <v>0.85302083333333334</v>
      </c>
      <c r="U126" s="111">
        <v>5.9999999999999787</v>
      </c>
      <c r="V126" s="112">
        <v>74.349999999999952</v>
      </c>
      <c r="W126" s="113"/>
      <c r="X126" s="116"/>
      <c r="Y126" s="12"/>
      <c r="Z126" s="198"/>
      <c r="AA126" s="276"/>
      <c r="AB126" s="277"/>
      <c r="AC126" s="12">
        <v>1</v>
      </c>
      <c r="AD126" s="198"/>
      <c r="AE126" s="117">
        <f>M126-J126</f>
        <v>-214.12239408204323</v>
      </c>
      <c r="AF126" s="110">
        <f>M126/J126</f>
        <v>0.89293880295897843</v>
      </c>
      <c r="AG126" s="282"/>
    </row>
    <row r="127" spans="1:33" ht="15.75" customHeight="1">
      <c r="A127" s="295"/>
      <c r="B127" s="163"/>
      <c r="C127" s="274"/>
      <c r="D127" s="275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76"/>
      <c r="AB127" s="277"/>
      <c r="AC127" s="12"/>
      <c r="AD127" s="198"/>
      <c r="AE127" s="117"/>
      <c r="AF127" s="110"/>
      <c r="AG127" s="282"/>
    </row>
    <row r="128" spans="1:33" ht="15.75" customHeight="1">
      <c r="A128" s="296"/>
      <c r="B128" s="163"/>
      <c r="C128" s="274"/>
      <c r="D128" s="275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76"/>
      <c r="AB128" s="277"/>
      <c r="AC128" s="12"/>
      <c r="AD128" s="198"/>
      <c r="AE128" s="117"/>
      <c r="AF128" s="110"/>
      <c r="AG128" s="282"/>
    </row>
    <row r="129" spans="1:33" ht="15.75" customHeight="1">
      <c r="A129" s="296"/>
      <c r="B129" s="163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12"/>
      <c r="Z129" s="198"/>
      <c r="AA129" s="276"/>
      <c r="AB129" s="277"/>
      <c r="AC129" s="12"/>
      <c r="AD129" s="198"/>
      <c r="AE129" s="117"/>
      <c r="AF129" s="110"/>
      <c r="AG129" s="282"/>
    </row>
    <row r="130" spans="1:33" ht="15.75" customHeight="1">
      <c r="A130" s="296"/>
      <c r="B130" s="163"/>
      <c r="C130" s="274"/>
      <c r="D130" s="275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119"/>
      <c r="T130" s="120"/>
      <c r="U130" s="111"/>
      <c r="V130" s="112"/>
      <c r="W130" s="120"/>
      <c r="X130" s="189"/>
      <c r="Y130" s="12"/>
      <c r="Z130" s="198"/>
      <c r="AA130" s="276"/>
      <c r="AB130" s="277"/>
      <c r="AC130" s="12"/>
      <c r="AD130" s="198"/>
      <c r="AE130" s="117"/>
      <c r="AF130" s="110"/>
      <c r="AG130" s="282"/>
    </row>
    <row r="131" spans="1:33" ht="15.75" customHeight="1">
      <c r="A131" s="296"/>
      <c r="B131" s="163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119"/>
      <c r="T131" s="120"/>
      <c r="U131" s="111"/>
      <c r="V131" s="112"/>
      <c r="W131" s="120"/>
      <c r="X131" s="189"/>
      <c r="Y131" s="12"/>
      <c r="Z131" s="198"/>
      <c r="AA131" s="276"/>
      <c r="AB131" s="277"/>
      <c r="AC131" s="12"/>
      <c r="AD131" s="198"/>
      <c r="AE131" s="117"/>
      <c r="AF131" s="110"/>
      <c r="AG131" s="282"/>
    </row>
    <row r="132" spans="1:33" ht="15.75" customHeight="1">
      <c r="A132" s="296"/>
      <c r="B132" s="163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119"/>
      <c r="T132" s="120"/>
      <c r="U132" s="111"/>
      <c r="V132" s="112"/>
      <c r="W132" s="120"/>
      <c r="X132" s="189"/>
      <c r="Y132" s="12"/>
      <c r="Z132" s="198"/>
      <c r="AA132" s="276"/>
      <c r="AB132" s="277"/>
      <c r="AC132" s="12"/>
      <c r="AD132" s="198"/>
      <c r="AE132" s="117"/>
      <c r="AF132" s="110"/>
      <c r="AG132" s="282"/>
    </row>
    <row r="133" spans="1:33" ht="15.75" customHeight="1">
      <c r="A133" s="296"/>
      <c r="B133" s="163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119"/>
      <c r="T133" s="120"/>
      <c r="U133" s="111"/>
      <c r="V133" s="112"/>
      <c r="W133" s="120"/>
      <c r="X133" s="189"/>
      <c r="Y133" s="12"/>
      <c r="Z133" s="198"/>
      <c r="AA133" s="276"/>
      <c r="AB133" s="277"/>
      <c r="AC133" s="12"/>
      <c r="AD133" s="198"/>
      <c r="AE133" s="117"/>
      <c r="AF133" s="110"/>
      <c r="AG133" s="282"/>
    </row>
    <row r="134" spans="1:33" ht="15.75" customHeight="1">
      <c r="A134" s="296"/>
      <c r="B134" s="163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119"/>
      <c r="T134" s="120"/>
      <c r="U134" s="111"/>
      <c r="V134" s="112"/>
      <c r="W134" s="120"/>
      <c r="X134" s="189"/>
      <c r="Y134" s="12"/>
      <c r="Z134" s="198"/>
      <c r="AA134" s="276"/>
      <c r="AB134" s="277"/>
      <c r="AC134" s="12"/>
      <c r="AD134" s="198"/>
      <c r="AE134" s="117"/>
      <c r="AF134" s="110"/>
      <c r="AG134" s="282"/>
    </row>
    <row r="135" spans="1:33" ht="15.75" customHeight="1">
      <c r="A135" s="296"/>
      <c r="B135" s="163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119"/>
      <c r="T135" s="120"/>
      <c r="U135" s="111"/>
      <c r="V135" s="112"/>
      <c r="W135" s="120"/>
      <c r="X135" s="189"/>
      <c r="Y135" s="12"/>
      <c r="Z135" s="198"/>
      <c r="AA135" s="276"/>
      <c r="AB135" s="277"/>
      <c r="AC135" s="12"/>
      <c r="AD135" s="198"/>
      <c r="AE135" s="117"/>
      <c r="AF135" s="110"/>
      <c r="AG135" s="282"/>
    </row>
    <row r="136" spans="1:33" ht="15.75" customHeight="1">
      <c r="A136" s="296"/>
      <c r="B136" s="163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119"/>
      <c r="T136" s="120"/>
      <c r="U136" s="111"/>
      <c r="V136" s="112"/>
      <c r="W136" s="120"/>
      <c r="X136" s="189"/>
      <c r="Y136" s="12"/>
      <c r="Z136" s="198"/>
      <c r="AA136" s="276"/>
      <c r="AB136" s="277"/>
      <c r="AC136" s="12"/>
      <c r="AD136" s="198"/>
      <c r="AE136" s="117"/>
      <c r="AF136" s="110"/>
      <c r="AG136" s="282"/>
    </row>
    <row r="137" spans="1:33" ht="15.75" customHeight="1">
      <c r="A137" s="296"/>
      <c r="B137" s="163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119"/>
      <c r="T137" s="120"/>
      <c r="U137" s="111"/>
      <c r="V137" s="112"/>
      <c r="W137" s="120"/>
      <c r="X137" s="189"/>
      <c r="Y137" s="12"/>
      <c r="Z137" s="198"/>
      <c r="AA137" s="276"/>
      <c r="AB137" s="277"/>
      <c r="AC137" s="12"/>
      <c r="AD137" s="198"/>
      <c r="AE137" s="117"/>
      <c r="AF137" s="110"/>
      <c r="AG137" s="282"/>
    </row>
    <row r="138" spans="1:33" ht="15.75" customHeight="1">
      <c r="A138" s="296"/>
      <c r="B138" s="163"/>
      <c r="C138" s="274"/>
      <c r="D138" s="275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119"/>
      <c r="T138" s="120"/>
      <c r="U138" s="111"/>
      <c r="V138" s="112"/>
      <c r="W138" s="120"/>
      <c r="X138" s="189"/>
      <c r="Y138" s="12"/>
      <c r="Z138" s="198"/>
      <c r="AA138" s="276"/>
      <c r="AB138" s="277"/>
      <c r="AC138" s="12"/>
      <c r="AD138" s="198"/>
      <c r="AE138" s="117"/>
      <c r="AF138" s="110"/>
      <c r="AG138" s="282"/>
    </row>
    <row r="139" spans="1:33" ht="15.75" customHeight="1">
      <c r="A139" s="296"/>
      <c r="B139" s="163"/>
      <c r="C139" s="274"/>
      <c r="D139" s="275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12"/>
      <c r="Z139" s="198"/>
      <c r="AA139" s="276"/>
      <c r="AB139" s="277"/>
      <c r="AC139" s="12"/>
      <c r="AD139" s="198"/>
      <c r="AE139" s="165"/>
      <c r="AF139" s="125"/>
      <c r="AG139" s="282"/>
    </row>
    <row r="140" spans="1:33" ht="15.75" customHeight="1" thickBot="1">
      <c r="A140" s="297"/>
      <c r="B140" s="133" t="s">
        <v>117</v>
      </c>
      <c r="C140" s="278"/>
      <c r="D140" s="278"/>
      <c r="E140" s="134"/>
      <c r="F140" s="167"/>
      <c r="G140" s="135"/>
      <c r="H140" s="69"/>
      <c r="I140" s="136">
        <f t="shared" ref="I140:J140" si="37">AVERAGE(I124:I139)</f>
        <v>23</v>
      </c>
      <c r="J140" s="137">
        <f t="shared" si="37"/>
        <v>2000</v>
      </c>
      <c r="K140" s="138">
        <f t="shared" ref="K140" si="38">J140/I140</f>
        <v>86.956521739130437</v>
      </c>
      <c r="L140" s="136">
        <f t="shared" ref="L140:M140" si="39">AVERAGE(L124:L139)</f>
        <v>23.333333333333332</v>
      </c>
      <c r="M140" s="137">
        <f t="shared" si="39"/>
        <v>1785.827504557481</v>
      </c>
      <c r="N140" s="138">
        <f>M140/L140</f>
        <v>76.535464481034907</v>
      </c>
      <c r="O140" s="139">
        <f>L140-I140</f>
        <v>0.33333333333333215</v>
      </c>
      <c r="P140" s="140">
        <f>N140-K140</f>
        <v>-10.42105725809553</v>
      </c>
      <c r="Q140" s="141">
        <f>N140/K140</f>
        <v>0.88015784153190135</v>
      </c>
      <c r="R140" s="291"/>
      <c r="S140" s="142">
        <f>S124</f>
        <v>0.70833333333333337</v>
      </c>
      <c r="T140" s="143">
        <f>INDEX(T124:T139,COUNTA(T124:T139))</f>
        <v>0.85302083333333334</v>
      </c>
      <c r="U140" s="144"/>
      <c r="V140" s="166"/>
      <c r="W140" s="167"/>
      <c r="X140" s="138"/>
      <c r="Y140" s="179">
        <f t="shared" ref="Y140:Z140" si="40">SUM(Y124:Y139)</f>
        <v>0</v>
      </c>
      <c r="Z140" s="180">
        <f t="shared" si="40"/>
        <v>0</v>
      </c>
      <c r="AA140" s="279"/>
      <c r="AB140" s="280"/>
      <c r="AC140" s="179">
        <f t="shared" ref="AC140:AD140" si="41">SUM(AC124:AC139)</f>
        <v>3</v>
      </c>
      <c r="AD140" s="180">
        <f t="shared" si="41"/>
        <v>0</v>
      </c>
      <c r="AE140" s="168">
        <f>M140-J140</f>
        <v>-214.17249544251899</v>
      </c>
      <c r="AF140" s="141">
        <f>M140/J140</f>
        <v>0.89291375227874048</v>
      </c>
      <c r="AG140" s="283"/>
    </row>
    <row r="142" spans="1:33">
      <c r="AA142" s="273" t="s">
        <v>159</v>
      </c>
      <c r="AB142" s="273"/>
    </row>
    <row r="143" spans="1:33">
      <c r="AA143" s="273" t="s">
        <v>160</v>
      </c>
      <c r="AB143" s="273"/>
    </row>
    <row r="144" spans="1:33">
      <c r="AA144" s="273" t="s">
        <v>161</v>
      </c>
      <c r="AB144" s="273"/>
    </row>
    <row r="145" spans="27:28">
      <c r="AA145" s="273" t="s">
        <v>162</v>
      </c>
      <c r="AB145" s="273"/>
    </row>
    <row r="146" spans="27:28">
      <c r="AA146" s="273" t="s">
        <v>163</v>
      </c>
      <c r="AB146" s="273"/>
    </row>
    <row r="147" spans="27:28">
      <c r="AA147" s="273" t="s">
        <v>164</v>
      </c>
      <c r="AB147" s="273"/>
    </row>
    <row r="148" spans="27:28">
      <c r="AA148" s="273" t="s">
        <v>165</v>
      </c>
      <c r="AB148" s="273"/>
    </row>
    <row r="149" spans="27:28">
      <c r="AA149" s="273" t="s">
        <v>166</v>
      </c>
      <c r="AB149" s="273"/>
    </row>
    <row r="150" spans="27:28">
      <c r="AA150" s="273" t="s">
        <v>167</v>
      </c>
      <c r="AB150" s="273"/>
    </row>
    <row r="151" spans="27:28">
      <c r="AA151" s="273" t="s">
        <v>168</v>
      </c>
      <c r="AB151" s="273"/>
    </row>
    <row r="152" spans="27:28">
      <c r="AA152" s="273" t="s">
        <v>169</v>
      </c>
      <c r="AB152" s="273"/>
    </row>
    <row r="153" spans="27:28">
      <c r="AA153" s="273" t="s">
        <v>170</v>
      </c>
      <c r="AB153" s="273"/>
    </row>
    <row r="154" spans="27:28">
      <c r="AA154" s="273" t="s">
        <v>171</v>
      </c>
      <c r="AB154" s="273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370" priority="3" operator="greaterThan">
      <formula>0</formula>
    </cfRule>
  </conditionalFormatting>
  <conditionalFormatting sqref="P5:P140 AE5:AE140">
    <cfRule type="cellIs" dxfId="369" priority="6" operator="lessThan">
      <formula>0</formula>
    </cfRule>
  </conditionalFormatting>
  <conditionalFormatting sqref="Q5:Q140 AF5:AF140">
    <cfRule type="cellIs" dxfId="368" priority="4" operator="greaterThan">
      <formula>1</formula>
    </cfRule>
    <cfRule type="cellIs" dxfId="367" priority="5" operator="lessThan">
      <formula>0.8</formula>
    </cfRule>
  </conditionalFormatting>
  <conditionalFormatting sqref="AG5 R5:R140 AG90:AG107">
    <cfRule type="cellIs" dxfId="366" priority="7" operator="lessThan">
      <formula>0.8</formula>
    </cfRule>
  </conditionalFormatting>
  <conditionalFormatting sqref="AG22">
    <cfRule type="cellIs" dxfId="365" priority="11" operator="lessThan">
      <formula>0.8</formula>
    </cfRule>
  </conditionalFormatting>
  <conditionalFormatting sqref="AG37">
    <cfRule type="cellIs" dxfId="364" priority="10" operator="lessThan">
      <formula>0.8</formula>
    </cfRule>
  </conditionalFormatting>
  <conditionalFormatting sqref="AG39:AG74">
    <cfRule type="cellIs" dxfId="363" priority="8" operator="lessThan">
      <formula>0.8</formula>
    </cfRule>
  </conditionalFormatting>
  <conditionalFormatting sqref="AG80:AG88">
    <cfRule type="cellIs" dxfId="362" priority="9" operator="lessThan">
      <formula>0.8</formula>
    </cfRule>
  </conditionalFormatting>
  <conditionalFormatting sqref="AG122">
    <cfRule type="cellIs" dxfId="361" priority="2" operator="lessThan">
      <formula>0.8</formula>
    </cfRule>
  </conditionalFormatting>
  <conditionalFormatting sqref="AG124:AG140">
    <cfRule type="cellIs" dxfId="360" priority="1" operator="lessThan">
      <formula>0.8</formula>
    </cfRule>
  </conditionalFormatting>
  <dataValidations count="1">
    <dataValidation type="list" allowBlank="1" showInputMessage="1" showErrorMessage="1" sqref="AA5:AB140" xr:uid="{F975C20A-2DCA-4BE1-B678-5FB25860895E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8E68F-D356-4AB0-A51F-C0AC60899BBE}">
  <sheetPr>
    <tabColor theme="9" tint="0.59999389629810485"/>
  </sheetPr>
  <dimension ref="B1:AR42"/>
  <sheetViews>
    <sheetView zoomScale="70" zoomScaleNormal="70" workbookViewId="0">
      <selection activeCell="R19" sqref="R19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236</v>
      </c>
      <c r="D3" s="263"/>
      <c r="E3" s="3" t="s">
        <v>2</v>
      </c>
      <c r="F3" s="264">
        <f>'0315(18度C)'!D1+'0315(4度C)'!D1</f>
        <v>181125</v>
      </c>
      <c r="G3" s="265"/>
      <c r="H3" s="3" t="s">
        <v>3</v>
      </c>
      <c r="I3" s="266">
        <f>'0315(18度C)'!F1+'0315(4度C)'!F1</f>
        <v>5467294.6299999999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441.3971894986168</v>
      </c>
      <c r="F6" s="239" t="e">
        <f>AVERAGE(#REF!,D14:K14)</f>
        <v>#REF!</v>
      </c>
      <c r="G6" s="240">
        <f>AVERAGE(D14:K14)</f>
        <v>189.54425341477682</v>
      </c>
      <c r="H6" s="241"/>
      <c r="I6" s="240">
        <f>AVERAGE(L14:O14)</f>
        <v>92.318840579710141</v>
      </c>
      <c r="J6" s="241"/>
      <c r="K6" s="240">
        <f>AVERAGE(D32:O32)</f>
        <v>684.61672216056229</v>
      </c>
      <c r="L6" s="241"/>
      <c r="M6" s="240">
        <f>AVERAGE(P32:X32)</f>
        <v>713.99770546516481</v>
      </c>
      <c r="N6" s="241"/>
      <c r="O6" s="229">
        <f>'0315(4度C)'!Y2</f>
        <v>0</v>
      </c>
      <c r="P6" s="229">
        <f>'0315(4度C)'!Z2</f>
        <v>0</v>
      </c>
      <c r="Q6" s="229">
        <f>'0315(4度C)'!AC2</f>
        <v>44</v>
      </c>
      <c r="R6" s="229">
        <f>'0315(4度C)'!AD2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392.71577510336158</v>
      </c>
      <c r="F7" s="235" t="e">
        <f>AVERAGE(#REF!,D15:K15)</f>
        <v>#REF!</v>
      </c>
      <c r="G7" s="236">
        <f>AVERAGE(D15:K15)</f>
        <v>169.52247910807955</v>
      </c>
      <c r="H7" s="237"/>
      <c r="I7" s="236">
        <f>AVERAGE(L15:O15)</f>
        <v>81.071109137703502</v>
      </c>
      <c r="J7" s="237"/>
      <c r="K7" s="236">
        <f>AVERAGE(D33:O33)</f>
        <v>609.98701674795893</v>
      </c>
      <c r="L7" s="237"/>
      <c r="M7" s="236">
        <f>AVERAGE(P33:X33)</f>
        <v>633.8518425159607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0.88497404351923448</v>
      </c>
      <c r="F8" s="243" t="e">
        <f>AVERAGE(D16:K16,#REF!)</f>
        <v>#REF!</v>
      </c>
      <c r="G8" s="222">
        <f>AVERAGE(D16:K16)</f>
        <v>0.8824305465237533</v>
      </c>
      <c r="H8" s="223"/>
      <c r="I8" s="222">
        <f>AVERAGE(L16:O16)</f>
        <v>0.87871504480570717</v>
      </c>
      <c r="J8" s="223"/>
      <c r="K8" s="222">
        <f>AVERAGE(D34:O34)</f>
        <v>0.89055302638082168</v>
      </c>
      <c r="L8" s="223"/>
      <c r="M8" s="222">
        <f>AVERAGE(P34:X34)</f>
        <v>0.88587393522174729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84.507042253521121</v>
      </c>
      <c r="F14" s="28">
        <v>95.238095238095241</v>
      </c>
      <c r="G14" s="28">
        <v>86.956521739130437</v>
      </c>
      <c r="H14" s="28">
        <v>117.35294117647059</v>
      </c>
      <c r="I14" s="28">
        <v>563.66666666666663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100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74.416774121405723</v>
      </c>
      <c r="F15" s="35">
        <v>83.666048933861973</v>
      </c>
      <c r="G15" s="35">
        <v>74.296205386602537</v>
      </c>
      <c r="H15" s="35">
        <v>104.80931953564965</v>
      </c>
      <c r="I15" s="35">
        <v>510.42404756287783</v>
      </c>
      <c r="J15" s="35" t="s">
        <v>42</v>
      </c>
      <c r="K15" s="36" t="s">
        <v>42</v>
      </c>
      <c r="L15" s="34" t="s">
        <v>42</v>
      </c>
      <c r="M15" s="37">
        <v>80.298848128059518</v>
      </c>
      <c r="N15" s="35">
        <v>86.387200670713653</v>
      </c>
      <c r="O15" s="38">
        <v>76.52727861433732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0.88059849376996779</v>
      </c>
      <c r="F16" s="43">
        <f t="shared" si="0"/>
        <v>0.87849351380555074</v>
      </c>
      <c r="G16" s="43">
        <f t="shared" si="0"/>
        <v>0.85440636194592912</v>
      </c>
      <c r="H16" s="43">
        <f t="shared" si="0"/>
        <v>0.89311199604312985</v>
      </c>
      <c r="I16" s="43">
        <f t="shared" si="0"/>
        <v>0.905542367054189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0.8922094236451058</v>
      </c>
      <c r="N16" s="43">
        <f t="shared" si="1"/>
        <v>0.86387200670713649</v>
      </c>
      <c r="O16" s="46">
        <f t="shared" si="1"/>
        <v>0.8800637040648791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0.25016203703703704</v>
      </c>
      <c r="F17" s="48">
        <v>0.25018518518518518</v>
      </c>
      <c r="G17" s="48">
        <v>0.25033564814814813</v>
      </c>
      <c r="H17" s="48">
        <v>0.25005787037037036</v>
      </c>
      <c r="I17" s="48">
        <v>0.39513888888888887</v>
      </c>
      <c r="J17" s="48" t="s">
        <v>42</v>
      </c>
      <c r="K17" s="48" t="s">
        <v>42</v>
      </c>
      <c r="L17" s="47" t="s">
        <v>42</v>
      </c>
      <c r="M17" s="49">
        <v>0.708587962962963</v>
      </c>
      <c r="N17" s="48">
        <v>0.70855324074074078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0.61905092592592592</v>
      </c>
      <c r="F18" s="48">
        <v>0.47325231481481483</v>
      </c>
      <c r="G18" s="48">
        <v>0.45928240740740739</v>
      </c>
      <c r="H18" s="48">
        <v>0.44722222222222224</v>
      </c>
      <c r="I18" s="48">
        <v>0.46180555555555558</v>
      </c>
      <c r="J18" s="48" t="s">
        <v>42</v>
      </c>
      <c r="K18" s="48" t="s">
        <v>42</v>
      </c>
      <c r="L18" s="47" t="s">
        <v>42</v>
      </c>
      <c r="M18" s="49">
        <v>0.86250000000000004</v>
      </c>
      <c r="N18" s="48">
        <v>0.85295138888888888</v>
      </c>
      <c r="O18" s="50">
        <v>0.86319444444444449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10</v>
      </c>
      <c r="F21" s="52">
        <v>6</v>
      </c>
      <c r="G21" s="52">
        <v>6</v>
      </c>
      <c r="H21" s="52">
        <v>6</v>
      </c>
      <c r="I21" s="52">
        <v>3</v>
      </c>
      <c r="J21" s="52"/>
      <c r="K21" s="53"/>
      <c r="L21" s="54"/>
      <c r="M21" s="55">
        <v>6</v>
      </c>
      <c r="N21" s="52">
        <v>4</v>
      </c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24</v>
      </c>
      <c r="F23" s="58">
        <v>21.333333333333332</v>
      </c>
      <c r="G23" s="58">
        <v>24</v>
      </c>
      <c r="H23" s="58">
        <v>17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20.666666666666668</v>
      </c>
      <c r="O23" s="61">
        <v>23.333333333333332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1005.8823529411765</v>
      </c>
      <c r="O32" s="28">
        <v>840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723.52941176470586</v>
      </c>
      <c r="W32" s="28">
        <v>979.41176470588243</v>
      </c>
      <c r="X32" s="31">
        <v>846.66666666666663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280.13606930456615</v>
      </c>
      <c r="H33" s="35">
        <v>390.07988846126381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742.54030699550128</v>
      </c>
      <c r="N33" s="35">
        <v>891.50380793050681</v>
      </c>
      <c r="O33" s="35">
        <v>745.67501104795667</v>
      </c>
      <c r="P33" s="34">
        <v>267.94207830205335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647.62894011053754</v>
      </c>
      <c r="W33" s="35">
        <v>870.35054013718195</v>
      </c>
      <c r="X33" s="38">
        <v>749.48581151407018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0.87853323509716008</v>
      </c>
      <c r="H34" s="43">
        <f>H33/H32</f>
        <v>0.90018435798753194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0.90004885696424397</v>
      </c>
      <c r="N34" s="43">
        <f>N33/N32</f>
        <v>0.88629033536950974</v>
      </c>
      <c r="O34" s="43">
        <f>O33/O32</f>
        <v>0.88770834648566266</v>
      </c>
      <c r="P34" s="42">
        <f>P33/P32</f>
        <v>0.87453317223586846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0.89509690909586492</v>
      </c>
      <c r="W34" s="43">
        <f>W33/W32</f>
        <v>0.88864619713706261</v>
      </c>
      <c r="X34" s="46">
        <f>X33/X32</f>
        <v>0.88521946241819316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0.20833333333333334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0.35428240740740741</v>
      </c>
      <c r="N35" s="48">
        <v>0.16672453703703705</v>
      </c>
      <c r="O35" s="48">
        <v>0.16666666666666666</v>
      </c>
      <c r="P35" s="47">
        <v>0.70853009259259259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0.70849537037037036</v>
      </c>
      <c r="W35" s="48">
        <v>0.70833333333333337</v>
      </c>
      <c r="X35" s="50">
        <v>0.70833333333333337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0.39166666666666666</v>
      </c>
      <c r="H36" s="48">
        <v>0.33611111111111114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0.45719907407407406</v>
      </c>
      <c r="N36" s="48">
        <v>0.45656249999999998</v>
      </c>
      <c r="O36" s="48">
        <v>0.44027777777777777</v>
      </c>
      <c r="P36" s="47">
        <v>0.81055555555555558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0.82876157407407403</v>
      </c>
      <c r="W36" s="48">
        <v>1.2124999999999999</v>
      </c>
      <c r="X36" s="50">
        <v>1.1869791666666667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3.4</v>
      </c>
      <c r="O37" s="58">
        <v>4</v>
      </c>
      <c r="P37" s="57">
        <v>11.75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4.25</v>
      </c>
      <c r="W37" s="58">
        <v>3.4</v>
      </c>
      <c r="X37" s="61">
        <v>4.0909090909090908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F2D9-F6BC-40D9-951A-C616CD0369F6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P23" sqref="P23"/>
      <selection pane="bottomLeft" activeCell="P23" sqref="P2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119979</v>
      </c>
      <c r="E1" s="88" t="s">
        <v>3</v>
      </c>
      <c r="F1" s="89">
        <f>SUM(G5:G157)</f>
        <v>2334638.9099999997</v>
      </c>
      <c r="G1" s="90" t="s">
        <v>84</v>
      </c>
      <c r="H1" s="91">
        <f>L21+L38+L55+L72+L89+L106+L123+L140+L157</f>
        <v>51.490909090909092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46096</v>
      </c>
      <c r="B2" s="332"/>
      <c r="C2" s="92" t="s">
        <v>40</v>
      </c>
      <c r="D2" s="93">
        <f>AVERAGE(N21,N38,N55,N72,N89,N106,N123,N140,N157)</f>
        <v>620.59360597818204</v>
      </c>
      <c r="E2" s="93" t="s">
        <v>91</v>
      </c>
      <c r="F2" s="94">
        <f>F1/D1</f>
        <v>19.458729527667341</v>
      </c>
      <c r="G2" s="95" t="s">
        <v>92</v>
      </c>
      <c r="H2" s="96">
        <f>COUNT(H5:H157)</f>
        <v>10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224</v>
      </c>
      <c r="D5" s="288"/>
      <c r="E5" s="147">
        <v>17.87</v>
      </c>
      <c r="F5" s="97">
        <v>3311</v>
      </c>
      <c r="G5" s="148">
        <f t="shared" ref="G5:G9" si="0">E5*F5</f>
        <v>59167.57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2256.2180579216365</v>
      </c>
      <c r="N5" s="152">
        <f>M5/L5</f>
        <v>376.03634298693942</v>
      </c>
      <c r="O5" s="154">
        <f>L5-I5</f>
        <v>0</v>
      </c>
      <c r="P5" s="155">
        <f>N5-K5</f>
        <v>-40.630323679727269</v>
      </c>
      <c r="Q5" s="156">
        <f>N5/K5</f>
        <v>0.9024872231686546</v>
      </c>
      <c r="R5" s="289">
        <f>Q21</f>
        <v>0.87853323509716008</v>
      </c>
      <c r="S5" s="157">
        <v>0.20833333333333334</v>
      </c>
      <c r="T5" s="158">
        <v>0.26947916666666666</v>
      </c>
      <c r="U5" s="159"/>
      <c r="V5" s="160">
        <v>88.049999999999969</v>
      </c>
      <c r="W5" s="161"/>
      <c r="X5" s="162"/>
      <c r="Y5" s="292"/>
      <c r="Z5" s="293"/>
      <c r="AA5" s="115">
        <f>M5-J5</f>
        <v>-243.7819420783635</v>
      </c>
      <c r="AB5" s="156">
        <f>M5/J5</f>
        <v>0.9024872231686546</v>
      </c>
      <c r="AC5" s="281">
        <f>AB21</f>
        <v>0.87853323509716008</v>
      </c>
    </row>
    <row r="6" spans="1:29" ht="15.75" customHeight="1">
      <c r="A6" s="285"/>
      <c r="B6" s="100" t="s">
        <v>120</v>
      </c>
      <c r="C6" s="274" t="s">
        <v>121</v>
      </c>
      <c r="D6" s="275"/>
      <c r="E6" s="101">
        <v>28.57</v>
      </c>
      <c r="F6" s="102">
        <v>2116</v>
      </c>
      <c r="G6" s="103">
        <f t="shared" si="0"/>
        <v>60454.12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3125.8104226508017</v>
      </c>
      <c r="N6" s="106">
        <f>M6/L6</f>
        <v>260.48420188756683</v>
      </c>
      <c r="O6" s="108">
        <f>L6-I6</f>
        <v>0</v>
      </c>
      <c r="P6" s="109">
        <f>N6-K6</f>
        <v>-39.515798112433174</v>
      </c>
      <c r="Q6" s="110">
        <f>N6/K6</f>
        <v>0.86828067295855604</v>
      </c>
      <c r="R6" s="290"/>
      <c r="S6" s="47">
        <v>0.27318287037037037</v>
      </c>
      <c r="T6" s="48">
        <v>0.30138888888888887</v>
      </c>
      <c r="U6" s="111">
        <v>5.333333333333341</v>
      </c>
      <c r="V6" s="112">
        <v>40.616666666666646</v>
      </c>
      <c r="W6" s="113"/>
      <c r="X6" s="116"/>
      <c r="Y6" s="276"/>
      <c r="Z6" s="277"/>
      <c r="AA6" s="117">
        <f>M6-J6</f>
        <v>-474.18957734919832</v>
      </c>
      <c r="AB6" s="110">
        <f>M6/J6</f>
        <v>0.86828067295855604</v>
      </c>
      <c r="AC6" s="282"/>
    </row>
    <row r="7" spans="1:29" ht="15.75" customHeight="1">
      <c r="A7" s="285"/>
      <c r="B7" s="100" t="s">
        <v>114</v>
      </c>
      <c r="C7" s="274" t="s">
        <v>115</v>
      </c>
      <c r="D7" s="275"/>
      <c r="E7" s="101">
        <v>29.85</v>
      </c>
      <c r="F7" s="102">
        <v>2255</v>
      </c>
      <c r="G7" s="103">
        <f t="shared" si="0"/>
        <v>67311.75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3142.8571428571477</v>
      </c>
      <c r="N7" s="106">
        <f>M7/L7</f>
        <v>261.90476190476232</v>
      </c>
      <c r="O7" s="108">
        <f>L7-I7</f>
        <v>0</v>
      </c>
      <c r="P7" s="109">
        <f>N7-K7</f>
        <v>-38.095238095237676</v>
      </c>
      <c r="Q7" s="110">
        <f>N7/K7</f>
        <v>0.87301587301587447</v>
      </c>
      <c r="R7" s="290"/>
      <c r="S7" s="47">
        <v>0.30486111111111114</v>
      </c>
      <c r="T7" s="48">
        <v>0.33475694444444443</v>
      </c>
      <c r="U7" s="111">
        <v>5.0000000000000622</v>
      </c>
      <c r="V7" s="112">
        <v>43.049999999999933</v>
      </c>
      <c r="W7" s="113"/>
      <c r="X7" s="116"/>
      <c r="Y7" s="276"/>
      <c r="Z7" s="277"/>
      <c r="AA7" s="117">
        <f>M7-J7</f>
        <v>-457.14285714285234</v>
      </c>
      <c r="AB7" s="110">
        <f>M7/J7</f>
        <v>0.87301587301587436</v>
      </c>
      <c r="AC7" s="282"/>
    </row>
    <row r="8" spans="1:29" ht="15.75" customHeight="1">
      <c r="A8" s="285"/>
      <c r="B8" s="100" t="s">
        <v>114</v>
      </c>
      <c r="C8" s="274" t="s">
        <v>116</v>
      </c>
      <c r="D8" s="275"/>
      <c r="E8" s="101">
        <v>29.52</v>
      </c>
      <c r="F8" s="102">
        <v>2039</v>
      </c>
      <c r="G8" s="103">
        <f t="shared" si="0"/>
        <v>60191.28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3142.2945205479464</v>
      </c>
      <c r="N8" s="106">
        <f>M8/L8</f>
        <v>261.85787671232885</v>
      </c>
      <c r="O8" s="108">
        <f>L8-I8</f>
        <v>0</v>
      </c>
      <c r="P8" s="109">
        <f>N8-K8</f>
        <v>-38.142123287671154</v>
      </c>
      <c r="Q8" s="110">
        <f>N8/K8</f>
        <v>0.87285958904109617</v>
      </c>
      <c r="R8" s="290"/>
      <c r="S8" s="47">
        <v>0.33893518518518517</v>
      </c>
      <c r="T8" s="48">
        <v>0.3659722222222222</v>
      </c>
      <c r="U8" s="111">
        <v>6.0166666666666746</v>
      </c>
      <c r="V8" s="112">
        <v>38.933333333333316</v>
      </c>
      <c r="W8" s="113"/>
      <c r="X8" s="116"/>
      <c r="Y8" s="276"/>
      <c r="Z8" s="277"/>
      <c r="AA8" s="117">
        <f>M8-J8</f>
        <v>-457.70547945205362</v>
      </c>
      <c r="AB8" s="110">
        <f>M8/J8</f>
        <v>0.87285958904109617</v>
      </c>
      <c r="AC8" s="282"/>
    </row>
    <row r="9" spans="1:29" ht="15.75" customHeight="1">
      <c r="A9" s="285"/>
      <c r="B9" s="100" t="s">
        <v>114</v>
      </c>
      <c r="C9" s="274" t="s">
        <v>119</v>
      </c>
      <c r="D9" s="275"/>
      <c r="E9" s="101">
        <v>25.64</v>
      </c>
      <c r="F9" s="102">
        <v>1681</v>
      </c>
      <c r="G9" s="103">
        <f t="shared" si="0"/>
        <v>43100.840000000004</v>
      </c>
      <c r="H9" s="13"/>
      <c r="I9" s="104">
        <v>11</v>
      </c>
      <c r="J9" s="105">
        <v>3600</v>
      </c>
      <c r="K9" s="106">
        <f t="shared" si="1"/>
        <v>327.27272727272725</v>
      </c>
      <c r="L9" s="107">
        <v>11</v>
      </c>
      <c r="M9" s="105">
        <f>F9/V9*60</f>
        <v>3180.0315291644738</v>
      </c>
      <c r="N9" s="106">
        <f>M9/L9</f>
        <v>289.09377537858853</v>
      </c>
      <c r="O9" s="108">
        <f>L9-I9</f>
        <v>0</v>
      </c>
      <c r="P9" s="109">
        <f>N9-K9</f>
        <v>-38.17895189413872</v>
      </c>
      <c r="Q9" s="110">
        <f>N9/K9</f>
        <v>0.88334209143457609</v>
      </c>
      <c r="R9" s="290"/>
      <c r="S9" s="47">
        <v>0.36964120370370368</v>
      </c>
      <c r="T9" s="48">
        <v>0.39166666666666666</v>
      </c>
      <c r="U9" s="111">
        <v>5.2833333333333332</v>
      </c>
      <c r="V9" s="112">
        <v>31.716666666666697</v>
      </c>
      <c r="W9" s="113"/>
      <c r="X9" s="116"/>
      <c r="Y9" s="276"/>
      <c r="Z9" s="277"/>
      <c r="AA9" s="117">
        <f>M9-J9</f>
        <v>-419.9684708355262</v>
      </c>
      <c r="AB9" s="110">
        <f>M9/J9</f>
        <v>0.88334209143457609</v>
      </c>
      <c r="AC9" s="282"/>
    </row>
    <row r="10" spans="1:29" ht="15.75" customHeight="1">
      <c r="A10" s="285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2969.4423346284011</v>
      </c>
      <c r="N21" s="138">
        <f>M21/L21</f>
        <v>280.13606930456615</v>
      </c>
      <c r="O21" s="139">
        <f>L21-I21</f>
        <v>0</v>
      </c>
      <c r="P21" s="140">
        <f>N21-K21</f>
        <v>-38.731855223735749</v>
      </c>
      <c r="Q21" s="141">
        <f>N21/K21</f>
        <v>0.87853323509716008</v>
      </c>
      <c r="R21" s="291"/>
      <c r="S21" s="142">
        <f>S5</f>
        <v>0.20833333333333334</v>
      </c>
      <c r="T21" s="143">
        <f>INDEX(T5:T20,COUNTA(T5:T20))</f>
        <v>0.39166666666666666</v>
      </c>
      <c r="U21" s="144"/>
      <c r="V21" s="166"/>
      <c r="W21" s="167"/>
      <c r="X21" s="138"/>
      <c r="Y21" s="279"/>
      <c r="Z21" s="280"/>
      <c r="AA21" s="168">
        <f>M21-J21</f>
        <v>-410.55766537159889</v>
      </c>
      <c r="AB21" s="141">
        <f>M21/J21</f>
        <v>0.87853323509716008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1026</v>
      </c>
      <c r="G22" s="148">
        <f t="shared" ref="G22:G23" si="5">E22*F22</f>
        <v>14394.779999999999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2340.6844106463918</v>
      </c>
      <c r="N22" s="152">
        <f>M22/L22</f>
        <v>390.11406844106529</v>
      </c>
      <c r="O22" s="154">
        <f>L22-I22</f>
        <v>0</v>
      </c>
      <c r="P22" s="155">
        <f>N22-K22</f>
        <v>-43.219264892268029</v>
      </c>
      <c r="Q22" s="156">
        <f>N22/K22</f>
        <v>0.90026323486399684</v>
      </c>
      <c r="R22" s="289">
        <f>Q38</f>
        <v>0.90018435798753194</v>
      </c>
      <c r="S22" s="157">
        <v>0.29166666666666669</v>
      </c>
      <c r="T22" s="158">
        <v>0.30993055555555554</v>
      </c>
      <c r="U22" s="159"/>
      <c r="V22" s="160">
        <v>26.299999999999955</v>
      </c>
      <c r="W22" s="158"/>
      <c r="X22" s="169"/>
      <c r="Y22" s="292"/>
      <c r="Z22" s="293"/>
      <c r="AA22" s="115">
        <f>M22-J22</f>
        <v>-259.31558935360817</v>
      </c>
      <c r="AB22" s="156">
        <f>M22/J22</f>
        <v>0.90026323486399684</v>
      </c>
      <c r="AC22" s="281">
        <f>AB38</f>
        <v>0.90018435798753182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1280</v>
      </c>
      <c r="G23" s="103">
        <f t="shared" si="5"/>
        <v>18547.2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2340.2742508887732</v>
      </c>
      <c r="N23" s="106">
        <f>M23/L23</f>
        <v>390.04570848146221</v>
      </c>
      <c r="O23" s="108">
        <f>L23-I23</f>
        <v>0</v>
      </c>
      <c r="P23" s="109">
        <f>N23-K23</f>
        <v>-43.287624851871101</v>
      </c>
      <c r="Q23" s="110">
        <f>N23/K23</f>
        <v>0.9001054811110667</v>
      </c>
      <c r="R23" s="290"/>
      <c r="S23" s="47">
        <v>0.31332175925925926</v>
      </c>
      <c r="T23" s="48">
        <v>0.33611111111111114</v>
      </c>
      <c r="U23" s="111">
        <v>4.8833333333333506</v>
      </c>
      <c r="V23" s="112">
        <v>32.816666666666706</v>
      </c>
      <c r="W23" s="113"/>
      <c r="X23" s="13"/>
      <c r="Y23" s="276"/>
      <c r="Z23" s="277"/>
      <c r="AA23" s="117">
        <f>M23-J23</f>
        <v>-259.72574911122683</v>
      </c>
      <c r="AB23" s="110">
        <f>M23/J23</f>
        <v>0.90010548111106659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2340.4793307675827</v>
      </c>
      <c r="N38" s="138">
        <f>M38/L38</f>
        <v>390.07988846126381</v>
      </c>
      <c r="O38" s="139">
        <f>L38-I38</f>
        <v>0</v>
      </c>
      <c r="P38" s="140">
        <f>N38-K38</f>
        <v>-43.253444872069508</v>
      </c>
      <c r="Q38" s="141">
        <f>N38/K38</f>
        <v>0.90018435798753194</v>
      </c>
      <c r="R38" s="291"/>
      <c r="S38" s="142">
        <f>S22</f>
        <v>0.29166666666666669</v>
      </c>
      <c r="T38" s="143">
        <f>INDEX(T22:T37,COUNTA(T22:T37))</f>
        <v>0.33611111111111114</v>
      </c>
      <c r="U38" s="144"/>
      <c r="V38" s="166"/>
      <c r="W38" s="167"/>
      <c r="X38" s="138"/>
      <c r="Y38" s="279"/>
      <c r="Z38" s="280"/>
      <c r="AA38" s="168">
        <f>M38-J38</f>
        <v>-259.52066923241728</v>
      </c>
      <c r="AB38" s="141">
        <f>M38/J38</f>
        <v>0.90018435798753182</v>
      </c>
      <c r="AC38" s="283"/>
    </row>
    <row r="39" spans="1:29" ht="15.75" customHeight="1">
      <c r="A39" s="284" t="s">
        <v>125</v>
      </c>
      <c r="B39" s="114" t="s">
        <v>120</v>
      </c>
      <c r="C39" s="287" t="s">
        <v>126</v>
      </c>
      <c r="D39" s="288"/>
      <c r="E39" s="147">
        <v>21.45</v>
      </c>
      <c r="F39" s="97">
        <v>1576</v>
      </c>
      <c r="G39" s="148">
        <f t="shared" ref="G39:G41" si="9">E39*F39</f>
        <v>33805.199999999997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2970.4712041884823</v>
      </c>
      <c r="N39" s="152">
        <f>M39/L39</f>
        <v>742.61780104712057</v>
      </c>
      <c r="O39" s="154">
        <f>L39-I39</f>
        <v>0</v>
      </c>
      <c r="P39" s="155">
        <f>N39-K39</f>
        <v>-82.382198952879435</v>
      </c>
      <c r="Q39" s="156">
        <f>N39/K39</f>
        <v>0.90014278914802492</v>
      </c>
      <c r="R39" s="289">
        <f>Q55</f>
        <v>0.90004885696424397</v>
      </c>
      <c r="S39" s="157">
        <v>0.35428240740740741</v>
      </c>
      <c r="T39" s="158">
        <v>0.37638888888888888</v>
      </c>
      <c r="U39" s="159"/>
      <c r="V39" s="160">
        <v>31.833333333333329</v>
      </c>
      <c r="W39" s="161"/>
      <c r="X39" s="162"/>
      <c r="Y39" s="292"/>
      <c r="Z39" s="293"/>
      <c r="AA39" s="115">
        <f>M39-J39</f>
        <v>-329.52879581151774</v>
      </c>
      <c r="AB39" s="156">
        <f>M39/J39</f>
        <v>0.90014278914802492</v>
      </c>
      <c r="AC39" s="281">
        <f>AB55</f>
        <v>0.90004885696424397</v>
      </c>
    </row>
    <row r="40" spans="1:29" ht="15.75" customHeight="1">
      <c r="A40" s="285"/>
      <c r="B40" s="100" t="s">
        <v>120</v>
      </c>
      <c r="C40" s="274" t="s">
        <v>214</v>
      </c>
      <c r="D40" s="275"/>
      <c r="E40" s="101">
        <v>27.27</v>
      </c>
      <c r="F40" s="102">
        <v>1435</v>
      </c>
      <c r="G40" s="103">
        <f t="shared" si="9"/>
        <v>39132.449999999997</v>
      </c>
      <c r="H40" s="26"/>
      <c r="I40" s="104">
        <v>5</v>
      </c>
      <c r="J40" s="105">
        <v>3300</v>
      </c>
      <c r="K40" s="106">
        <f t="shared" ref="K40:K41" si="10">J40/I40</f>
        <v>660</v>
      </c>
      <c r="L40" s="107">
        <v>5</v>
      </c>
      <c r="M40" s="105">
        <f>F40/V40*60</f>
        <v>2968.9655172413736</v>
      </c>
      <c r="N40" s="106">
        <f>M40/L40</f>
        <v>593.79310344827468</v>
      </c>
      <c r="O40" s="108">
        <f>L40-I40</f>
        <v>0</v>
      </c>
      <c r="P40" s="109">
        <f>N40-K40</f>
        <v>-66.206896551725322</v>
      </c>
      <c r="Q40" s="110">
        <f>N40/K40</f>
        <v>0.8996865203761738</v>
      </c>
      <c r="R40" s="290"/>
      <c r="S40" s="47">
        <v>0.37986111111111109</v>
      </c>
      <c r="T40" s="48">
        <v>0.4</v>
      </c>
      <c r="U40" s="111">
        <v>4.9999999999999822</v>
      </c>
      <c r="V40" s="112">
        <v>29.000000000000057</v>
      </c>
      <c r="W40" s="113"/>
      <c r="X40" s="116"/>
      <c r="Y40" s="276"/>
      <c r="Z40" s="277"/>
      <c r="AA40" s="117">
        <f>M40-J40</f>
        <v>-331.03448275862638</v>
      </c>
      <c r="AB40" s="110">
        <f>M40/J40</f>
        <v>0.8996865203761738</v>
      </c>
      <c r="AC40" s="282"/>
    </row>
    <row r="41" spans="1:29" ht="15.75" customHeight="1">
      <c r="A41" s="285"/>
      <c r="B41" s="100" t="s">
        <v>120</v>
      </c>
      <c r="C41" s="274" t="s">
        <v>204</v>
      </c>
      <c r="D41" s="275"/>
      <c r="E41" s="101">
        <v>18.53</v>
      </c>
      <c r="F41" s="102">
        <v>3831</v>
      </c>
      <c r="G41" s="103">
        <f t="shared" si="9"/>
        <v>70988.430000000008</v>
      </c>
      <c r="H41" s="26"/>
      <c r="I41" s="104">
        <v>3</v>
      </c>
      <c r="J41" s="105">
        <v>3300</v>
      </c>
      <c r="K41" s="106">
        <f t="shared" si="10"/>
        <v>1100</v>
      </c>
      <c r="L41" s="107">
        <v>3</v>
      </c>
      <c r="M41" s="105">
        <f>F41/V41*60</f>
        <v>2971.0469625161581</v>
      </c>
      <c r="N41" s="106">
        <f>M41/L41</f>
        <v>990.34898750538605</v>
      </c>
      <c r="O41" s="108">
        <f>L41-I41</f>
        <v>0</v>
      </c>
      <c r="P41" s="109">
        <f>N41-K41</f>
        <v>-109.65101249461395</v>
      </c>
      <c r="Q41" s="110">
        <f>N41/K41</f>
        <v>0.90031726136853274</v>
      </c>
      <c r="R41" s="290"/>
      <c r="S41" s="47">
        <v>0.40347222222222223</v>
      </c>
      <c r="T41" s="48">
        <v>0.45719907407407406</v>
      </c>
      <c r="U41" s="111">
        <v>4.9999999999999822</v>
      </c>
      <c r="V41" s="112">
        <v>77.366666666666632</v>
      </c>
      <c r="W41" s="113"/>
      <c r="X41" s="116"/>
      <c r="Y41" s="276"/>
      <c r="Z41" s="277"/>
      <c r="AA41" s="117">
        <f>M41-J41</f>
        <v>-328.95303748384185</v>
      </c>
      <c r="AB41" s="110">
        <f>M41/J41</f>
        <v>0.90031726136853274</v>
      </c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99"/>
      <c r="G55" s="135"/>
      <c r="H55" s="69"/>
      <c r="I55" s="136">
        <f t="shared" ref="I55:J55" si="11">AVERAGE(I39:I54)</f>
        <v>4</v>
      </c>
      <c r="J55" s="137">
        <f t="shared" si="11"/>
        <v>3300</v>
      </c>
      <c r="K55" s="138">
        <f t="shared" ref="K55" si="12">J55/I55</f>
        <v>825</v>
      </c>
      <c r="L55" s="136">
        <f t="shared" ref="L55:M55" si="13">AVERAGE(L39:L54)</f>
        <v>4</v>
      </c>
      <c r="M55" s="137">
        <f t="shared" si="13"/>
        <v>2970.1612279820051</v>
      </c>
      <c r="N55" s="138">
        <f t="shared" ref="N55:N60" si="14">M55/L55</f>
        <v>742.54030699550128</v>
      </c>
      <c r="O55" s="139">
        <f t="shared" ref="O55:O60" si="15">L55-I55</f>
        <v>0</v>
      </c>
      <c r="P55" s="140">
        <f t="shared" ref="P55:P60" si="16">N55-K55</f>
        <v>-82.459693004498718</v>
      </c>
      <c r="Q55" s="141">
        <f t="shared" ref="Q55:Q60" si="17">N55/K55</f>
        <v>0.90004885696424397</v>
      </c>
      <c r="R55" s="291"/>
      <c r="S55" s="142">
        <f>S39</f>
        <v>0.35428240740740741</v>
      </c>
      <c r="T55" s="143">
        <f>INDEX(T39:T54,COUNTA(T39:T54))</f>
        <v>0.45719907407407406</v>
      </c>
      <c r="U55" s="144"/>
      <c r="V55" s="166"/>
      <c r="W55" s="99"/>
      <c r="X55" s="69"/>
      <c r="Y55" s="279"/>
      <c r="Z55" s="280"/>
      <c r="AA55" s="168">
        <f t="shared" ref="AA55:AA60" si="18">M55-J55</f>
        <v>-329.83877201799487</v>
      </c>
      <c r="AB55" s="141">
        <f t="shared" ref="AB55:AB60" si="19">M55/J55</f>
        <v>0.90004885696424397</v>
      </c>
      <c r="AC55" s="283"/>
    </row>
    <row r="56" spans="1:29" ht="15.75" customHeight="1">
      <c r="A56" s="294" t="s">
        <v>71</v>
      </c>
      <c r="B56" s="114" t="s">
        <v>120</v>
      </c>
      <c r="C56" s="287" t="s">
        <v>130</v>
      </c>
      <c r="D56" s="288"/>
      <c r="E56" s="147">
        <v>18.18</v>
      </c>
      <c r="F56" s="97">
        <v>1371</v>
      </c>
      <c r="G56" s="148">
        <f t="shared" ref="G56:G60" si="20">E56*F56</f>
        <v>24924.78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3174.0192926045015</v>
      </c>
      <c r="N56" s="152">
        <f t="shared" si="14"/>
        <v>1058.0064308681672</v>
      </c>
      <c r="O56" s="154">
        <f t="shared" si="15"/>
        <v>0</v>
      </c>
      <c r="P56" s="155">
        <f t="shared" si="16"/>
        <v>-141.99356913183283</v>
      </c>
      <c r="Q56" s="156">
        <f t="shared" si="17"/>
        <v>0.8816720257234727</v>
      </c>
      <c r="R56" s="289">
        <f>Q72</f>
        <v>0.88629033536950974</v>
      </c>
      <c r="S56" s="157">
        <v>0.16672453703703705</v>
      </c>
      <c r="T56" s="158">
        <v>0.18472222222222223</v>
      </c>
      <c r="U56" s="159"/>
      <c r="V56" s="160">
        <v>25.916666666666668</v>
      </c>
      <c r="W56" s="161"/>
      <c r="X56" s="162"/>
      <c r="Y56" s="292"/>
      <c r="Z56" s="293"/>
      <c r="AA56" s="115">
        <f t="shared" si="18"/>
        <v>-425.98070739549848</v>
      </c>
      <c r="AB56" s="156">
        <f t="shared" si="19"/>
        <v>0.8816720257234727</v>
      </c>
      <c r="AC56" s="281">
        <f>AB72</f>
        <v>0.88629033536950963</v>
      </c>
    </row>
    <row r="57" spans="1:29" ht="15.75" customHeight="1">
      <c r="A57" s="295"/>
      <c r="B57" s="100" t="s">
        <v>120</v>
      </c>
      <c r="C57" s="274" t="s">
        <v>132</v>
      </c>
      <c r="D57" s="275"/>
      <c r="E57" s="101">
        <v>18.18</v>
      </c>
      <c r="F57" s="102">
        <v>2616</v>
      </c>
      <c r="G57" s="103">
        <f t="shared" si="20"/>
        <v>47558.879999999997</v>
      </c>
      <c r="H57" s="26"/>
      <c r="I57" s="104">
        <v>3</v>
      </c>
      <c r="J57" s="105">
        <v>3600</v>
      </c>
      <c r="K57" s="106">
        <f t="shared" ref="K57:K93" si="21">J57/I57</f>
        <v>1200</v>
      </c>
      <c r="L57" s="107">
        <v>3</v>
      </c>
      <c r="M57" s="105">
        <f>F57/V57*60</f>
        <v>3171.9770966655442</v>
      </c>
      <c r="N57" s="106">
        <f t="shared" si="14"/>
        <v>1057.3256988885148</v>
      </c>
      <c r="O57" s="108">
        <f t="shared" si="15"/>
        <v>0</v>
      </c>
      <c r="P57" s="109">
        <f t="shared" si="16"/>
        <v>-142.67430111148519</v>
      </c>
      <c r="Q57" s="110">
        <f t="shared" si="17"/>
        <v>0.88110474907376235</v>
      </c>
      <c r="R57" s="290"/>
      <c r="S57" s="47">
        <v>0.19513888888888889</v>
      </c>
      <c r="T57" s="48">
        <v>0.22950231481481481</v>
      </c>
      <c r="U57" s="111">
        <v>14.999999999999986</v>
      </c>
      <c r="V57" s="112">
        <v>49.483333333333327</v>
      </c>
      <c r="W57" s="113"/>
      <c r="X57" s="116"/>
      <c r="Y57" s="276"/>
      <c r="Z57" s="277"/>
      <c r="AA57" s="117">
        <f t="shared" si="18"/>
        <v>-428.0229033344558</v>
      </c>
      <c r="AB57" s="110">
        <f t="shared" si="19"/>
        <v>0.88110474907376224</v>
      </c>
      <c r="AC57" s="282"/>
    </row>
    <row r="58" spans="1:29" ht="15.75" customHeight="1">
      <c r="A58" s="295"/>
      <c r="B58" s="100" t="s">
        <v>120</v>
      </c>
      <c r="C58" s="274" t="s">
        <v>127</v>
      </c>
      <c r="D58" s="275"/>
      <c r="E58" s="101">
        <v>22.28</v>
      </c>
      <c r="F58" s="102">
        <v>1301</v>
      </c>
      <c r="G58" s="103">
        <f t="shared" si="20"/>
        <v>28986.280000000002</v>
      </c>
      <c r="H58" s="26"/>
      <c r="I58" s="104">
        <v>5</v>
      </c>
      <c r="J58" s="105">
        <v>3300</v>
      </c>
      <c r="K58" s="106">
        <f t="shared" si="21"/>
        <v>660</v>
      </c>
      <c r="L58" s="107">
        <v>5</v>
      </c>
      <c r="M58" s="105">
        <f>F58/V58*60</f>
        <v>2943.8089252042678</v>
      </c>
      <c r="N58" s="106">
        <f t="shared" si="14"/>
        <v>588.76178504085351</v>
      </c>
      <c r="O58" s="108">
        <f t="shared" si="15"/>
        <v>0</v>
      </c>
      <c r="P58" s="109">
        <f t="shared" si="16"/>
        <v>-71.238214959146489</v>
      </c>
      <c r="Q58" s="110">
        <f t="shared" si="17"/>
        <v>0.89206331066795985</v>
      </c>
      <c r="R58" s="290"/>
      <c r="S58" s="47">
        <v>0.23991898148148147</v>
      </c>
      <c r="T58" s="48">
        <v>0.25833333333333336</v>
      </c>
      <c r="U58" s="111">
        <v>14.999999999999986</v>
      </c>
      <c r="V58" s="112">
        <v>26.516666666666723</v>
      </c>
      <c r="W58" s="113"/>
      <c r="X58" s="116"/>
      <c r="Y58" s="276"/>
      <c r="Z58" s="277"/>
      <c r="AA58" s="117">
        <f t="shared" si="18"/>
        <v>-356.19107479573222</v>
      </c>
      <c r="AB58" s="110">
        <f t="shared" si="19"/>
        <v>0.89206331066795996</v>
      </c>
      <c r="AC58" s="282"/>
    </row>
    <row r="59" spans="1:29" ht="15.75" customHeight="1">
      <c r="A59" s="295"/>
      <c r="B59" s="100" t="s">
        <v>120</v>
      </c>
      <c r="C59" s="274" t="s">
        <v>131</v>
      </c>
      <c r="D59" s="275"/>
      <c r="E59" s="101">
        <v>14.03</v>
      </c>
      <c r="F59" s="102">
        <v>5225</v>
      </c>
      <c r="G59" s="103">
        <f t="shared" si="20"/>
        <v>73306.75</v>
      </c>
      <c r="H59" s="26"/>
      <c r="I59" s="104">
        <v>3</v>
      </c>
      <c r="J59" s="105">
        <v>3000</v>
      </c>
      <c r="K59" s="106">
        <f t="shared" si="21"/>
        <v>1000</v>
      </c>
      <c r="L59" s="107">
        <v>3</v>
      </c>
      <c r="M59" s="105">
        <f>F59/V59*60</f>
        <v>2695.2285427711709</v>
      </c>
      <c r="N59" s="106">
        <f t="shared" si="14"/>
        <v>898.40951425705691</v>
      </c>
      <c r="O59" s="108">
        <f t="shared" si="15"/>
        <v>0</v>
      </c>
      <c r="P59" s="109">
        <f t="shared" si="16"/>
        <v>-101.59048574294309</v>
      </c>
      <c r="Q59" s="110">
        <f t="shared" si="17"/>
        <v>0.89840951425705695</v>
      </c>
      <c r="R59" s="290"/>
      <c r="S59" s="47">
        <v>0.26874999999999999</v>
      </c>
      <c r="T59" s="48">
        <v>0.34952546296296294</v>
      </c>
      <c r="U59" s="111">
        <v>14.999999999999947</v>
      </c>
      <c r="V59" s="112">
        <v>116.31666666666665</v>
      </c>
      <c r="W59" s="113"/>
      <c r="X59" s="116"/>
      <c r="Y59" s="276"/>
      <c r="Z59" s="277"/>
      <c r="AA59" s="117">
        <f t="shared" si="18"/>
        <v>-304.77145722882915</v>
      </c>
      <c r="AB59" s="110">
        <f t="shared" si="19"/>
        <v>0.89840951425705695</v>
      </c>
      <c r="AC59" s="282"/>
    </row>
    <row r="60" spans="1:29" ht="15.75" customHeight="1">
      <c r="A60" s="296"/>
      <c r="B60" s="100" t="s">
        <v>120</v>
      </c>
      <c r="C60" s="274" t="s">
        <v>133</v>
      </c>
      <c r="D60" s="275"/>
      <c r="E60" s="101">
        <v>14.28</v>
      </c>
      <c r="F60" s="102">
        <v>7316</v>
      </c>
      <c r="G60" s="103">
        <f t="shared" si="20"/>
        <v>104472.48</v>
      </c>
      <c r="H60" s="13"/>
      <c r="I60" s="104">
        <v>3</v>
      </c>
      <c r="J60" s="105">
        <v>3600</v>
      </c>
      <c r="K60" s="106">
        <f t="shared" si="21"/>
        <v>1200</v>
      </c>
      <c r="L60" s="107">
        <v>3</v>
      </c>
      <c r="M60" s="105">
        <f>F60/V60*60</f>
        <v>3170.5308775731314</v>
      </c>
      <c r="N60" s="106">
        <f t="shared" si="14"/>
        <v>1056.8436258577105</v>
      </c>
      <c r="O60" s="108">
        <f t="shared" si="15"/>
        <v>0</v>
      </c>
      <c r="P60" s="109">
        <f t="shared" si="16"/>
        <v>-143.15637414228945</v>
      </c>
      <c r="Q60" s="110">
        <f t="shared" si="17"/>
        <v>0.8807030215480921</v>
      </c>
      <c r="R60" s="290"/>
      <c r="S60" s="47">
        <v>0.36041666666666666</v>
      </c>
      <c r="T60" s="48">
        <v>0.45656249999999998</v>
      </c>
      <c r="U60" s="111">
        <v>15.68333333333336</v>
      </c>
      <c r="V60" s="112">
        <v>138.44999999999999</v>
      </c>
      <c r="W60" s="113"/>
      <c r="X60" s="116"/>
      <c r="Y60" s="276"/>
      <c r="Z60" s="277"/>
      <c r="AA60" s="117">
        <f t="shared" si="18"/>
        <v>-429.46912242686858</v>
      </c>
      <c r="AB60" s="110">
        <f t="shared" si="19"/>
        <v>0.8807030215480921</v>
      </c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26"/>
      <c r="X66" s="127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26"/>
      <c r="X67" s="127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26"/>
      <c r="X68" s="127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26"/>
      <c r="X69" s="127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26"/>
      <c r="X70" s="127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22">AVERAGE(I56:I71)</f>
        <v>3.4</v>
      </c>
      <c r="J72" s="137">
        <f t="shared" si="22"/>
        <v>3420</v>
      </c>
      <c r="K72" s="138">
        <f t="shared" ref="K72" si="23">J72/I72</f>
        <v>1005.8823529411765</v>
      </c>
      <c r="L72" s="136">
        <f t="shared" ref="L72:M72" si="24">AVERAGE(L56:L71)</f>
        <v>3.4</v>
      </c>
      <c r="M72" s="137">
        <f t="shared" si="24"/>
        <v>3031.1129469637231</v>
      </c>
      <c r="N72" s="138">
        <f t="shared" ref="N72:N77" si="25">M72/L72</f>
        <v>891.50380793050681</v>
      </c>
      <c r="O72" s="139">
        <f t="shared" ref="O72:O77" si="26">L72-I72</f>
        <v>0</v>
      </c>
      <c r="P72" s="140">
        <f t="shared" ref="P72:P77" si="27">N72-K72</f>
        <v>-114.37854501066965</v>
      </c>
      <c r="Q72" s="141">
        <f t="shared" ref="Q72:Q77" si="28">N72/K72</f>
        <v>0.88629033536950974</v>
      </c>
      <c r="R72" s="291"/>
      <c r="S72" s="142">
        <f>S56</f>
        <v>0.16672453703703705</v>
      </c>
      <c r="T72" s="143">
        <f>INDEX(T56:T71,COUNTA(T56:T71))</f>
        <v>0.45656249999999998</v>
      </c>
      <c r="U72" s="144"/>
      <c r="V72" s="166"/>
      <c r="W72" s="99"/>
      <c r="X72" s="69"/>
      <c r="Y72" s="279"/>
      <c r="Z72" s="280"/>
      <c r="AA72" s="168">
        <f t="shared" ref="AA72:AA77" si="29">M72-J72</f>
        <v>-388.88705303627694</v>
      </c>
      <c r="AB72" s="141">
        <f t="shared" ref="AB72:AB77" si="30">M72/J72</f>
        <v>0.88629033536950963</v>
      </c>
      <c r="AC72" s="283"/>
    </row>
    <row r="73" spans="1:29" ht="15.75" customHeight="1">
      <c r="A73" s="284" t="s">
        <v>78</v>
      </c>
      <c r="B73" s="114" t="s">
        <v>120</v>
      </c>
      <c r="C73" s="287" t="s">
        <v>134</v>
      </c>
      <c r="D73" s="288"/>
      <c r="E73" s="147">
        <v>25.03</v>
      </c>
      <c r="F73" s="97">
        <v>1715</v>
      </c>
      <c r="G73" s="148">
        <f t="shared" ref="G73:G77" si="31">E73*F73</f>
        <v>42926.450000000004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2938.6006663493554</v>
      </c>
      <c r="N73" s="152">
        <f t="shared" si="25"/>
        <v>734.65016658733884</v>
      </c>
      <c r="O73" s="154">
        <f t="shared" si="26"/>
        <v>0</v>
      </c>
      <c r="P73" s="155">
        <f t="shared" si="27"/>
        <v>-90.349833412661155</v>
      </c>
      <c r="Q73" s="156">
        <f t="shared" si="28"/>
        <v>0.89048505040889558</v>
      </c>
      <c r="R73" s="289">
        <f>Q89</f>
        <v>0.88770834648566266</v>
      </c>
      <c r="S73" s="157">
        <v>0.16666666666666666</v>
      </c>
      <c r="T73" s="158">
        <v>0.1909837962962963</v>
      </c>
      <c r="U73" s="159"/>
      <c r="V73" s="160">
        <v>35.016666666666694</v>
      </c>
      <c r="W73" s="158"/>
      <c r="X73" s="169"/>
      <c r="Y73" s="292"/>
      <c r="Z73" s="293"/>
      <c r="AA73" s="115">
        <f t="shared" si="29"/>
        <v>-361.39933365064462</v>
      </c>
      <c r="AB73" s="156">
        <f t="shared" si="30"/>
        <v>0.89048505040889558</v>
      </c>
      <c r="AC73" s="281">
        <f>AB89</f>
        <v>0.88770834648566266</v>
      </c>
    </row>
    <row r="74" spans="1:29" ht="15.75" customHeight="1">
      <c r="A74" s="285"/>
      <c r="B74" s="100" t="s">
        <v>120</v>
      </c>
      <c r="C74" s="274" t="s">
        <v>135</v>
      </c>
      <c r="D74" s="275"/>
      <c r="E74" s="101">
        <v>24.82</v>
      </c>
      <c r="F74" s="102">
        <v>2063</v>
      </c>
      <c r="G74" s="103">
        <f t="shared" si="31"/>
        <v>51203.66</v>
      </c>
      <c r="H74" s="26"/>
      <c r="I74" s="104">
        <v>4</v>
      </c>
      <c r="J74" s="105">
        <v>3300</v>
      </c>
      <c r="K74" s="106">
        <f t="shared" si="21"/>
        <v>825</v>
      </c>
      <c r="L74" s="107">
        <v>4</v>
      </c>
      <c r="M74" s="105">
        <f>F74/V74*60</f>
        <v>2937.8164556961997</v>
      </c>
      <c r="N74" s="106">
        <f t="shared" si="25"/>
        <v>734.45411392404992</v>
      </c>
      <c r="O74" s="108">
        <f t="shared" si="26"/>
        <v>0</v>
      </c>
      <c r="P74" s="109">
        <f t="shared" si="27"/>
        <v>-90.545886075950079</v>
      </c>
      <c r="Q74" s="110">
        <f t="shared" si="28"/>
        <v>0.89024741081703018</v>
      </c>
      <c r="R74" s="290"/>
      <c r="S74" s="47">
        <v>0.20138888888888887</v>
      </c>
      <c r="T74" s="48">
        <v>0.23064814814814816</v>
      </c>
      <c r="U74" s="111">
        <v>14.983333333333292</v>
      </c>
      <c r="V74" s="112">
        <v>42.133333333333375</v>
      </c>
      <c r="W74" s="113"/>
      <c r="X74" s="13"/>
      <c r="Y74" s="276"/>
      <c r="Z74" s="277"/>
      <c r="AA74" s="117">
        <f t="shared" si="29"/>
        <v>-362.18354430380032</v>
      </c>
      <c r="AB74" s="110">
        <f t="shared" si="30"/>
        <v>0.89024741081703018</v>
      </c>
      <c r="AC74" s="282"/>
    </row>
    <row r="75" spans="1:29" ht="15.75" customHeight="1">
      <c r="A75" s="285"/>
      <c r="B75" s="100" t="s">
        <v>120</v>
      </c>
      <c r="C75" s="274" t="s">
        <v>128</v>
      </c>
      <c r="D75" s="275"/>
      <c r="E75" s="101">
        <v>17.89</v>
      </c>
      <c r="F75" s="102">
        <v>3535</v>
      </c>
      <c r="G75" s="103">
        <f t="shared" si="31"/>
        <v>63241.15</v>
      </c>
      <c r="H75" s="26"/>
      <c r="I75" s="104">
        <v>4</v>
      </c>
      <c r="J75" s="105">
        <v>3600</v>
      </c>
      <c r="K75" s="106">
        <f t="shared" si="21"/>
        <v>900</v>
      </c>
      <c r="L75" s="107">
        <v>4</v>
      </c>
      <c r="M75" s="105">
        <f>F75/V75*60</f>
        <v>3171.1936207326207</v>
      </c>
      <c r="N75" s="106">
        <f t="shared" si="25"/>
        <v>792.79840518315518</v>
      </c>
      <c r="O75" s="108">
        <f t="shared" si="26"/>
        <v>0</v>
      </c>
      <c r="P75" s="109">
        <f t="shared" si="27"/>
        <v>-107.20159481684482</v>
      </c>
      <c r="Q75" s="110">
        <f t="shared" si="28"/>
        <v>0.8808871168701724</v>
      </c>
      <c r="R75" s="290"/>
      <c r="S75" s="47">
        <v>0.24105324074074075</v>
      </c>
      <c r="T75" s="48">
        <v>0.28749999999999998</v>
      </c>
      <c r="U75" s="111">
        <v>14.983333333333331</v>
      </c>
      <c r="V75" s="112">
        <v>66.883333333333297</v>
      </c>
      <c r="W75" s="113"/>
      <c r="X75" s="13"/>
      <c r="Y75" s="276"/>
      <c r="Z75" s="277"/>
      <c r="AA75" s="117">
        <f t="shared" si="29"/>
        <v>-428.80637926737927</v>
      </c>
      <c r="AB75" s="110">
        <f t="shared" si="30"/>
        <v>0.8808871168701724</v>
      </c>
      <c r="AC75" s="282"/>
    </row>
    <row r="76" spans="1:29" ht="15.75" customHeight="1">
      <c r="A76" s="285"/>
      <c r="B76" s="100" t="s">
        <v>120</v>
      </c>
      <c r="C76" s="274" t="s">
        <v>136</v>
      </c>
      <c r="D76" s="275"/>
      <c r="E76" s="101">
        <v>30</v>
      </c>
      <c r="F76" s="102">
        <v>3427</v>
      </c>
      <c r="G76" s="103">
        <f t="shared" si="31"/>
        <v>102810</v>
      </c>
      <c r="H76" s="26"/>
      <c r="I76" s="104">
        <v>3</v>
      </c>
      <c r="J76" s="105">
        <v>3000</v>
      </c>
      <c r="K76" s="106">
        <f t="shared" si="21"/>
        <v>1000</v>
      </c>
      <c r="L76" s="107">
        <v>3</v>
      </c>
      <c r="M76" s="105">
        <f>F76/V76*60</f>
        <v>2694.888597640891</v>
      </c>
      <c r="N76" s="106">
        <f t="shared" si="25"/>
        <v>898.2961992136303</v>
      </c>
      <c r="O76" s="108">
        <f t="shared" si="26"/>
        <v>0</v>
      </c>
      <c r="P76" s="109">
        <f t="shared" si="27"/>
        <v>-101.7038007863697</v>
      </c>
      <c r="Q76" s="110">
        <f t="shared" si="28"/>
        <v>0.89829619921363035</v>
      </c>
      <c r="R76" s="290"/>
      <c r="S76" s="47">
        <v>0.29791666666666666</v>
      </c>
      <c r="T76" s="48">
        <v>0.35090277777777779</v>
      </c>
      <c r="U76" s="111">
        <v>15.000000000000027</v>
      </c>
      <c r="V76" s="112">
        <v>76.300000000000011</v>
      </c>
      <c r="W76" s="113"/>
      <c r="X76" s="116"/>
      <c r="Y76" s="276"/>
      <c r="Z76" s="277"/>
      <c r="AA76" s="117">
        <f t="shared" si="29"/>
        <v>-305.11140235910898</v>
      </c>
      <c r="AB76" s="110">
        <f t="shared" si="30"/>
        <v>0.89829619921363035</v>
      </c>
      <c r="AC76" s="282"/>
    </row>
    <row r="77" spans="1:29" ht="15.75" customHeight="1">
      <c r="A77" s="285"/>
      <c r="B77" s="100" t="s">
        <v>120</v>
      </c>
      <c r="C77" s="274" t="s">
        <v>129</v>
      </c>
      <c r="D77" s="275"/>
      <c r="E77" s="101">
        <v>16.66</v>
      </c>
      <c r="F77" s="102">
        <v>6002</v>
      </c>
      <c r="G77" s="103">
        <f t="shared" si="31"/>
        <v>99993.32</v>
      </c>
      <c r="H77" s="13"/>
      <c r="I77" s="104">
        <v>5</v>
      </c>
      <c r="J77" s="105">
        <v>3600</v>
      </c>
      <c r="K77" s="106">
        <f t="shared" si="21"/>
        <v>720</v>
      </c>
      <c r="L77" s="107">
        <v>5</v>
      </c>
      <c r="M77" s="105">
        <f>F77/V77*60</f>
        <v>3171.0008805400657</v>
      </c>
      <c r="N77" s="106">
        <f t="shared" si="25"/>
        <v>634.20017610801312</v>
      </c>
      <c r="O77" s="108">
        <f t="shared" si="26"/>
        <v>0</v>
      </c>
      <c r="P77" s="109">
        <f t="shared" si="27"/>
        <v>-85.799823891986875</v>
      </c>
      <c r="Q77" s="110">
        <f t="shared" si="28"/>
        <v>0.88083357792779604</v>
      </c>
      <c r="R77" s="290"/>
      <c r="S77" s="47">
        <v>0.36141203703703706</v>
      </c>
      <c r="T77" s="48">
        <v>0.44027777777777777</v>
      </c>
      <c r="U77" s="111">
        <v>15.133333333333354</v>
      </c>
      <c r="V77" s="112">
        <v>113.56666666666662</v>
      </c>
      <c r="W77" s="113"/>
      <c r="X77" s="116"/>
      <c r="Y77" s="276"/>
      <c r="Z77" s="277"/>
      <c r="AA77" s="117">
        <f t="shared" si="29"/>
        <v>-428.99911945993426</v>
      </c>
      <c r="AB77" s="110">
        <f t="shared" si="30"/>
        <v>0.88083357792779604</v>
      </c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50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26"/>
      <c r="X81" s="127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26"/>
      <c r="X82" s="127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32">AVERAGE(I73:I88)</f>
        <v>4</v>
      </c>
      <c r="J89" s="137">
        <f t="shared" si="32"/>
        <v>3360</v>
      </c>
      <c r="K89" s="138">
        <f t="shared" ref="K89" si="33">J89/I89</f>
        <v>840</v>
      </c>
      <c r="L89" s="136">
        <f t="shared" ref="L89:M89" si="34">AVERAGE(L73:L88)</f>
        <v>4</v>
      </c>
      <c r="M89" s="137">
        <f t="shared" si="34"/>
        <v>2982.7000441918267</v>
      </c>
      <c r="N89" s="138">
        <f>M89/L89</f>
        <v>745.67501104795667</v>
      </c>
      <c r="O89" s="139">
        <f>L89-I89</f>
        <v>0</v>
      </c>
      <c r="P89" s="140">
        <f>N89-K89</f>
        <v>-94.324988952043327</v>
      </c>
      <c r="Q89" s="141">
        <f>N89/K89</f>
        <v>0.88770834648566266</v>
      </c>
      <c r="R89" s="291"/>
      <c r="S89" s="142">
        <f>S73</f>
        <v>0.16666666666666666</v>
      </c>
      <c r="T89" s="143">
        <f>INDEX(T73:T88,COUNTA(T73:T88))</f>
        <v>0.44027777777777777</v>
      </c>
      <c r="U89" s="144"/>
      <c r="V89" s="166"/>
      <c r="W89" s="167"/>
      <c r="X89" s="138"/>
      <c r="Y89" s="279"/>
      <c r="Z89" s="280"/>
      <c r="AA89" s="168">
        <f>M89-J89</f>
        <v>-377.29995580817331</v>
      </c>
      <c r="AB89" s="141">
        <f>M89/J89</f>
        <v>0.88770834648566266</v>
      </c>
      <c r="AC89" s="283"/>
    </row>
    <row r="90" spans="1:29" ht="15.75" customHeight="1">
      <c r="A90" s="294" t="s">
        <v>137</v>
      </c>
      <c r="B90" s="114" t="s">
        <v>114</v>
      </c>
      <c r="C90" s="287" t="s">
        <v>138</v>
      </c>
      <c r="D90" s="288"/>
      <c r="E90" s="147">
        <v>25.64</v>
      </c>
      <c r="F90" s="97">
        <v>1522</v>
      </c>
      <c r="G90" s="148">
        <f t="shared" ref="G90:G93" si="35">E90*F90</f>
        <v>39024.080000000002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3180.0348229831734</v>
      </c>
      <c r="N90" s="152">
        <f>M90/L90</f>
        <v>289.09407481665215</v>
      </c>
      <c r="O90" s="154">
        <f>L90-I90</f>
        <v>0</v>
      </c>
      <c r="P90" s="155">
        <f>N90-K90</f>
        <v>-38.178652456075099</v>
      </c>
      <c r="Q90" s="156">
        <f>N90/K90</f>
        <v>0.88334300638421492</v>
      </c>
      <c r="R90" s="289">
        <f>Q106</f>
        <v>0.87453317223586846</v>
      </c>
      <c r="S90" s="157">
        <v>0.70853009259259259</v>
      </c>
      <c r="T90" s="158">
        <v>0.72847222222222219</v>
      </c>
      <c r="U90" s="159"/>
      <c r="V90" s="160">
        <v>28.716666666666626</v>
      </c>
      <c r="W90" s="158"/>
      <c r="X90" s="169"/>
      <c r="Y90" s="292"/>
      <c r="Z90" s="293"/>
      <c r="AA90" s="115">
        <f>M90-J90</f>
        <v>-419.9651770168266</v>
      </c>
      <c r="AB90" s="156">
        <f>M90/J90</f>
        <v>0.88334300638421481</v>
      </c>
      <c r="AC90" s="281">
        <f>AB106</f>
        <v>0.87453317223586846</v>
      </c>
    </row>
    <row r="91" spans="1:29" ht="15.75" customHeight="1">
      <c r="A91" s="295"/>
      <c r="B91" s="100" t="s">
        <v>114</v>
      </c>
      <c r="C91" s="274" t="s">
        <v>139</v>
      </c>
      <c r="D91" s="275"/>
      <c r="E91" s="101">
        <v>29.52</v>
      </c>
      <c r="F91" s="102">
        <v>1881</v>
      </c>
      <c r="G91" s="103">
        <f t="shared" si="35"/>
        <v>55527.12</v>
      </c>
      <c r="H91" s="26"/>
      <c r="I91" s="104">
        <v>12</v>
      </c>
      <c r="J91" s="105">
        <v>3600</v>
      </c>
      <c r="K91" s="106">
        <f t="shared" si="21"/>
        <v>300</v>
      </c>
      <c r="L91" s="107">
        <v>12</v>
      </c>
      <c r="M91" s="105">
        <f>F91/V91*60</f>
        <v>3143.7325905292464</v>
      </c>
      <c r="N91" s="106">
        <f>M91/L91</f>
        <v>261.97771587743722</v>
      </c>
      <c r="O91" s="108">
        <f>L91-I91</f>
        <v>0</v>
      </c>
      <c r="P91" s="109">
        <f>N91-K91</f>
        <v>-38.02228412256278</v>
      </c>
      <c r="Q91" s="110">
        <f>N91/K91</f>
        <v>0.87325905292479078</v>
      </c>
      <c r="R91" s="290"/>
      <c r="S91" s="47">
        <v>0.73201388888888885</v>
      </c>
      <c r="T91" s="48">
        <v>0.75694444444444442</v>
      </c>
      <c r="U91" s="111">
        <v>5.0999999999999979</v>
      </c>
      <c r="V91" s="112">
        <v>35.90000000000002</v>
      </c>
      <c r="W91" s="113"/>
      <c r="X91" s="13"/>
      <c r="Y91" s="276"/>
      <c r="Z91" s="277"/>
      <c r="AA91" s="117">
        <f>M91-J91</f>
        <v>-456.26740947075359</v>
      </c>
      <c r="AB91" s="110">
        <f>M91/J91</f>
        <v>0.87325905292479067</v>
      </c>
      <c r="AC91" s="282"/>
    </row>
    <row r="92" spans="1:29" ht="15.75" customHeight="1">
      <c r="A92" s="295"/>
      <c r="B92" s="100" t="s">
        <v>114</v>
      </c>
      <c r="C92" s="274" t="s">
        <v>140</v>
      </c>
      <c r="D92" s="275"/>
      <c r="E92" s="101">
        <v>29.85</v>
      </c>
      <c r="F92" s="102">
        <v>1946</v>
      </c>
      <c r="G92" s="103">
        <f t="shared" si="35"/>
        <v>58088.100000000006</v>
      </c>
      <c r="H92" s="26"/>
      <c r="I92" s="104">
        <v>12</v>
      </c>
      <c r="J92" s="105">
        <v>3600</v>
      </c>
      <c r="K92" s="106">
        <f t="shared" si="21"/>
        <v>300</v>
      </c>
      <c r="L92" s="107">
        <v>12</v>
      </c>
      <c r="M92" s="105">
        <f>F92/V92*60</f>
        <v>3144.3447037701885</v>
      </c>
      <c r="N92" s="106">
        <f>M92/L92</f>
        <v>262.0287253141824</v>
      </c>
      <c r="O92" s="108">
        <f>L92-I92</f>
        <v>0</v>
      </c>
      <c r="P92" s="109">
        <f>N92-K92</f>
        <v>-37.971274685817605</v>
      </c>
      <c r="Q92" s="110">
        <f>N92/K92</f>
        <v>0.87342908438060796</v>
      </c>
      <c r="R92" s="290"/>
      <c r="S92" s="47">
        <v>0.76041666666666663</v>
      </c>
      <c r="T92" s="48">
        <v>0.78620370370370374</v>
      </c>
      <c r="U92" s="111">
        <v>4.9999999999999822</v>
      </c>
      <c r="V92" s="112">
        <v>37.133333333333439</v>
      </c>
      <c r="W92" s="113"/>
      <c r="X92" s="13"/>
      <c r="Y92" s="276"/>
      <c r="Z92" s="277"/>
      <c r="AA92" s="117">
        <f>M92-J92</f>
        <v>-455.65529622981148</v>
      </c>
      <c r="AB92" s="110">
        <f>M92/J92</f>
        <v>0.87342908438060796</v>
      </c>
      <c r="AC92" s="282"/>
    </row>
    <row r="93" spans="1:29" ht="15.75" customHeight="1">
      <c r="A93" s="295"/>
      <c r="B93" s="100" t="s">
        <v>120</v>
      </c>
      <c r="C93" s="274" t="s">
        <v>141</v>
      </c>
      <c r="D93" s="275"/>
      <c r="E93" s="101">
        <v>28.57</v>
      </c>
      <c r="F93" s="102">
        <v>1573</v>
      </c>
      <c r="G93" s="103">
        <f t="shared" si="35"/>
        <v>44940.61</v>
      </c>
      <c r="H93" s="26"/>
      <c r="I93" s="104">
        <v>12</v>
      </c>
      <c r="J93" s="105">
        <v>3600</v>
      </c>
      <c r="K93" s="106">
        <f t="shared" si="21"/>
        <v>300</v>
      </c>
      <c r="L93" s="107">
        <v>12</v>
      </c>
      <c r="M93" s="105">
        <f>F93/V93*60</f>
        <v>3125.1655629138986</v>
      </c>
      <c r="N93" s="106">
        <f>M93/L93</f>
        <v>260.43046357615822</v>
      </c>
      <c r="O93" s="108">
        <f>L93-I93</f>
        <v>0</v>
      </c>
      <c r="P93" s="109">
        <f>N93-K93</f>
        <v>-39.569536423841782</v>
      </c>
      <c r="Q93" s="110">
        <f>N93/K93</f>
        <v>0.86810154525386074</v>
      </c>
      <c r="R93" s="290"/>
      <c r="S93" s="47">
        <v>0.7895833333333333</v>
      </c>
      <c r="T93" s="48">
        <v>0.81055555555555558</v>
      </c>
      <c r="U93" s="111">
        <v>4.8666666666665748</v>
      </c>
      <c r="V93" s="112">
        <v>30.200000000000085</v>
      </c>
      <c r="W93" s="113"/>
      <c r="X93" s="116"/>
      <c r="Y93" s="276"/>
      <c r="Z93" s="277"/>
      <c r="AA93" s="117">
        <f>M93-J93</f>
        <v>-474.83443708610139</v>
      </c>
      <c r="AB93" s="110">
        <f>M93/J93</f>
        <v>0.86810154525386074</v>
      </c>
      <c r="AC93" s="282"/>
    </row>
    <row r="94" spans="1:29" ht="15.75" customHeight="1">
      <c r="A94" s="296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6">AVERAGE(I90:I105)</f>
        <v>11.75</v>
      </c>
      <c r="J106" s="137">
        <f t="shared" si="36"/>
        <v>3600</v>
      </c>
      <c r="K106" s="138">
        <f t="shared" ref="K106" si="37">J106/I106</f>
        <v>306.38297872340428</v>
      </c>
      <c r="L106" s="136">
        <f t="shared" ref="L106:M106" si="38">AVERAGE(L90:L105)</f>
        <v>11.75</v>
      </c>
      <c r="M106" s="137">
        <f t="shared" si="38"/>
        <v>3148.3194200491266</v>
      </c>
      <c r="N106" s="138">
        <f>M106/L106</f>
        <v>267.94207830205335</v>
      </c>
      <c r="O106" s="139">
        <f>L106-I106</f>
        <v>0</v>
      </c>
      <c r="P106" s="140">
        <f>N106-K106</f>
        <v>-38.440900421350932</v>
      </c>
      <c r="Q106" s="141">
        <f>N106/K106</f>
        <v>0.87453317223586846</v>
      </c>
      <c r="R106" s="291"/>
      <c r="S106" s="142">
        <f>S90</f>
        <v>0.70853009259259259</v>
      </c>
      <c r="T106" s="143">
        <f>INDEX(T90:T105,COUNTA(T90:T105))</f>
        <v>0.81055555555555558</v>
      </c>
      <c r="U106" s="144"/>
      <c r="V106" s="166"/>
      <c r="W106" s="167"/>
      <c r="X106" s="138"/>
      <c r="Y106" s="279"/>
      <c r="Z106" s="280"/>
      <c r="AA106" s="168">
        <f>M106-J106</f>
        <v>-451.68057995087338</v>
      </c>
      <c r="AB106" s="141">
        <f>M106/J106</f>
        <v>0.87453317223586846</v>
      </c>
      <c r="AC106" s="283"/>
    </row>
    <row r="107" spans="1:29" ht="15.75" customHeight="1">
      <c r="A107" s="284" t="s">
        <v>147</v>
      </c>
      <c r="B107" s="114" t="s">
        <v>120</v>
      </c>
      <c r="C107" s="287" t="s">
        <v>144</v>
      </c>
      <c r="D107" s="288"/>
      <c r="E107" s="147">
        <v>18.18</v>
      </c>
      <c r="F107" s="97">
        <v>830</v>
      </c>
      <c r="G107" s="148">
        <f t="shared" ref="G107:G110" si="39">E107*F107</f>
        <v>15089.4</v>
      </c>
      <c r="H107" s="149"/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>F107/V107*60</f>
        <v>2970.1789264413501</v>
      </c>
      <c r="N107" s="152">
        <f>M107/L107</f>
        <v>742.54473161033752</v>
      </c>
      <c r="O107" s="154">
        <f>L107-I107</f>
        <v>0</v>
      </c>
      <c r="P107" s="155">
        <f>N107-K107</f>
        <v>-82.455268389662479</v>
      </c>
      <c r="Q107" s="156">
        <f>N107/K107</f>
        <v>0.90005422013374248</v>
      </c>
      <c r="R107" s="289">
        <f>Q123</f>
        <v>0.89509690909586492</v>
      </c>
      <c r="S107" s="157">
        <v>0.70849537037037036</v>
      </c>
      <c r="T107" s="158">
        <v>0.72013888888888888</v>
      </c>
      <c r="U107" s="159"/>
      <c r="V107" s="160">
        <v>16.766666666666676</v>
      </c>
      <c r="W107" s="161"/>
      <c r="X107" s="162"/>
      <c r="Y107" s="292"/>
      <c r="Z107" s="293"/>
      <c r="AA107" s="115">
        <f>M107-J107</f>
        <v>-329.82107355864991</v>
      </c>
      <c r="AB107" s="156">
        <f>M107/J107</f>
        <v>0.90005422013374248</v>
      </c>
      <c r="AC107" s="281">
        <f>AB123</f>
        <v>0.89509690909586481</v>
      </c>
    </row>
    <row r="108" spans="1:29" ht="15.75" customHeight="1">
      <c r="A108" s="285"/>
      <c r="B108" s="100" t="s">
        <v>120</v>
      </c>
      <c r="C108" s="274" t="s">
        <v>219</v>
      </c>
      <c r="D108" s="275"/>
      <c r="E108" s="101">
        <v>22.21</v>
      </c>
      <c r="F108" s="102">
        <v>2691</v>
      </c>
      <c r="G108" s="103">
        <f t="shared" si="39"/>
        <v>59767.11</v>
      </c>
      <c r="H108" s="26"/>
      <c r="I108" s="104">
        <v>4</v>
      </c>
      <c r="J108" s="105">
        <v>3000</v>
      </c>
      <c r="K108" s="106">
        <f t="shared" ref="K108:K151" si="40">J108/I108</f>
        <v>750</v>
      </c>
      <c r="L108" s="107">
        <v>4</v>
      </c>
      <c r="M108" s="105">
        <f>F108/V108*60</f>
        <v>2678.3522256013252</v>
      </c>
      <c r="N108" s="106">
        <f>M108/L108</f>
        <v>669.58805640033131</v>
      </c>
      <c r="O108" s="108">
        <f>L108-I108</f>
        <v>0</v>
      </c>
      <c r="P108" s="109">
        <f>N108-K108</f>
        <v>-80.411943599668689</v>
      </c>
      <c r="Q108" s="110">
        <f>N108/K108</f>
        <v>0.89278407520044178</v>
      </c>
      <c r="R108" s="290"/>
      <c r="S108" s="47">
        <v>0.72361111111111109</v>
      </c>
      <c r="T108" s="48">
        <v>0.76547453703703705</v>
      </c>
      <c r="U108" s="111">
        <v>4.9999999999999822</v>
      </c>
      <c r="V108" s="112">
        <v>60.283333333333374</v>
      </c>
      <c r="W108" s="113"/>
      <c r="X108" s="116"/>
      <c r="Y108" s="276"/>
      <c r="Z108" s="277"/>
      <c r="AA108" s="117">
        <f>M108-J108</f>
        <v>-321.64777439867476</v>
      </c>
      <c r="AB108" s="110">
        <f>M108/J108</f>
        <v>0.89278407520044178</v>
      </c>
      <c r="AC108" s="282"/>
    </row>
    <row r="109" spans="1:29" ht="15.75" customHeight="1">
      <c r="A109" s="285"/>
      <c r="B109" s="100" t="s">
        <v>120</v>
      </c>
      <c r="C109" s="274" t="s">
        <v>202</v>
      </c>
      <c r="D109" s="275"/>
      <c r="E109" s="101">
        <v>22.48</v>
      </c>
      <c r="F109" s="102">
        <v>1408</v>
      </c>
      <c r="G109" s="103">
        <f t="shared" si="39"/>
        <v>31651.84</v>
      </c>
      <c r="H109" s="26"/>
      <c r="I109" s="104">
        <v>5</v>
      </c>
      <c r="J109" s="105">
        <v>3000</v>
      </c>
      <c r="K109" s="106">
        <f t="shared" si="40"/>
        <v>600</v>
      </c>
      <c r="L109" s="107">
        <v>5</v>
      </c>
      <c r="M109" s="105">
        <f>F109/V109*60</f>
        <v>2679.0697674418584</v>
      </c>
      <c r="N109" s="106">
        <f>M109/L109</f>
        <v>535.81395348837168</v>
      </c>
      <c r="O109" s="108">
        <f>L109-I109</f>
        <v>0</v>
      </c>
      <c r="P109" s="109">
        <f>N109-K109</f>
        <v>-64.186046511628319</v>
      </c>
      <c r="Q109" s="110">
        <f>N109/K109</f>
        <v>0.89302325581395281</v>
      </c>
      <c r="R109" s="290"/>
      <c r="S109" s="47">
        <v>0.76907407407407402</v>
      </c>
      <c r="T109" s="48">
        <v>0.79097222222222219</v>
      </c>
      <c r="U109" s="111">
        <v>5.1833333333332376</v>
      </c>
      <c r="V109" s="112">
        <v>31.53333333333336</v>
      </c>
      <c r="W109" s="113"/>
      <c r="X109" s="116"/>
      <c r="Y109" s="276"/>
      <c r="Z109" s="277"/>
      <c r="AA109" s="117">
        <f>M109-J109</f>
        <v>-320.9302325581416</v>
      </c>
      <c r="AB109" s="110">
        <f>M109/J109</f>
        <v>0.89302325581395281</v>
      </c>
      <c r="AC109" s="282"/>
    </row>
    <row r="110" spans="1:29" ht="15.75" customHeight="1">
      <c r="A110" s="285"/>
      <c r="B110" s="100" t="s">
        <v>120</v>
      </c>
      <c r="C110" s="274" t="s">
        <v>146</v>
      </c>
      <c r="D110" s="275"/>
      <c r="E110" s="101">
        <v>24.54</v>
      </c>
      <c r="F110" s="102">
        <v>2209</v>
      </c>
      <c r="G110" s="103">
        <f t="shared" si="39"/>
        <v>54208.86</v>
      </c>
      <c r="H110" s="26"/>
      <c r="I110" s="104">
        <v>4</v>
      </c>
      <c r="J110" s="105">
        <v>3000</v>
      </c>
      <c r="K110" s="106">
        <f t="shared" si="40"/>
        <v>750</v>
      </c>
      <c r="L110" s="107">
        <v>4</v>
      </c>
      <c r="M110" s="105">
        <f>F110/V110*60</f>
        <v>2682.0910623946038</v>
      </c>
      <c r="N110" s="106">
        <f>M110/L110</f>
        <v>670.52276559865095</v>
      </c>
      <c r="O110" s="108">
        <f>L110-I110</f>
        <v>0</v>
      </c>
      <c r="P110" s="109">
        <f>N110-K110</f>
        <v>-79.477234401349051</v>
      </c>
      <c r="Q110" s="110">
        <f>N110/K110</f>
        <v>0.89403035413153464</v>
      </c>
      <c r="R110" s="290"/>
      <c r="S110" s="47">
        <v>0.7944444444444444</v>
      </c>
      <c r="T110" s="48">
        <v>0.82876157407407403</v>
      </c>
      <c r="U110" s="111">
        <v>4.9999999999999822</v>
      </c>
      <c r="V110" s="112">
        <v>49.416666666666664</v>
      </c>
      <c r="W110" s="113"/>
      <c r="X110" s="116"/>
      <c r="Y110" s="276"/>
      <c r="Z110" s="277"/>
      <c r="AA110" s="117">
        <f>M110-J110</f>
        <v>-317.9089376053962</v>
      </c>
      <c r="AB110" s="110">
        <f>M110/J110</f>
        <v>0.89403035413153464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99"/>
      <c r="G123" s="135"/>
      <c r="H123" s="69"/>
      <c r="I123" s="136">
        <f t="shared" ref="I123:J123" si="41">AVERAGE(I107:I122)</f>
        <v>4.25</v>
      </c>
      <c r="J123" s="137">
        <f t="shared" si="41"/>
        <v>3075</v>
      </c>
      <c r="K123" s="138">
        <f t="shared" ref="K123" si="42">J123/I123</f>
        <v>723.52941176470586</v>
      </c>
      <c r="L123" s="136">
        <f t="shared" ref="L123:M123" si="43">AVERAGE(L107:L122)</f>
        <v>4.25</v>
      </c>
      <c r="M123" s="137">
        <f t="shared" si="43"/>
        <v>2752.4229954697844</v>
      </c>
      <c r="N123" s="138">
        <f t="shared" ref="N123:N133" si="44">M123/L123</f>
        <v>647.62894011053754</v>
      </c>
      <c r="O123" s="139">
        <f t="shared" ref="O123:O133" si="45">L123-I123</f>
        <v>0</v>
      </c>
      <c r="P123" s="140">
        <f t="shared" ref="P123:P133" si="46">N123-K123</f>
        <v>-75.900471654168314</v>
      </c>
      <c r="Q123" s="141">
        <f t="shared" ref="Q123:Q133" si="47">N123/K123</f>
        <v>0.89509690909586492</v>
      </c>
      <c r="R123" s="291"/>
      <c r="S123" s="142">
        <f>S107</f>
        <v>0.70849537037037036</v>
      </c>
      <c r="T123" s="143">
        <f>INDEX(T107:T122,COUNTA(T107:T122))</f>
        <v>0.82876157407407403</v>
      </c>
      <c r="U123" s="144"/>
      <c r="V123" s="166"/>
      <c r="W123" s="99"/>
      <c r="X123" s="69"/>
      <c r="Y123" s="279"/>
      <c r="Z123" s="280"/>
      <c r="AA123" s="168">
        <f t="shared" ref="AA123:AA133" si="48">M123-J123</f>
        <v>-322.57700453021562</v>
      </c>
      <c r="AB123" s="141">
        <f t="shared" ref="AB123:AB133" si="49">M123/J123</f>
        <v>0.89509690909586481</v>
      </c>
      <c r="AC123" s="283"/>
    </row>
    <row r="124" spans="1:29" ht="15.75" customHeight="1">
      <c r="A124" s="294" t="s">
        <v>150</v>
      </c>
      <c r="B124" s="114" t="s">
        <v>120</v>
      </c>
      <c r="C124" s="287" t="s">
        <v>152</v>
      </c>
      <c r="D124" s="288"/>
      <c r="E124" s="147">
        <v>18.18</v>
      </c>
      <c r="F124" s="97">
        <v>684</v>
      </c>
      <c r="G124" s="148">
        <f t="shared" ref="G124:G133" si="50">E124*F124</f>
        <v>12435.119999999999</v>
      </c>
      <c r="H124" s="149">
        <v>2</v>
      </c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3" si="51">F124/V124*60</f>
        <v>2697.0427163198374</v>
      </c>
      <c r="N124" s="152">
        <f t="shared" si="44"/>
        <v>674.26067907995935</v>
      </c>
      <c r="O124" s="154">
        <f t="shared" si="45"/>
        <v>0</v>
      </c>
      <c r="P124" s="155">
        <f t="shared" si="46"/>
        <v>-75.739320920040655</v>
      </c>
      <c r="Q124" s="156">
        <f t="shared" si="47"/>
        <v>0.89901423877327913</v>
      </c>
      <c r="R124" s="289">
        <f>Q140</f>
        <v>0.88864619713706261</v>
      </c>
      <c r="S124" s="157">
        <v>0.70833333333333337</v>
      </c>
      <c r="T124" s="158">
        <v>0.71890046296296295</v>
      </c>
      <c r="U124" s="159"/>
      <c r="V124" s="160">
        <v>15.216666666666594</v>
      </c>
      <c r="W124" s="161"/>
      <c r="X124" s="162"/>
      <c r="Y124" s="292"/>
      <c r="Z124" s="293"/>
      <c r="AA124" s="115">
        <f t="shared" si="48"/>
        <v>-302.95728368016262</v>
      </c>
      <c r="AB124" s="156">
        <f t="shared" si="49"/>
        <v>0.89901423877327913</v>
      </c>
      <c r="AC124" s="281">
        <f>AB140</f>
        <v>0.88864619713706261</v>
      </c>
    </row>
    <row r="125" spans="1:29" ht="15.75" customHeight="1">
      <c r="A125" s="295"/>
      <c r="B125" s="100" t="s">
        <v>120</v>
      </c>
      <c r="C125" s="274" t="s">
        <v>151</v>
      </c>
      <c r="D125" s="275"/>
      <c r="E125" s="101">
        <v>14.03</v>
      </c>
      <c r="F125" s="102">
        <v>2406</v>
      </c>
      <c r="G125" s="103">
        <f t="shared" si="50"/>
        <v>33756.18</v>
      </c>
      <c r="H125" s="26">
        <v>2</v>
      </c>
      <c r="I125" s="104">
        <v>3</v>
      </c>
      <c r="J125" s="105">
        <v>3000</v>
      </c>
      <c r="K125" s="106">
        <f t="shared" si="40"/>
        <v>1000</v>
      </c>
      <c r="L125" s="107">
        <v>3</v>
      </c>
      <c r="M125" s="105">
        <f t="shared" si="51"/>
        <v>2694.9595519601739</v>
      </c>
      <c r="N125" s="106">
        <f t="shared" si="44"/>
        <v>898.31985065339131</v>
      </c>
      <c r="O125" s="108">
        <f t="shared" si="45"/>
        <v>0</v>
      </c>
      <c r="P125" s="109">
        <f t="shared" si="46"/>
        <v>-101.68014934660869</v>
      </c>
      <c r="Q125" s="110">
        <f t="shared" si="47"/>
        <v>0.89831985065339126</v>
      </c>
      <c r="R125" s="290"/>
      <c r="S125" s="47">
        <v>0.72946759259259264</v>
      </c>
      <c r="T125" s="48">
        <v>0.76666666666666672</v>
      </c>
      <c r="U125" s="111">
        <v>15.216666666666754</v>
      </c>
      <c r="V125" s="112">
        <v>53.566666666666677</v>
      </c>
      <c r="W125" s="113"/>
      <c r="X125" s="116"/>
      <c r="Y125" s="276"/>
      <c r="Z125" s="277"/>
      <c r="AA125" s="117">
        <f t="shared" si="48"/>
        <v>-305.04044803982606</v>
      </c>
      <c r="AB125" s="110">
        <f t="shared" si="49"/>
        <v>0.89831985065339126</v>
      </c>
      <c r="AC125" s="282"/>
    </row>
    <row r="126" spans="1:29" ht="15.75" customHeight="1">
      <c r="A126" s="295"/>
      <c r="B126" s="100" t="s">
        <v>120</v>
      </c>
      <c r="C126" s="274" t="s">
        <v>156</v>
      </c>
      <c r="D126" s="275"/>
      <c r="E126" s="101">
        <v>18.18</v>
      </c>
      <c r="F126" s="102">
        <v>1403</v>
      </c>
      <c r="G126" s="103">
        <f t="shared" si="50"/>
        <v>25506.54</v>
      </c>
      <c r="H126" s="26"/>
      <c r="I126" s="104">
        <v>3</v>
      </c>
      <c r="J126" s="105">
        <v>3600</v>
      </c>
      <c r="K126" s="106">
        <f t="shared" si="40"/>
        <v>1200</v>
      </c>
      <c r="L126" s="107">
        <v>3</v>
      </c>
      <c r="M126" s="105">
        <f t="shared" si="51"/>
        <v>3170.6214689265548</v>
      </c>
      <c r="N126" s="106">
        <f t="shared" si="44"/>
        <v>1056.8738229755184</v>
      </c>
      <c r="O126" s="108">
        <f t="shared" si="45"/>
        <v>0</v>
      </c>
      <c r="P126" s="109">
        <f t="shared" si="46"/>
        <v>-143.12617702448165</v>
      </c>
      <c r="Q126" s="110">
        <f t="shared" si="47"/>
        <v>0.880728185812932</v>
      </c>
      <c r="R126" s="290"/>
      <c r="S126" s="47">
        <v>0.77739583333333329</v>
      </c>
      <c r="T126" s="48">
        <v>0.79583333333333328</v>
      </c>
      <c r="U126" s="111">
        <v>15.449999999999857</v>
      </c>
      <c r="V126" s="112">
        <v>26.549999999999994</v>
      </c>
      <c r="W126" s="113"/>
      <c r="X126" s="116"/>
      <c r="Y126" s="276"/>
      <c r="Z126" s="277"/>
      <c r="AA126" s="117">
        <f t="shared" si="48"/>
        <v>-429.37853107344517</v>
      </c>
      <c r="AB126" s="110">
        <f t="shared" si="49"/>
        <v>0.88072818581293189</v>
      </c>
      <c r="AC126" s="282"/>
    </row>
    <row r="127" spans="1:29" ht="15.75" customHeight="1">
      <c r="A127" s="295"/>
      <c r="B127" s="100" t="s">
        <v>120</v>
      </c>
      <c r="C127" s="274" t="s">
        <v>143</v>
      </c>
      <c r="D127" s="275"/>
      <c r="E127" s="101">
        <v>16.7</v>
      </c>
      <c r="F127" s="102">
        <v>489</v>
      </c>
      <c r="G127" s="103">
        <f t="shared" si="50"/>
        <v>8166.2999999999993</v>
      </c>
      <c r="H127" s="26">
        <v>2</v>
      </c>
      <c r="I127" s="104">
        <v>3</v>
      </c>
      <c r="J127" s="105">
        <v>3600</v>
      </c>
      <c r="K127" s="106">
        <f t="shared" si="40"/>
        <v>1200</v>
      </c>
      <c r="L127" s="107">
        <v>3</v>
      </c>
      <c r="M127" s="105">
        <f t="shared" si="51"/>
        <v>3177.6173285198906</v>
      </c>
      <c r="N127" s="106">
        <f t="shared" si="44"/>
        <v>1059.205776173297</v>
      </c>
      <c r="O127" s="108">
        <f t="shared" si="45"/>
        <v>0</v>
      </c>
      <c r="P127" s="109">
        <f t="shared" si="46"/>
        <v>-140.79422382670305</v>
      </c>
      <c r="Q127" s="110">
        <f t="shared" si="47"/>
        <v>0.8826714801444141</v>
      </c>
      <c r="R127" s="290"/>
      <c r="S127" s="47">
        <v>0.80625000000000002</v>
      </c>
      <c r="T127" s="48">
        <v>0.81266203703703699</v>
      </c>
      <c r="U127" s="111">
        <v>15.000000000000107</v>
      </c>
      <c r="V127" s="112">
        <v>9.2333333333332313</v>
      </c>
      <c r="W127" s="113"/>
      <c r="X127" s="116"/>
      <c r="Y127" s="276"/>
      <c r="Z127" s="277"/>
      <c r="AA127" s="117">
        <f t="shared" si="48"/>
        <v>-422.38267148010937</v>
      </c>
      <c r="AB127" s="110">
        <f t="shared" si="49"/>
        <v>0.8826714801444141</v>
      </c>
      <c r="AC127" s="282"/>
    </row>
    <row r="128" spans="1:29" ht="15.75" customHeight="1">
      <c r="A128" s="296"/>
      <c r="B128" s="100" t="s">
        <v>120</v>
      </c>
      <c r="C128" s="274" t="s">
        <v>153</v>
      </c>
      <c r="D128" s="275"/>
      <c r="E128" s="101">
        <v>14.28</v>
      </c>
      <c r="F128" s="102">
        <v>3072</v>
      </c>
      <c r="G128" s="103">
        <f t="shared" si="50"/>
        <v>43868.159999999996</v>
      </c>
      <c r="H128" s="13">
        <v>2</v>
      </c>
      <c r="I128" s="104">
        <v>3</v>
      </c>
      <c r="J128" s="105">
        <v>3600</v>
      </c>
      <c r="K128" s="106">
        <f t="shared" si="40"/>
        <v>1200</v>
      </c>
      <c r="L128" s="107">
        <v>3</v>
      </c>
      <c r="M128" s="105">
        <f t="shared" si="51"/>
        <v>3170.6422018348608</v>
      </c>
      <c r="N128" s="106">
        <f t="shared" si="44"/>
        <v>1056.8807339449536</v>
      </c>
      <c r="O128" s="108">
        <f t="shared" si="45"/>
        <v>0</v>
      </c>
      <c r="P128" s="109">
        <f t="shared" si="46"/>
        <v>-143.11926605504641</v>
      </c>
      <c r="Q128" s="110">
        <f t="shared" si="47"/>
        <v>0.88073394495412805</v>
      </c>
      <c r="R128" s="290"/>
      <c r="S128" s="47">
        <v>0.82291666666666663</v>
      </c>
      <c r="T128" s="48">
        <v>0.86328703703703702</v>
      </c>
      <c r="U128" s="111">
        <v>14.766666666666683</v>
      </c>
      <c r="V128" s="112">
        <v>58.133333333333361</v>
      </c>
      <c r="W128" s="113">
        <v>0.86328703703703702</v>
      </c>
      <c r="X128" s="116">
        <v>0.91553240740740738</v>
      </c>
      <c r="Y128" s="276"/>
      <c r="Z128" s="277"/>
      <c r="AA128" s="117">
        <f t="shared" si="48"/>
        <v>-429.35779816513923</v>
      </c>
      <c r="AB128" s="110">
        <f t="shared" si="49"/>
        <v>0.88073394495412805</v>
      </c>
      <c r="AC128" s="282"/>
    </row>
    <row r="129" spans="1:29" ht="15.75" customHeight="1">
      <c r="A129" s="296"/>
      <c r="B129" s="100" t="s">
        <v>120</v>
      </c>
      <c r="C129" s="274" t="s">
        <v>152</v>
      </c>
      <c r="D129" s="275"/>
      <c r="E129" s="101">
        <v>18.18</v>
      </c>
      <c r="F129" s="102">
        <v>1332</v>
      </c>
      <c r="G129" s="121">
        <f t="shared" si="50"/>
        <v>24215.759999999998</v>
      </c>
      <c r="H129" s="122"/>
      <c r="I129" s="104">
        <v>4</v>
      </c>
      <c r="J129" s="105">
        <v>3000</v>
      </c>
      <c r="K129" s="106">
        <f t="shared" si="40"/>
        <v>750</v>
      </c>
      <c r="L129" s="107">
        <v>4</v>
      </c>
      <c r="M129" s="105">
        <f t="shared" si="51"/>
        <v>2696.9628796400407</v>
      </c>
      <c r="N129" s="106">
        <f t="shared" si="44"/>
        <v>674.24071991001017</v>
      </c>
      <c r="O129" s="108">
        <f t="shared" si="45"/>
        <v>0</v>
      </c>
      <c r="P129" s="109">
        <f t="shared" si="46"/>
        <v>-75.759280089989829</v>
      </c>
      <c r="Q129" s="110">
        <f t="shared" si="47"/>
        <v>0.89898762654668019</v>
      </c>
      <c r="R129" s="290"/>
      <c r="S129" s="47">
        <v>0.91553240740740738</v>
      </c>
      <c r="T129" s="48">
        <v>0.93611111111111112</v>
      </c>
      <c r="U129" s="111">
        <v>75.23333333333332</v>
      </c>
      <c r="V129" s="112">
        <v>29.633333333333383</v>
      </c>
      <c r="W129" s="113"/>
      <c r="X129" s="116"/>
      <c r="Y129" s="276"/>
      <c r="Z129" s="277"/>
      <c r="AA129" s="117">
        <f t="shared" si="48"/>
        <v>-303.03712035995932</v>
      </c>
      <c r="AB129" s="110">
        <f t="shared" si="49"/>
        <v>0.89898762654668019</v>
      </c>
      <c r="AC129" s="282"/>
    </row>
    <row r="130" spans="1:29" ht="15.75" customHeight="1">
      <c r="A130" s="296"/>
      <c r="B130" s="100" t="s">
        <v>120</v>
      </c>
      <c r="C130" s="274" t="s">
        <v>143</v>
      </c>
      <c r="D130" s="275"/>
      <c r="E130" s="101">
        <v>16.7</v>
      </c>
      <c r="F130" s="102">
        <v>1046</v>
      </c>
      <c r="G130" s="121">
        <f t="shared" si="50"/>
        <v>17468.2</v>
      </c>
      <c r="H130" s="62"/>
      <c r="I130" s="104">
        <v>3</v>
      </c>
      <c r="J130" s="105">
        <v>3600</v>
      </c>
      <c r="K130" s="106">
        <f t="shared" si="40"/>
        <v>1200</v>
      </c>
      <c r="L130" s="107">
        <v>3</v>
      </c>
      <c r="M130" s="105">
        <f t="shared" si="51"/>
        <v>3180.4054054053895</v>
      </c>
      <c r="N130" s="106">
        <f t="shared" si="44"/>
        <v>1060.1351351351298</v>
      </c>
      <c r="O130" s="123">
        <f t="shared" si="45"/>
        <v>0</v>
      </c>
      <c r="P130" s="124">
        <f t="shared" si="46"/>
        <v>-139.86486486487024</v>
      </c>
      <c r="Q130" s="125">
        <f t="shared" si="47"/>
        <v>0.8834459459459415</v>
      </c>
      <c r="R130" s="290"/>
      <c r="S130" s="47">
        <v>0.94671296296296292</v>
      </c>
      <c r="T130" s="48">
        <v>0.9604166666666667</v>
      </c>
      <c r="U130" s="111">
        <v>15.266666666666602</v>
      </c>
      <c r="V130" s="112">
        <v>19.733333333333434</v>
      </c>
      <c r="W130" s="113"/>
      <c r="X130" s="116"/>
      <c r="Y130" s="276"/>
      <c r="Z130" s="277"/>
      <c r="AA130" s="117">
        <f t="shared" si="48"/>
        <v>-419.5945945946105</v>
      </c>
      <c r="AB130" s="110">
        <f t="shared" si="49"/>
        <v>0.8834459459459415</v>
      </c>
      <c r="AC130" s="282"/>
    </row>
    <row r="131" spans="1:29" ht="15.75" customHeight="1">
      <c r="A131" s="296"/>
      <c r="B131" s="100" t="s">
        <v>120</v>
      </c>
      <c r="C131" s="274" t="s">
        <v>145</v>
      </c>
      <c r="D131" s="275"/>
      <c r="E131" s="101">
        <v>22.28</v>
      </c>
      <c r="F131" s="102">
        <v>1382</v>
      </c>
      <c r="G131" s="121">
        <f t="shared" si="50"/>
        <v>30790.960000000003</v>
      </c>
      <c r="H131" s="62"/>
      <c r="I131" s="104">
        <v>5</v>
      </c>
      <c r="J131" s="105">
        <v>3300</v>
      </c>
      <c r="K131" s="106">
        <f t="shared" si="40"/>
        <v>660</v>
      </c>
      <c r="L131" s="118">
        <v>5</v>
      </c>
      <c r="M131" s="105">
        <f t="shared" si="51"/>
        <v>2938.6887182516202</v>
      </c>
      <c r="N131" s="106">
        <f t="shared" si="44"/>
        <v>587.73774365032409</v>
      </c>
      <c r="O131" s="123">
        <f t="shared" si="45"/>
        <v>0</v>
      </c>
      <c r="P131" s="124">
        <f t="shared" si="46"/>
        <v>-72.262256349675908</v>
      </c>
      <c r="Q131" s="125">
        <f t="shared" si="47"/>
        <v>0.89051173280352136</v>
      </c>
      <c r="R131" s="290"/>
      <c r="S131" s="47">
        <v>0.97083333333333333</v>
      </c>
      <c r="T131" s="48">
        <v>0.99042824074074076</v>
      </c>
      <c r="U131" s="111">
        <v>14.999999999999947</v>
      </c>
      <c r="V131" s="112">
        <v>28.216666666666708</v>
      </c>
      <c r="W131" s="113"/>
      <c r="X131" s="116"/>
      <c r="Y131" s="276"/>
      <c r="Z131" s="277"/>
      <c r="AA131" s="117">
        <f t="shared" si="48"/>
        <v>-361.31128174837977</v>
      </c>
      <c r="AB131" s="110">
        <f t="shared" si="49"/>
        <v>0.89051173280352125</v>
      </c>
      <c r="AC131" s="282"/>
    </row>
    <row r="132" spans="1:29" ht="15.75" customHeight="1">
      <c r="A132" s="296"/>
      <c r="B132" s="100" t="s">
        <v>120</v>
      </c>
      <c r="C132" s="274" t="s">
        <v>151</v>
      </c>
      <c r="D132" s="275"/>
      <c r="E132" s="101">
        <v>14.03</v>
      </c>
      <c r="F132" s="102">
        <v>5996</v>
      </c>
      <c r="G132" s="121">
        <f t="shared" si="50"/>
        <v>84123.87999999999</v>
      </c>
      <c r="H132" s="62"/>
      <c r="I132" s="104">
        <v>3</v>
      </c>
      <c r="J132" s="105">
        <v>3000</v>
      </c>
      <c r="K132" s="106">
        <f t="shared" si="40"/>
        <v>1000</v>
      </c>
      <c r="L132" s="118">
        <v>3</v>
      </c>
      <c r="M132" s="105">
        <f t="shared" si="51"/>
        <v>2694.4950692797393</v>
      </c>
      <c r="N132" s="106">
        <f t="shared" si="44"/>
        <v>898.16502309324642</v>
      </c>
      <c r="O132" s="123">
        <f t="shared" si="45"/>
        <v>0</v>
      </c>
      <c r="P132" s="124">
        <f t="shared" si="46"/>
        <v>-101.83497690675358</v>
      </c>
      <c r="Q132" s="125">
        <f t="shared" si="47"/>
        <v>0.89816502309324642</v>
      </c>
      <c r="R132" s="290"/>
      <c r="S132" s="47">
        <v>1.0010300925925926</v>
      </c>
      <c r="T132" s="203">
        <v>1.09375</v>
      </c>
      <c r="U132" s="111">
        <v>15.266666666666602</v>
      </c>
      <c r="V132" s="112">
        <v>133.51666666666671</v>
      </c>
      <c r="W132" s="113"/>
      <c r="X132" s="116"/>
      <c r="Y132" s="276"/>
      <c r="Z132" s="277"/>
      <c r="AA132" s="117">
        <f t="shared" si="48"/>
        <v>-305.50493072026075</v>
      </c>
      <c r="AB132" s="110">
        <f t="shared" si="49"/>
        <v>0.89816502309324642</v>
      </c>
      <c r="AC132" s="282"/>
    </row>
    <row r="133" spans="1:29" ht="15.75" customHeight="1">
      <c r="A133" s="296"/>
      <c r="B133" s="100" t="s">
        <v>120</v>
      </c>
      <c r="C133" s="274" t="s">
        <v>153</v>
      </c>
      <c r="D133" s="275"/>
      <c r="E133" s="101">
        <v>14.28</v>
      </c>
      <c r="F133" s="102">
        <v>8223</v>
      </c>
      <c r="G133" s="121">
        <f t="shared" si="50"/>
        <v>117424.43999999999</v>
      </c>
      <c r="H133" s="62"/>
      <c r="I133" s="104">
        <v>3</v>
      </c>
      <c r="J133" s="105">
        <v>3600</v>
      </c>
      <c r="K133" s="106">
        <f t="shared" si="40"/>
        <v>1200</v>
      </c>
      <c r="L133" s="118">
        <v>3</v>
      </c>
      <c r="M133" s="105">
        <f t="shared" si="51"/>
        <v>3170.4830245260791</v>
      </c>
      <c r="N133" s="106">
        <f t="shared" si="44"/>
        <v>1056.8276748420265</v>
      </c>
      <c r="O133" s="123">
        <f t="shared" si="45"/>
        <v>0</v>
      </c>
      <c r="P133" s="124">
        <f t="shared" si="46"/>
        <v>-143.17232515797355</v>
      </c>
      <c r="Q133" s="125">
        <f t="shared" si="47"/>
        <v>0.88068972903502207</v>
      </c>
      <c r="R133" s="290"/>
      <c r="S133" s="47">
        <v>1.1044328703703703</v>
      </c>
      <c r="T133" s="48">
        <v>1.2124999999999999</v>
      </c>
      <c r="U133" s="111">
        <v>15.383333333333233</v>
      </c>
      <c r="V133" s="112">
        <v>155.61666666666665</v>
      </c>
      <c r="W133" s="113"/>
      <c r="X133" s="116"/>
      <c r="Y133" s="276"/>
      <c r="Z133" s="277"/>
      <c r="AA133" s="117">
        <f t="shared" si="48"/>
        <v>-429.51697547392087</v>
      </c>
      <c r="AB133" s="110">
        <f t="shared" si="49"/>
        <v>0.88068972903502196</v>
      </c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26"/>
      <c r="X134" s="127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26"/>
      <c r="X135" s="127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26"/>
      <c r="X136" s="127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26"/>
      <c r="X137" s="127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26"/>
      <c r="X138" s="127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52">AVERAGE(I124:I139)</f>
        <v>3.4</v>
      </c>
      <c r="J140" s="137">
        <f t="shared" si="52"/>
        <v>3330</v>
      </c>
      <c r="K140" s="138">
        <f t="shared" ref="K140" si="53">J140/I140</f>
        <v>979.41176470588243</v>
      </c>
      <c r="L140" s="136">
        <f t="shared" ref="L140:M140" si="54">AVERAGE(L124:L139)</f>
        <v>3.4</v>
      </c>
      <c r="M140" s="137">
        <f t="shared" si="54"/>
        <v>2959.1918364664184</v>
      </c>
      <c r="N140" s="138">
        <f t="shared" ref="N140:N151" si="55">M140/L140</f>
        <v>870.35054013718195</v>
      </c>
      <c r="O140" s="139">
        <f t="shared" ref="O140:O151" si="56">L140-I140</f>
        <v>0</v>
      </c>
      <c r="P140" s="140">
        <f t="shared" ref="P140:P151" si="57">N140-K140</f>
        <v>-109.06122456870048</v>
      </c>
      <c r="Q140" s="141">
        <f t="shared" ref="Q140:Q151" si="58">N140/K140</f>
        <v>0.88864619713706261</v>
      </c>
      <c r="R140" s="291"/>
      <c r="S140" s="142">
        <f>S124</f>
        <v>0.70833333333333337</v>
      </c>
      <c r="T140" s="143">
        <f>INDEX(T124:T139,COUNTA(T124:T139))</f>
        <v>1.2124999999999999</v>
      </c>
      <c r="U140" s="144"/>
      <c r="V140" s="166"/>
      <c r="W140" s="99"/>
      <c r="X140" s="69"/>
      <c r="Y140" s="279"/>
      <c r="Z140" s="280"/>
      <c r="AA140" s="168">
        <f t="shared" ref="AA140:AA151" si="59">M140-J140</f>
        <v>-370.80816353358159</v>
      </c>
      <c r="AB140" s="141">
        <f t="shared" ref="AB140:AB151" si="60">M140/J140</f>
        <v>0.88864619713706261</v>
      </c>
      <c r="AC140" s="283"/>
    </row>
    <row r="141" spans="1:29" ht="15.75" customHeight="1">
      <c r="A141" s="284" t="s">
        <v>154</v>
      </c>
      <c r="B141" s="114" t="s">
        <v>120</v>
      </c>
      <c r="C141" s="287" t="s">
        <v>145</v>
      </c>
      <c r="D141" s="288"/>
      <c r="E141" s="147">
        <v>22.28</v>
      </c>
      <c r="F141" s="97">
        <v>497</v>
      </c>
      <c r="G141" s="148">
        <f t="shared" ref="G141:G151" si="61">E141*F141</f>
        <v>11073.16</v>
      </c>
      <c r="H141" s="149">
        <v>2</v>
      </c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1" si="62">F141/V141*60</f>
        <v>2942.7631578947721</v>
      </c>
      <c r="N141" s="152">
        <f t="shared" si="55"/>
        <v>588.55263157895445</v>
      </c>
      <c r="O141" s="154">
        <f t="shared" si="56"/>
        <v>0</v>
      </c>
      <c r="P141" s="155">
        <f t="shared" si="57"/>
        <v>-71.447368421045553</v>
      </c>
      <c r="Q141" s="156">
        <f t="shared" si="58"/>
        <v>0.89174641148326428</v>
      </c>
      <c r="R141" s="289">
        <f>Q157</f>
        <v>0.88521946241819316</v>
      </c>
      <c r="S141" s="157">
        <v>0.70833333333333337</v>
      </c>
      <c r="T141" s="158">
        <v>0.71537037037037032</v>
      </c>
      <c r="U141" s="159"/>
      <c r="V141" s="160">
        <v>10.133333333333212</v>
      </c>
      <c r="W141" s="158"/>
      <c r="X141" s="169"/>
      <c r="Y141" s="292"/>
      <c r="Z141" s="293"/>
      <c r="AA141" s="171">
        <f t="shared" si="59"/>
        <v>-357.23684210522788</v>
      </c>
      <c r="AB141" s="156">
        <f t="shared" si="60"/>
        <v>0.89174641148326428</v>
      </c>
      <c r="AC141" s="281">
        <f>AB157</f>
        <v>0.88521946241819316</v>
      </c>
    </row>
    <row r="142" spans="1:29" ht="15.75" customHeight="1">
      <c r="A142" s="285"/>
      <c r="B142" s="100" t="s">
        <v>120</v>
      </c>
      <c r="C142" s="274" t="s">
        <v>155</v>
      </c>
      <c r="D142" s="275"/>
      <c r="E142" s="101">
        <v>18.18</v>
      </c>
      <c r="F142" s="102">
        <v>1140</v>
      </c>
      <c r="G142" s="103">
        <f t="shared" si="61"/>
        <v>20725.2</v>
      </c>
      <c r="H142" s="26">
        <v>2</v>
      </c>
      <c r="I142" s="104">
        <v>3</v>
      </c>
      <c r="J142" s="105">
        <v>3600</v>
      </c>
      <c r="K142" s="106">
        <f t="shared" si="40"/>
        <v>1200</v>
      </c>
      <c r="L142" s="107">
        <v>3</v>
      </c>
      <c r="M142" s="105">
        <f t="shared" si="62"/>
        <v>3171.561051004619</v>
      </c>
      <c r="N142" s="106">
        <f t="shared" si="55"/>
        <v>1057.1870170015397</v>
      </c>
      <c r="O142" s="108">
        <f t="shared" si="56"/>
        <v>0</v>
      </c>
      <c r="P142" s="109">
        <f t="shared" si="57"/>
        <v>-142.81298299846026</v>
      </c>
      <c r="Q142" s="110">
        <f t="shared" si="58"/>
        <v>0.88098918083461641</v>
      </c>
      <c r="R142" s="290"/>
      <c r="S142" s="47">
        <v>0.72599537037037032</v>
      </c>
      <c r="T142" s="48">
        <v>0.74097222222222225</v>
      </c>
      <c r="U142" s="111">
        <v>15.299999999999994</v>
      </c>
      <c r="V142" s="112">
        <v>21.566666666666787</v>
      </c>
      <c r="W142" s="113"/>
      <c r="X142" s="13"/>
      <c r="Y142" s="276"/>
      <c r="Z142" s="277"/>
      <c r="AA142" s="172">
        <f t="shared" si="59"/>
        <v>-428.438948995381</v>
      </c>
      <c r="AB142" s="110">
        <f t="shared" si="60"/>
        <v>0.88098918083461641</v>
      </c>
      <c r="AC142" s="282"/>
    </row>
    <row r="143" spans="1:29" ht="15.75" customHeight="1">
      <c r="A143" s="285"/>
      <c r="B143" s="100" t="s">
        <v>120</v>
      </c>
      <c r="C143" s="274" t="s">
        <v>157</v>
      </c>
      <c r="D143" s="275"/>
      <c r="E143" s="101">
        <v>24.82</v>
      </c>
      <c r="F143" s="102">
        <v>908</v>
      </c>
      <c r="G143" s="103">
        <f t="shared" si="61"/>
        <v>22536.560000000001</v>
      </c>
      <c r="H143" s="26">
        <v>2</v>
      </c>
      <c r="I143" s="104">
        <v>4</v>
      </c>
      <c r="J143" s="105">
        <v>3300</v>
      </c>
      <c r="K143" s="106">
        <f t="shared" si="40"/>
        <v>825</v>
      </c>
      <c r="L143" s="107">
        <v>4</v>
      </c>
      <c r="M143" s="105">
        <f t="shared" si="62"/>
        <v>2936.9272237196983</v>
      </c>
      <c r="N143" s="106">
        <f t="shared" si="55"/>
        <v>734.23180592992458</v>
      </c>
      <c r="O143" s="108">
        <f t="shared" si="56"/>
        <v>0</v>
      </c>
      <c r="P143" s="109">
        <f t="shared" si="57"/>
        <v>-90.768194070075424</v>
      </c>
      <c r="Q143" s="110">
        <f t="shared" si="58"/>
        <v>0.8899779465817268</v>
      </c>
      <c r="R143" s="290"/>
      <c r="S143" s="47">
        <v>0.75170138888888893</v>
      </c>
      <c r="T143" s="48">
        <v>0.76458333333333328</v>
      </c>
      <c r="U143" s="111">
        <v>15.450000000000017</v>
      </c>
      <c r="V143" s="112">
        <v>18.549999999999862</v>
      </c>
      <c r="W143" s="113"/>
      <c r="X143" s="13"/>
      <c r="Y143" s="276"/>
      <c r="Z143" s="277"/>
      <c r="AA143" s="172">
        <f t="shared" si="59"/>
        <v>-363.0727762803017</v>
      </c>
      <c r="AB143" s="110">
        <f t="shared" si="60"/>
        <v>0.8899779465817268</v>
      </c>
      <c r="AC143" s="282"/>
    </row>
    <row r="144" spans="1:29" ht="15.75" customHeight="1">
      <c r="A144" s="285"/>
      <c r="B144" s="100" t="s">
        <v>120</v>
      </c>
      <c r="C144" s="274" t="s">
        <v>158</v>
      </c>
      <c r="D144" s="275"/>
      <c r="E144" s="101">
        <v>25.03</v>
      </c>
      <c r="F144" s="102">
        <v>735</v>
      </c>
      <c r="G144" s="103">
        <f t="shared" si="61"/>
        <v>18397.05</v>
      </c>
      <c r="H144" s="26">
        <v>2</v>
      </c>
      <c r="I144" s="104">
        <v>4</v>
      </c>
      <c r="J144" s="105">
        <v>3300</v>
      </c>
      <c r="K144" s="106">
        <f t="shared" si="40"/>
        <v>825</v>
      </c>
      <c r="L144" s="107">
        <v>4</v>
      </c>
      <c r="M144" s="105">
        <f t="shared" si="62"/>
        <v>2940.00000000001</v>
      </c>
      <c r="N144" s="106">
        <f t="shared" si="55"/>
        <v>735.0000000000025</v>
      </c>
      <c r="O144" s="108">
        <f t="shared" si="56"/>
        <v>0</v>
      </c>
      <c r="P144" s="109">
        <f t="shared" si="57"/>
        <v>-89.999999999997499</v>
      </c>
      <c r="Q144" s="110">
        <f t="shared" si="58"/>
        <v>0.89090909090909398</v>
      </c>
      <c r="R144" s="290"/>
      <c r="S144" s="47">
        <v>0.77500000000000002</v>
      </c>
      <c r="T144" s="48">
        <v>0.78541666666666665</v>
      </c>
      <c r="U144" s="111">
        <v>15.000000000000107</v>
      </c>
      <c r="V144" s="112">
        <v>14.999999999999947</v>
      </c>
      <c r="W144" s="113"/>
      <c r="X144" s="13"/>
      <c r="Y144" s="276"/>
      <c r="Z144" s="277"/>
      <c r="AA144" s="172">
        <f t="shared" si="59"/>
        <v>-359.99999999999</v>
      </c>
      <c r="AB144" s="110">
        <f t="shared" si="60"/>
        <v>0.89090909090909398</v>
      </c>
      <c r="AC144" s="282"/>
    </row>
    <row r="145" spans="1:29" ht="15.75" customHeight="1">
      <c r="A145" s="285"/>
      <c r="B145" s="100" t="s">
        <v>120</v>
      </c>
      <c r="C145" s="274" t="s">
        <v>148</v>
      </c>
      <c r="D145" s="275"/>
      <c r="E145" s="101">
        <v>17.89</v>
      </c>
      <c r="F145" s="102">
        <v>1642</v>
      </c>
      <c r="G145" s="103">
        <f t="shared" si="61"/>
        <v>29375.38</v>
      </c>
      <c r="H145" s="13">
        <v>2</v>
      </c>
      <c r="I145" s="104">
        <v>4</v>
      </c>
      <c r="J145" s="105">
        <v>3600</v>
      </c>
      <c r="K145" s="106">
        <f t="shared" si="40"/>
        <v>900</v>
      </c>
      <c r="L145" s="107">
        <v>4</v>
      </c>
      <c r="M145" s="105">
        <f t="shared" si="62"/>
        <v>3169.5442359249214</v>
      </c>
      <c r="N145" s="106">
        <f t="shared" si="55"/>
        <v>792.38605898123035</v>
      </c>
      <c r="O145" s="108">
        <f t="shared" si="56"/>
        <v>0</v>
      </c>
      <c r="P145" s="109">
        <f t="shared" si="57"/>
        <v>-107.61394101876965</v>
      </c>
      <c r="Q145" s="110">
        <f t="shared" si="58"/>
        <v>0.88042895442358926</v>
      </c>
      <c r="R145" s="290"/>
      <c r="S145" s="47">
        <v>0.79583333333333328</v>
      </c>
      <c r="T145" s="48">
        <v>0.81741898148148151</v>
      </c>
      <c r="U145" s="111">
        <v>14.999999999999947</v>
      </c>
      <c r="V145" s="112">
        <v>31.083333333333449</v>
      </c>
      <c r="W145" s="113"/>
      <c r="X145" s="116"/>
      <c r="Y145" s="276"/>
      <c r="Z145" s="277"/>
      <c r="AA145" s="172">
        <f t="shared" si="59"/>
        <v>-430.4557640750786</v>
      </c>
      <c r="AB145" s="110">
        <f t="shared" si="60"/>
        <v>0.88042895442358926</v>
      </c>
      <c r="AC145" s="282"/>
    </row>
    <row r="146" spans="1:29" ht="15.75" customHeight="1">
      <c r="A146" s="285"/>
      <c r="B146" s="100" t="s">
        <v>120</v>
      </c>
      <c r="C146" s="274" t="s">
        <v>149</v>
      </c>
      <c r="D146" s="275"/>
      <c r="E146" s="101">
        <v>16.66</v>
      </c>
      <c r="F146" s="102">
        <v>2604</v>
      </c>
      <c r="G146" s="121">
        <f t="shared" si="61"/>
        <v>43382.64</v>
      </c>
      <c r="H146" s="122">
        <v>2</v>
      </c>
      <c r="I146" s="104">
        <v>5</v>
      </c>
      <c r="J146" s="105">
        <v>3600</v>
      </c>
      <c r="K146" s="106">
        <f t="shared" si="40"/>
        <v>720</v>
      </c>
      <c r="L146" s="107">
        <v>5</v>
      </c>
      <c r="M146" s="105">
        <f t="shared" si="62"/>
        <v>3170.240108217783</v>
      </c>
      <c r="N146" s="106">
        <f t="shared" si="55"/>
        <v>634.04802164355658</v>
      </c>
      <c r="O146" s="108">
        <f t="shared" si="56"/>
        <v>0</v>
      </c>
      <c r="P146" s="109">
        <f t="shared" si="57"/>
        <v>-85.951978356443419</v>
      </c>
      <c r="Q146" s="110">
        <f t="shared" si="58"/>
        <v>0.88062225228271751</v>
      </c>
      <c r="R146" s="290"/>
      <c r="S146" s="47">
        <v>0.82777777777777772</v>
      </c>
      <c r="T146" s="48">
        <v>0.86200231481481482</v>
      </c>
      <c r="U146" s="111">
        <v>14.916666666666547</v>
      </c>
      <c r="V146" s="112">
        <v>49.283333333333417</v>
      </c>
      <c r="W146" s="113">
        <v>0.86200231481481482</v>
      </c>
      <c r="X146" s="116">
        <v>0.9145833333333333</v>
      </c>
      <c r="Y146" s="276"/>
      <c r="Z146" s="277"/>
      <c r="AA146" s="172">
        <f t="shared" si="59"/>
        <v>-429.75989178221698</v>
      </c>
      <c r="AB146" s="110">
        <f t="shared" si="60"/>
        <v>0.88062225228271751</v>
      </c>
      <c r="AC146" s="282"/>
    </row>
    <row r="147" spans="1:29" ht="15.75" customHeight="1">
      <c r="A147" s="285"/>
      <c r="B147" s="100" t="s">
        <v>120</v>
      </c>
      <c r="C147" s="274" t="s">
        <v>155</v>
      </c>
      <c r="D147" s="275"/>
      <c r="E147" s="101">
        <v>18.18</v>
      </c>
      <c r="F147" s="102">
        <v>2773</v>
      </c>
      <c r="G147" s="121">
        <f t="shared" si="61"/>
        <v>50413.14</v>
      </c>
      <c r="H147" s="62"/>
      <c r="I147" s="104">
        <v>3</v>
      </c>
      <c r="J147" s="105">
        <v>3600</v>
      </c>
      <c r="K147" s="106">
        <f t="shared" si="40"/>
        <v>1200</v>
      </c>
      <c r="L147" s="107">
        <v>3</v>
      </c>
      <c r="M147" s="105">
        <f t="shared" si="62"/>
        <v>3171.1562897077511</v>
      </c>
      <c r="N147" s="106">
        <f t="shared" si="55"/>
        <v>1057.0520965692504</v>
      </c>
      <c r="O147" s="123">
        <f t="shared" si="56"/>
        <v>0</v>
      </c>
      <c r="P147" s="124">
        <f t="shared" si="57"/>
        <v>-142.94790343074965</v>
      </c>
      <c r="Q147" s="125">
        <f t="shared" si="58"/>
        <v>0.88087674714104192</v>
      </c>
      <c r="R147" s="290"/>
      <c r="S147" s="47">
        <v>0.9145833333333333</v>
      </c>
      <c r="T147" s="203">
        <v>0.95101851851851849</v>
      </c>
      <c r="U147" s="111">
        <v>75.716666666666612</v>
      </c>
      <c r="V147" s="112">
        <v>52.466666666666661</v>
      </c>
      <c r="W147" s="113"/>
      <c r="X147" s="116"/>
      <c r="Y147" s="276"/>
      <c r="Z147" s="277"/>
      <c r="AA147" s="172">
        <f t="shared" si="59"/>
        <v>-428.84371029224894</v>
      </c>
      <c r="AB147" s="110">
        <f t="shared" si="60"/>
        <v>0.88087674714104192</v>
      </c>
      <c r="AC147" s="282"/>
    </row>
    <row r="148" spans="1:29" ht="15.75" customHeight="1">
      <c r="A148" s="285"/>
      <c r="B148" s="100" t="s">
        <v>120</v>
      </c>
      <c r="C148" s="274" t="s">
        <v>157</v>
      </c>
      <c r="D148" s="275"/>
      <c r="E148" s="101">
        <v>24.82</v>
      </c>
      <c r="F148" s="102">
        <v>2108</v>
      </c>
      <c r="G148" s="121">
        <f t="shared" si="61"/>
        <v>52320.56</v>
      </c>
      <c r="H148" s="62"/>
      <c r="I148" s="104">
        <v>4</v>
      </c>
      <c r="J148" s="105">
        <v>3300</v>
      </c>
      <c r="K148" s="106">
        <f t="shared" si="40"/>
        <v>825</v>
      </c>
      <c r="L148" s="118">
        <v>4</v>
      </c>
      <c r="M148" s="105">
        <f t="shared" si="62"/>
        <v>2937.9790940766106</v>
      </c>
      <c r="N148" s="106">
        <f t="shared" si="55"/>
        <v>734.49477351915266</v>
      </c>
      <c r="O148" s="123">
        <f t="shared" si="56"/>
        <v>0</v>
      </c>
      <c r="P148" s="124">
        <f t="shared" si="57"/>
        <v>-90.505226480847341</v>
      </c>
      <c r="Q148" s="125">
        <f t="shared" si="58"/>
        <v>0.89029669517473053</v>
      </c>
      <c r="R148" s="290"/>
      <c r="S148" s="47">
        <v>0.96180555555555514</v>
      </c>
      <c r="T148" s="48">
        <v>0.99170138888888892</v>
      </c>
      <c r="U148" s="111">
        <v>15.533333333332777</v>
      </c>
      <c r="V148" s="112">
        <v>43.050000000000651</v>
      </c>
      <c r="W148" s="113"/>
      <c r="X148" s="116"/>
      <c r="Y148" s="276"/>
      <c r="Z148" s="277"/>
      <c r="AA148" s="172">
        <f t="shared" si="59"/>
        <v>-362.02090592338936</v>
      </c>
      <c r="AB148" s="110">
        <f t="shared" si="60"/>
        <v>0.89029669517473053</v>
      </c>
      <c r="AC148" s="282"/>
    </row>
    <row r="149" spans="1:29" ht="15.75" customHeight="1">
      <c r="A149" s="285"/>
      <c r="B149" s="100" t="s">
        <v>120</v>
      </c>
      <c r="C149" s="274" t="s">
        <v>158</v>
      </c>
      <c r="D149" s="275"/>
      <c r="E149" s="101">
        <v>25.03</v>
      </c>
      <c r="F149" s="102">
        <v>1510</v>
      </c>
      <c r="G149" s="121">
        <f t="shared" si="61"/>
        <v>37795.300000000003</v>
      </c>
      <c r="H149" s="62"/>
      <c r="I149" s="104">
        <v>4</v>
      </c>
      <c r="J149" s="105">
        <v>3300</v>
      </c>
      <c r="K149" s="106">
        <f t="shared" si="40"/>
        <v>825</v>
      </c>
      <c r="L149" s="118">
        <v>4</v>
      </c>
      <c r="M149" s="105">
        <f t="shared" si="62"/>
        <v>2941.5584415584399</v>
      </c>
      <c r="N149" s="106">
        <f t="shared" si="55"/>
        <v>735.38961038960997</v>
      </c>
      <c r="O149" s="123">
        <f t="shared" si="56"/>
        <v>0</v>
      </c>
      <c r="P149" s="124">
        <f t="shared" si="57"/>
        <v>-89.61038961039003</v>
      </c>
      <c r="Q149" s="125">
        <f t="shared" si="58"/>
        <v>0.89138134592679996</v>
      </c>
      <c r="R149" s="290"/>
      <c r="S149" s="47">
        <v>1.0022222222222221</v>
      </c>
      <c r="T149" s="48">
        <v>1.023611111111111</v>
      </c>
      <c r="U149" s="111">
        <v>15.14999999999981</v>
      </c>
      <c r="V149" s="112">
        <v>30.800000000000018</v>
      </c>
      <c r="W149" s="126"/>
      <c r="X149" s="127"/>
      <c r="Y149" s="276"/>
      <c r="Z149" s="277"/>
      <c r="AA149" s="172">
        <f t="shared" si="59"/>
        <v>-358.44155844156012</v>
      </c>
      <c r="AB149" s="110">
        <f t="shared" si="60"/>
        <v>0.89138134592679996</v>
      </c>
      <c r="AC149" s="282"/>
    </row>
    <row r="150" spans="1:29" ht="15.75" customHeight="1">
      <c r="A150" s="285"/>
      <c r="B150" s="100" t="s">
        <v>120</v>
      </c>
      <c r="C150" s="274" t="s">
        <v>148</v>
      </c>
      <c r="D150" s="275"/>
      <c r="E150" s="101">
        <v>17.89</v>
      </c>
      <c r="F150" s="102">
        <v>4327</v>
      </c>
      <c r="G150" s="121">
        <f t="shared" si="61"/>
        <v>77410.03</v>
      </c>
      <c r="H150" s="62"/>
      <c r="I150" s="104">
        <v>4</v>
      </c>
      <c r="J150" s="105">
        <v>3600</v>
      </c>
      <c r="K150" s="106">
        <f t="shared" si="40"/>
        <v>900</v>
      </c>
      <c r="L150" s="118">
        <v>4</v>
      </c>
      <c r="M150" s="105">
        <f t="shared" si="62"/>
        <v>3170.6085894565413</v>
      </c>
      <c r="N150" s="106">
        <f t="shared" si="55"/>
        <v>792.65214736413532</v>
      </c>
      <c r="O150" s="123">
        <f t="shared" si="56"/>
        <v>0</v>
      </c>
      <c r="P150" s="124">
        <f t="shared" si="57"/>
        <v>-107.34785263586468</v>
      </c>
      <c r="Q150" s="125">
        <f t="shared" si="58"/>
        <v>0.88072460818237253</v>
      </c>
      <c r="R150" s="290"/>
      <c r="S150" s="47">
        <v>1.0341087962962963</v>
      </c>
      <c r="T150" s="48">
        <v>1.0909722222222222</v>
      </c>
      <c r="U150" s="111">
        <v>15.116666666666738</v>
      </c>
      <c r="V150" s="112">
        <v>81.883333333333397</v>
      </c>
      <c r="W150" s="126"/>
      <c r="X150" s="127"/>
      <c r="Y150" s="276"/>
      <c r="Z150" s="277"/>
      <c r="AA150" s="172">
        <f t="shared" si="59"/>
        <v>-429.39141054345873</v>
      </c>
      <c r="AB150" s="110">
        <f t="shared" si="60"/>
        <v>0.88072460818237253</v>
      </c>
      <c r="AC150" s="282"/>
    </row>
    <row r="151" spans="1:29" ht="15.75" customHeight="1">
      <c r="A151" s="285"/>
      <c r="B151" s="100" t="s">
        <v>120</v>
      </c>
      <c r="C151" s="274" t="s">
        <v>149</v>
      </c>
      <c r="D151" s="275"/>
      <c r="E151" s="101">
        <v>16.66</v>
      </c>
      <c r="F151" s="102">
        <v>6521</v>
      </c>
      <c r="G151" s="121">
        <f t="shared" si="61"/>
        <v>108639.86</v>
      </c>
      <c r="H151" s="62"/>
      <c r="I151" s="104">
        <v>5</v>
      </c>
      <c r="J151" s="105">
        <v>3600</v>
      </c>
      <c r="K151" s="106">
        <f t="shared" si="40"/>
        <v>720</v>
      </c>
      <c r="L151" s="118">
        <v>5</v>
      </c>
      <c r="M151" s="105">
        <f t="shared" si="62"/>
        <v>3174.5233265720103</v>
      </c>
      <c r="N151" s="106">
        <f t="shared" si="55"/>
        <v>634.90466531440211</v>
      </c>
      <c r="O151" s="123">
        <f t="shared" si="56"/>
        <v>0</v>
      </c>
      <c r="P151" s="124">
        <f t="shared" si="57"/>
        <v>-85.095334685597891</v>
      </c>
      <c r="Q151" s="125">
        <f t="shared" si="58"/>
        <v>0.88181203515889184</v>
      </c>
      <c r="R151" s="290"/>
      <c r="S151" s="47">
        <v>1.101388888888889</v>
      </c>
      <c r="T151" s="48">
        <v>1.1869791666666667</v>
      </c>
      <c r="U151" s="111">
        <v>15.000000000000107</v>
      </c>
      <c r="V151" s="112">
        <v>123.24999999999991</v>
      </c>
      <c r="W151" s="126"/>
      <c r="X151" s="127"/>
      <c r="Y151" s="276"/>
      <c r="Z151" s="277"/>
      <c r="AA151" s="172">
        <f t="shared" si="59"/>
        <v>-425.47667342798968</v>
      </c>
      <c r="AB151" s="110">
        <f t="shared" si="60"/>
        <v>0.88181203515889173</v>
      </c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72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72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13"/>
      <c r="X154" s="116"/>
      <c r="Y154" s="276"/>
      <c r="Z154" s="277"/>
      <c r="AA154" s="172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72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73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167"/>
      <c r="G157" s="135"/>
      <c r="H157" s="69"/>
      <c r="I157" s="136">
        <f t="shared" ref="I157:J157" si="63">AVERAGE(I141:I156)</f>
        <v>4.0909090909090908</v>
      </c>
      <c r="J157" s="137">
        <f t="shared" si="63"/>
        <v>3463.6363636363635</v>
      </c>
      <c r="K157" s="138">
        <f t="shared" ref="K157" si="64">J157/I157</f>
        <v>846.66666666666663</v>
      </c>
      <c r="L157" s="136">
        <f t="shared" ref="L157:M157" si="65">AVERAGE(L141:L156)</f>
        <v>4.0909090909090908</v>
      </c>
      <c r="M157" s="137">
        <f t="shared" si="65"/>
        <v>3066.078319830287</v>
      </c>
      <c r="N157" s="138">
        <f>M157/L157</f>
        <v>749.48581151407018</v>
      </c>
      <c r="O157" s="139">
        <f>L157-I157</f>
        <v>0</v>
      </c>
      <c r="P157" s="140">
        <f>N157-K157</f>
        <v>-97.18085515259645</v>
      </c>
      <c r="Q157" s="141">
        <f>N157/K157</f>
        <v>0.88521946241819316</v>
      </c>
      <c r="R157" s="291"/>
      <c r="S157" s="142">
        <f>S141</f>
        <v>0.70833333333333337</v>
      </c>
      <c r="T157" s="143">
        <f>INDEX(T141:T156,COUNTA(T141:T156))</f>
        <v>1.1869791666666667</v>
      </c>
      <c r="U157" s="144"/>
      <c r="V157" s="166"/>
      <c r="W157" s="167"/>
      <c r="X157" s="138"/>
      <c r="Y157" s="279"/>
      <c r="Z157" s="280"/>
      <c r="AA157" s="174">
        <f>M157-J157</f>
        <v>-397.55804380607651</v>
      </c>
      <c r="AB157" s="141">
        <f>M157/J157</f>
        <v>0.88521946241819316</v>
      </c>
      <c r="AC157" s="283"/>
    </row>
    <row r="159" spans="1:29">
      <c r="Y159" s="273" t="s">
        <v>159</v>
      </c>
      <c r="Z159" s="273"/>
    </row>
    <row r="160" spans="1:29">
      <c r="Y160" s="273" t="s">
        <v>160</v>
      </c>
      <c r="Z160" s="273"/>
    </row>
    <row r="161" spans="25:26">
      <c r="Y161" s="273" t="s">
        <v>161</v>
      </c>
      <c r="Z161" s="273"/>
    </row>
    <row r="162" spans="25:26">
      <c r="Y162" s="273" t="s">
        <v>162</v>
      </c>
      <c r="Z162" s="273"/>
    </row>
    <row r="163" spans="25:26">
      <c r="Y163" s="273" t="s">
        <v>163</v>
      </c>
      <c r="Z163" s="273"/>
    </row>
    <row r="164" spans="25:26">
      <c r="Y164" s="273" t="s">
        <v>164</v>
      </c>
      <c r="Z164" s="273"/>
    </row>
    <row r="165" spans="25:26">
      <c r="Y165" s="273" t="s">
        <v>165</v>
      </c>
      <c r="Z165" s="273"/>
    </row>
    <row r="166" spans="25:26">
      <c r="Y166" s="273" t="s">
        <v>166</v>
      </c>
      <c r="Z166" s="273"/>
    </row>
    <row r="167" spans="25:26">
      <c r="Y167" s="273" t="s">
        <v>167</v>
      </c>
      <c r="Z167" s="273"/>
    </row>
    <row r="168" spans="25:26">
      <c r="Y168" s="273" t="s">
        <v>168</v>
      </c>
      <c r="Z168" s="273"/>
    </row>
    <row r="169" spans="25:26">
      <c r="Y169" s="273" t="s">
        <v>169</v>
      </c>
      <c r="Z169" s="273"/>
    </row>
    <row r="170" spans="25:26">
      <c r="Y170" s="273" t="s">
        <v>170</v>
      </c>
      <c r="Z170" s="273"/>
    </row>
    <row r="171" spans="25:26">
      <c r="Y171" s="273" t="s">
        <v>171</v>
      </c>
      <c r="Z171" s="273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359" priority="1" operator="greaterThan">
      <formula>0</formula>
    </cfRule>
  </conditionalFormatting>
  <conditionalFormatting sqref="P5:P157 AA5:AA157">
    <cfRule type="cellIs" dxfId="358" priority="4" operator="lessThan">
      <formula>0</formula>
    </cfRule>
  </conditionalFormatting>
  <conditionalFormatting sqref="Q5:Q157 AB5:AB157">
    <cfRule type="cellIs" dxfId="357" priority="2" operator="greaterThan">
      <formula>1</formula>
    </cfRule>
    <cfRule type="cellIs" dxfId="356" priority="3" operator="lessThan">
      <formula>0.8</formula>
    </cfRule>
  </conditionalFormatting>
  <conditionalFormatting sqref="AC5:AC6 R5:R157 AC90:AC95">
    <cfRule type="cellIs" dxfId="355" priority="5" operator="lessThan">
      <formula>0.8</formula>
    </cfRule>
  </conditionalFormatting>
  <conditionalFormatting sqref="AC12:AC20">
    <cfRule type="cellIs" dxfId="354" priority="13" operator="lessThan">
      <formula>0.8</formula>
    </cfRule>
  </conditionalFormatting>
  <conditionalFormatting sqref="AC22:AC27">
    <cfRule type="cellIs" dxfId="353" priority="12" operator="lessThan">
      <formula>0.8</formula>
    </cfRule>
  </conditionalFormatting>
  <conditionalFormatting sqref="AC39">
    <cfRule type="cellIs" dxfId="352" priority="11" operator="lessThan">
      <formula>0.8</formula>
    </cfRule>
  </conditionalFormatting>
  <conditionalFormatting sqref="AC56">
    <cfRule type="cellIs" dxfId="351" priority="7" operator="lessThan">
      <formula>0.8</formula>
    </cfRule>
  </conditionalFormatting>
  <conditionalFormatting sqref="AC73:AC78">
    <cfRule type="cellIs" dxfId="350" priority="6" operator="lessThan">
      <formula>0.8</formula>
    </cfRule>
  </conditionalFormatting>
  <conditionalFormatting sqref="AC107">
    <cfRule type="cellIs" dxfId="349" priority="10" operator="lessThan">
      <formula>0.8</formula>
    </cfRule>
  </conditionalFormatting>
  <conditionalFormatting sqref="AC124">
    <cfRule type="cellIs" dxfId="348" priority="9" operator="lessThan">
      <formula>0.8</formula>
    </cfRule>
  </conditionalFormatting>
  <conditionalFormatting sqref="AC141:AC146">
    <cfRule type="cellIs" dxfId="347" priority="8" operator="lessThan">
      <formula>0.8</formula>
    </cfRule>
  </conditionalFormatting>
  <dataValidations count="1">
    <dataValidation type="list" allowBlank="1" showInputMessage="1" showErrorMessage="1" sqref="Y5:Z157" xr:uid="{1FB555CD-C235-4F97-BF36-F621F14D010B}">
      <formula1>$Y$159:$Y$171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0875B-7F81-4364-A462-50698BD1502A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P23" sqref="P23"/>
      <selection pane="bottomLeft" activeCell="Z143" sqref="Z1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61146</v>
      </c>
      <c r="E1" s="88" t="s">
        <v>3</v>
      </c>
      <c r="F1" s="89">
        <f>SUM(G5:G140)</f>
        <v>3132655.72</v>
      </c>
      <c r="G1" s="90" t="s">
        <v>84</v>
      </c>
      <c r="H1" s="91">
        <f>L21+L38+L55+L72+L89+L106+L123+L140</f>
        <v>156.33333333333334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205</v>
      </c>
      <c r="Z1" s="192" t="s">
        <v>206</v>
      </c>
      <c r="AA1" s="370" t="s">
        <v>173</v>
      </c>
      <c r="AB1" s="371"/>
      <c r="AC1" s="176" t="s">
        <v>19</v>
      </c>
      <c r="AD1" s="177" t="s">
        <v>172</v>
      </c>
      <c r="AE1" s="338" t="s">
        <v>90</v>
      </c>
      <c r="AF1" s="353"/>
      <c r="AG1" s="354"/>
    </row>
    <row r="2" spans="1:33" ht="26.25" customHeight="1" thickBot="1">
      <c r="A2" s="331">
        <v>46096</v>
      </c>
      <c r="B2" s="332"/>
      <c r="C2" s="92" t="s">
        <v>40</v>
      </c>
      <c r="D2" s="93">
        <f>AVERAGE(N21,N38,N55,N72,N89,N106,N123,N140)</f>
        <v>136.35321536918855</v>
      </c>
      <c r="E2" s="93" t="s">
        <v>91</v>
      </c>
      <c r="F2" s="94">
        <f>F1/D1</f>
        <v>51.232390017335561</v>
      </c>
      <c r="G2" s="95" t="s">
        <v>92</v>
      </c>
      <c r="H2" s="96">
        <f>COUNT(H5:H140)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SUM(Y21,Y38,Y55,Y72,Y89,Y106,Y123,Y140)</f>
        <v>0</v>
      </c>
      <c r="Z2" s="193">
        <f>SUM(Z21,Z38,Z55,Z72,Z89,Z106,Z123,Z140)</f>
        <v>0</v>
      </c>
      <c r="AA2" s="372"/>
      <c r="AB2" s="373"/>
      <c r="AC2" s="201">
        <f>SUM(AC21,AC38,AC55,AC72,AC89,AC106,AC123,AC140)</f>
        <v>44</v>
      </c>
      <c r="AD2" s="202">
        <f>SUM(AD21,AD38,AD55,AD72,AD89,AD106,AD123,AD140)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207</v>
      </c>
      <c r="Z3" s="364"/>
      <c r="AA3" s="366" t="s">
        <v>108</v>
      </c>
      <c r="AB3" s="367"/>
      <c r="AC3" s="363" t="s">
        <v>208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8"/>
      <c r="AB4" s="369"/>
      <c r="AC4" s="194" t="s">
        <v>174</v>
      </c>
      <c r="AD4" s="195" t="s">
        <v>175</v>
      </c>
      <c r="AE4" s="312"/>
      <c r="AF4" s="299"/>
      <c r="AG4" s="301"/>
    </row>
    <row r="5" spans="1:33" ht="15.75" customHeight="1">
      <c r="A5" s="284" t="s">
        <v>180</v>
      </c>
      <c r="B5" s="114" t="s">
        <v>181</v>
      </c>
      <c r="C5" s="362" t="s">
        <v>182</v>
      </c>
      <c r="D5" s="362"/>
      <c r="E5" s="147">
        <v>56.77</v>
      </c>
      <c r="F5" s="151">
        <v>4458</v>
      </c>
      <c r="G5" s="148">
        <f t="shared" ref="G5:G7" si="0">E5*F5</f>
        <v>253080.66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25</v>
      </c>
      <c r="M5" s="151">
        <f>F5/V5*60</f>
        <v>1785.9781882928999</v>
      </c>
      <c r="N5" s="152">
        <f>M5/L5</f>
        <v>71.439127531715997</v>
      </c>
      <c r="O5" s="154">
        <f>L5-I5</f>
        <v>1</v>
      </c>
      <c r="P5" s="155">
        <f>N5-K5</f>
        <v>-11.894205801617332</v>
      </c>
      <c r="Q5" s="156">
        <f>N5/K5</f>
        <v>0.85726953038059206</v>
      </c>
      <c r="R5" s="289">
        <f>Q21</f>
        <v>0.88059849376996779</v>
      </c>
      <c r="S5" s="157">
        <v>0.25016203703703704</v>
      </c>
      <c r="T5" s="158">
        <v>0.35416666666666669</v>
      </c>
      <c r="U5" s="159"/>
      <c r="V5" s="160">
        <v>149.76666666666668</v>
      </c>
      <c r="W5" s="181"/>
      <c r="X5" s="152"/>
      <c r="Y5" s="12"/>
      <c r="Z5" s="198"/>
      <c r="AA5" s="292"/>
      <c r="AB5" s="293"/>
      <c r="AC5" s="12">
        <v>4</v>
      </c>
      <c r="AD5" s="198"/>
      <c r="AE5" s="178">
        <f>M5-J5</f>
        <v>-214.02181170710014</v>
      </c>
      <c r="AF5" s="132">
        <f>M5/J5</f>
        <v>0.89298909414644989</v>
      </c>
      <c r="AG5" s="365">
        <f>AF21</f>
        <v>0.89300128945686863</v>
      </c>
    </row>
    <row r="6" spans="1:33" ht="15.75" customHeight="1">
      <c r="A6" s="285"/>
      <c r="B6" s="100" t="s">
        <v>183</v>
      </c>
      <c r="C6" s="361" t="s">
        <v>184</v>
      </c>
      <c r="D6" s="361"/>
      <c r="E6" s="101">
        <v>77.34</v>
      </c>
      <c r="F6" s="102">
        <v>2874</v>
      </c>
      <c r="G6" s="103">
        <f t="shared" si="0"/>
        <v>222275.16</v>
      </c>
      <c r="H6" s="26"/>
      <c r="I6" s="104">
        <v>23</v>
      </c>
      <c r="J6" s="105">
        <v>2000</v>
      </c>
      <c r="K6" s="106">
        <f t="shared" ref="K6:K40" si="1">J6/I6</f>
        <v>86.956521739130437</v>
      </c>
      <c r="L6" s="107">
        <v>23</v>
      </c>
      <c r="M6" s="105">
        <f>F6/V6*60</f>
        <v>1786.3259668508297</v>
      </c>
      <c r="N6" s="106">
        <f>M6/L6</f>
        <v>77.666346384818681</v>
      </c>
      <c r="O6" s="108">
        <f>L6-I6</f>
        <v>0</v>
      </c>
      <c r="P6" s="109">
        <f>N6-K6</f>
        <v>-9.2901753543117565</v>
      </c>
      <c r="Q6" s="110">
        <f>N6/K6</f>
        <v>0.89316298342541478</v>
      </c>
      <c r="R6" s="290"/>
      <c r="S6" s="47">
        <v>0.35865740740740742</v>
      </c>
      <c r="T6" s="48">
        <v>0.42569444444444443</v>
      </c>
      <c r="U6" s="111">
        <v>6.466666666666665</v>
      </c>
      <c r="V6" s="112">
        <v>96.533333333333289</v>
      </c>
      <c r="W6" s="113">
        <v>0.42569444444444443</v>
      </c>
      <c r="X6" s="116">
        <v>0.46458333333333335</v>
      </c>
      <c r="Y6" s="12"/>
      <c r="Z6" s="198"/>
      <c r="AA6" s="276"/>
      <c r="AB6" s="277"/>
      <c r="AC6" s="12">
        <v>2</v>
      </c>
      <c r="AD6" s="198"/>
      <c r="AE6" s="117">
        <f>M6-J6</f>
        <v>-213.67403314917033</v>
      </c>
      <c r="AF6" s="110">
        <f>M6/J6</f>
        <v>0.89316298342541489</v>
      </c>
      <c r="AG6" s="359"/>
    </row>
    <row r="7" spans="1:33" ht="15.75" customHeight="1">
      <c r="A7" s="285"/>
      <c r="B7" s="100" t="s">
        <v>183</v>
      </c>
      <c r="C7" s="361" t="s">
        <v>186</v>
      </c>
      <c r="D7" s="361"/>
      <c r="E7" s="101">
        <v>59.52</v>
      </c>
      <c r="F7" s="102">
        <v>6620</v>
      </c>
      <c r="G7" s="103">
        <f t="shared" si="0"/>
        <v>394022.40000000002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1785.7035815974825</v>
      </c>
      <c r="N7" s="106">
        <f>M7/L7</f>
        <v>74.40431589989511</v>
      </c>
      <c r="O7" s="108">
        <f>L7-I7</f>
        <v>0</v>
      </c>
      <c r="P7" s="109">
        <f>N7-K7</f>
        <v>-8.9290174334382186</v>
      </c>
      <c r="Q7" s="110">
        <f>N7/K7</f>
        <v>0.89285179079874133</v>
      </c>
      <c r="R7" s="290"/>
      <c r="S7" s="47">
        <v>0.46458333333333335</v>
      </c>
      <c r="T7" s="48">
        <v>0.61905092592592592</v>
      </c>
      <c r="U7" s="111">
        <v>56.000000000000043</v>
      </c>
      <c r="V7" s="112">
        <v>222.43333333333331</v>
      </c>
      <c r="W7" s="113"/>
      <c r="X7" s="116"/>
      <c r="Y7" s="12"/>
      <c r="Z7" s="198"/>
      <c r="AA7" s="276"/>
      <c r="AB7" s="277"/>
      <c r="AC7" s="12">
        <v>4</v>
      </c>
      <c r="AD7" s="198"/>
      <c r="AE7" s="117">
        <f>M7-J7</f>
        <v>-214.29641840251747</v>
      </c>
      <c r="AF7" s="110">
        <f>M7/J7</f>
        <v>0.89285179079874122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24</v>
      </c>
      <c r="M21" s="137">
        <f t="shared" si="4"/>
        <v>1786.0025789137374</v>
      </c>
      <c r="N21" s="138">
        <f>M21/L21</f>
        <v>74.416774121405723</v>
      </c>
      <c r="O21" s="139">
        <f>L21-I21</f>
        <v>0.33333333333333215</v>
      </c>
      <c r="P21" s="140">
        <f>N21-K21</f>
        <v>-10.090268132115398</v>
      </c>
      <c r="Q21" s="141">
        <f>N21/K21</f>
        <v>0.88059849376996779</v>
      </c>
      <c r="R21" s="291"/>
      <c r="S21" s="142">
        <f>S5</f>
        <v>0.25016203703703704</v>
      </c>
      <c r="T21" s="143">
        <f>INDEX(T5:T20,COUNTA(T5:T20))</f>
        <v>0.61905092592592592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10</v>
      </c>
      <c r="AD21" s="180">
        <f>SUM(AD5:AD20)</f>
        <v>0</v>
      </c>
      <c r="AE21" s="168">
        <f>M21-J21</f>
        <v>-213.99742108626265</v>
      </c>
      <c r="AF21" s="141">
        <f>M21/J21</f>
        <v>0.89300128945686863</v>
      </c>
      <c r="AG21" s="360"/>
    </row>
    <row r="22" spans="1:33" ht="15.75" customHeight="1">
      <c r="A22" s="294" t="s">
        <v>187</v>
      </c>
      <c r="B22" s="146" t="s">
        <v>183</v>
      </c>
      <c r="C22" s="287" t="s">
        <v>190</v>
      </c>
      <c r="D22" s="288"/>
      <c r="E22" s="147">
        <v>47.37</v>
      </c>
      <c r="F22" s="159">
        <v>2133</v>
      </c>
      <c r="G22" s="148">
        <f t="shared" ref="G22:G24" si="5">E22*F22</f>
        <v>101040.20999999999</v>
      </c>
      <c r="H22" s="149"/>
      <c r="I22" s="153">
        <v>21</v>
      </c>
      <c r="J22" s="151">
        <v>2000</v>
      </c>
      <c r="K22" s="152">
        <f>J22/I22</f>
        <v>95.238095238095241</v>
      </c>
      <c r="L22" s="153">
        <v>22</v>
      </c>
      <c r="M22" s="151">
        <f>F22/V22*60</f>
        <v>1784.1078066914499</v>
      </c>
      <c r="N22" s="152">
        <f>M22/L22</f>
        <v>81.095809395065899</v>
      </c>
      <c r="O22" s="154">
        <f>L22-I22</f>
        <v>1</v>
      </c>
      <c r="P22" s="155">
        <f>N22-K22</f>
        <v>-14.142285843029342</v>
      </c>
      <c r="Q22" s="156">
        <f>N22/K22</f>
        <v>0.85150599864819188</v>
      </c>
      <c r="R22" s="289">
        <f>Q38</f>
        <v>0.87849351380555074</v>
      </c>
      <c r="S22" s="157">
        <v>0.25018518518518518</v>
      </c>
      <c r="T22" s="158">
        <v>0.3</v>
      </c>
      <c r="U22" s="159"/>
      <c r="V22" s="160">
        <v>71.733333333333334</v>
      </c>
      <c r="W22" s="97"/>
      <c r="X22" s="98"/>
      <c r="Y22" s="12"/>
      <c r="Z22" s="198"/>
      <c r="AA22" s="292"/>
      <c r="AB22" s="293"/>
      <c r="AC22" s="12">
        <v>1</v>
      </c>
      <c r="AD22" s="198"/>
      <c r="AE22" s="115">
        <f>M22-J22</f>
        <v>-215.89219330855008</v>
      </c>
      <c r="AF22" s="156">
        <f>M22/J22</f>
        <v>0.89205390334572499</v>
      </c>
      <c r="AG22" s="358">
        <f>AF38</f>
        <v>0.89243785529452757</v>
      </c>
    </row>
    <row r="23" spans="1:33" ht="15.75" customHeight="1">
      <c r="A23" s="295"/>
      <c r="B23" s="163" t="s">
        <v>183</v>
      </c>
      <c r="C23" s="274" t="s">
        <v>192</v>
      </c>
      <c r="D23" s="275"/>
      <c r="E23" s="101">
        <v>53.76</v>
      </c>
      <c r="F23" s="111">
        <v>3966</v>
      </c>
      <c r="G23" s="103">
        <f t="shared" si="5"/>
        <v>213212.16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1785.5927963981992</v>
      </c>
      <c r="N23" s="106">
        <f>M23/L23</f>
        <v>89.27963981990996</v>
      </c>
      <c r="O23" s="108">
        <f>L23-I23</f>
        <v>0</v>
      </c>
      <c r="P23" s="109">
        <f>N23-K23</f>
        <v>-10.72036018009004</v>
      </c>
      <c r="Q23" s="110">
        <f>N23/K23</f>
        <v>0.89279639819909962</v>
      </c>
      <c r="R23" s="290"/>
      <c r="S23" s="47">
        <v>0.3034722222222222</v>
      </c>
      <c r="T23" s="48">
        <v>0.39601851851851849</v>
      </c>
      <c r="U23" s="111">
        <v>4.9999999999999822</v>
      </c>
      <c r="V23" s="112">
        <v>133.26666666666665</v>
      </c>
      <c r="W23" s="113"/>
      <c r="X23" s="116"/>
      <c r="Y23" s="12"/>
      <c r="Z23" s="198"/>
      <c r="AA23" s="276"/>
      <c r="AB23" s="277"/>
      <c r="AC23" s="12">
        <v>3</v>
      </c>
      <c r="AD23" s="198"/>
      <c r="AE23" s="117">
        <f>M23-J23</f>
        <v>-214.4072036018008</v>
      </c>
      <c r="AF23" s="110">
        <f>M23/J23</f>
        <v>0.89279639819909962</v>
      </c>
      <c r="AG23" s="359"/>
    </row>
    <row r="24" spans="1:33" ht="15.75" customHeight="1">
      <c r="A24" s="295"/>
      <c r="B24" s="163" t="s">
        <v>183</v>
      </c>
      <c r="C24" s="274" t="s">
        <v>193</v>
      </c>
      <c r="D24" s="275"/>
      <c r="E24" s="101">
        <v>71.55</v>
      </c>
      <c r="F24" s="111">
        <v>3138</v>
      </c>
      <c r="G24" s="103">
        <f t="shared" si="5"/>
        <v>224523.9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1784.9265286775162</v>
      </c>
      <c r="N24" s="106">
        <f>M24/L24</f>
        <v>81.133024030796193</v>
      </c>
      <c r="O24" s="108">
        <f>L24-I24</f>
        <v>0</v>
      </c>
      <c r="P24" s="109">
        <f>N24-K24</f>
        <v>-9.7760668782947135</v>
      </c>
      <c r="Q24" s="110">
        <f>N24/K24</f>
        <v>0.89246326433875811</v>
      </c>
      <c r="R24" s="290"/>
      <c r="S24" s="47">
        <v>0.4</v>
      </c>
      <c r="T24" s="48">
        <v>0.47325231481481483</v>
      </c>
      <c r="U24" s="111">
        <v>5.7333333333334036</v>
      </c>
      <c r="V24" s="112">
        <v>105.48333333333333</v>
      </c>
      <c r="W24" s="113"/>
      <c r="X24" s="116"/>
      <c r="Y24" s="12"/>
      <c r="Z24" s="198"/>
      <c r="AA24" s="276"/>
      <c r="AB24" s="277"/>
      <c r="AC24" s="12">
        <v>2</v>
      </c>
      <c r="AD24" s="198"/>
      <c r="AE24" s="117">
        <f>M24-J24</f>
        <v>-215.07347132248378</v>
      </c>
      <c r="AF24" s="110">
        <f>M24/J24</f>
        <v>0.89246326433875811</v>
      </c>
      <c r="AG24" s="359"/>
    </row>
    <row r="25" spans="1:33" ht="15.75" customHeight="1">
      <c r="A25" s="295"/>
      <c r="B25" s="163"/>
      <c r="C25" s="274"/>
      <c r="D25" s="275"/>
      <c r="E25" s="101"/>
      <c r="F25" s="111"/>
      <c r="G25" s="103"/>
      <c r="H25" s="26"/>
      <c r="I25" s="107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12"/>
      <c r="Z25" s="198"/>
      <c r="AA25" s="276"/>
      <c r="AB25" s="277"/>
      <c r="AC25" s="12"/>
      <c r="AD25" s="198"/>
      <c r="AE25" s="117"/>
      <c r="AF25" s="110"/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21</v>
      </c>
      <c r="J38" s="137">
        <f t="shared" si="6"/>
        <v>2000</v>
      </c>
      <c r="K38" s="138">
        <f t="shared" ref="K38" si="7">J38/I38</f>
        <v>95.238095238095241</v>
      </c>
      <c r="L38" s="136">
        <f t="shared" ref="L38:M38" si="8">AVERAGE(L22:L37)</f>
        <v>21.333333333333332</v>
      </c>
      <c r="M38" s="137">
        <f t="shared" si="8"/>
        <v>1784.8757105890552</v>
      </c>
      <c r="N38" s="138">
        <f>M38/L38</f>
        <v>83.666048933861973</v>
      </c>
      <c r="O38" s="139">
        <f>L38-I38</f>
        <v>0.33333333333333215</v>
      </c>
      <c r="P38" s="140">
        <f>N38-K38</f>
        <v>-11.572046304233268</v>
      </c>
      <c r="Q38" s="141">
        <f>N38/K38</f>
        <v>0.87849351380555074</v>
      </c>
      <c r="R38" s="291"/>
      <c r="S38" s="142">
        <f>S22</f>
        <v>0.25018518518518518</v>
      </c>
      <c r="T38" s="143">
        <f>INDEX(T22:T37,COUNTA(T22:T37))</f>
        <v>0.47325231481481483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6</v>
      </c>
      <c r="AD38" s="180">
        <f>SUM(AD22:AD37)</f>
        <v>0</v>
      </c>
      <c r="AE38" s="168">
        <f>M38-J38</f>
        <v>-215.12428941094481</v>
      </c>
      <c r="AF38" s="141">
        <f>M38/J38</f>
        <v>0.89243785529452757</v>
      </c>
      <c r="AG38" s="360"/>
    </row>
    <row r="39" spans="1:33" ht="15.75" customHeight="1">
      <c r="A39" s="284" t="s">
        <v>189</v>
      </c>
      <c r="B39" s="146" t="s">
        <v>183</v>
      </c>
      <c r="C39" s="287" t="s">
        <v>185</v>
      </c>
      <c r="D39" s="288"/>
      <c r="E39" s="147">
        <v>58.67</v>
      </c>
      <c r="F39" s="97">
        <v>4857</v>
      </c>
      <c r="G39" s="148">
        <f t="shared" ref="G39:G40" si="9">E39*F39</f>
        <v>284960.19</v>
      </c>
      <c r="H39" s="149"/>
      <c r="I39" s="150">
        <v>23</v>
      </c>
      <c r="J39" s="151">
        <v>2000</v>
      </c>
      <c r="K39" s="152">
        <f>J39/I39</f>
        <v>86.956521739130437</v>
      </c>
      <c r="L39" s="107">
        <v>24</v>
      </c>
      <c r="M39" s="151">
        <f>F39/V39*60</f>
        <v>1782.2036489654467</v>
      </c>
      <c r="N39" s="152">
        <f>M39/L39</f>
        <v>74.258485373560276</v>
      </c>
      <c r="O39" s="154">
        <f>L39-I39</f>
        <v>1</v>
      </c>
      <c r="P39" s="155">
        <f>N39-K39</f>
        <v>-12.698036365570161</v>
      </c>
      <c r="Q39" s="156">
        <f>N39/K39</f>
        <v>0.85397258179594315</v>
      </c>
      <c r="R39" s="289">
        <f>Q55</f>
        <v>0.85440636194592912</v>
      </c>
      <c r="S39" s="157">
        <v>0.25033564814814813</v>
      </c>
      <c r="T39" s="158">
        <v>0.36388888888888887</v>
      </c>
      <c r="U39" s="159"/>
      <c r="V39" s="160">
        <v>163.51666666666668</v>
      </c>
      <c r="W39" s="158"/>
      <c r="X39" s="169"/>
      <c r="Y39" s="12"/>
      <c r="Z39" s="198"/>
      <c r="AA39" s="292"/>
      <c r="AB39" s="293"/>
      <c r="AC39" s="12">
        <v>4</v>
      </c>
      <c r="AD39" s="198"/>
      <c r="AE39" s="115">
        <f>M39-J39</f>
        <v>-217.79635103455325</v>
      </c>
      <c r="AF39" s="156">
        <f>M39/J39</f>
        <v>0.89110182448272335</v>
      </c>
      <c r="AG39" s="281">
        <f>AF55</f>
        <v>0.89155446463923049</v>
      </c>
    </row>
    <row r="40" spans="1:33" ht="15.75" customHeight="1">
      <c r="A40" s="285"/>
      <c r="B40" s="163" t="s">
        <v>183</v>
      </c>
      <c r="C40" s="274" t="s">
        <v>191</v>
      </c>
      <c r="D40" s="275"/>
      <c r="E40" s="101">
        <v>59.54</v>
      </c>
      <c r="F40" s="102">
        <v>3906</v>
      </c>
      <c r="G40" s="103">
        <f t="shared" si="9"/>
        <v>232563.24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24</v>
      </c>
      <c r="M40" s="105">
        <f>F40/V40*60</f>
        <v>1784.014209591475</v>
      </c>
      <c r="N40" s="106">
        <f>M40/L40</f>
        <v>74.333925399644798</v>
      </c>
      <c r="O40" s="108">
        <f>L40-I40</f>
        <v>1</v>
      </c>
      <c r="P40" s="109">
        <f>N40-K40</f>
        <v>-12.622596339485639</v>
      </c>
      <c r="Q40" s="110">
        <f>N40/K40</f>
        <v>0.85484014209591519</v>
      </c>
      <c r="R40" s="290"/>
      <c r="S40" s="47">
        <v>0.36805555555555558</v>
      </c>
      <c r="T40" s="48">
        <v>0.45928240740740739</v>
      </c>
      <c r="U40" s="111">
        <v>6.0000000000000586</v>
      </c>
      <c r="V40" s="112">
        <v>131.36666666666662</v>
      </c>
      <c r="W40" s="113"/>
      <c r="X40" s="116"/>
      <c r="Y40" s="12"/>
      <c r="Z40" s="198"/>
      <c r="AA40" s="276"/>
      <c r="AB40" s="277"/>
      <c r="AC40" s="12">
        <v>2</v>
      </c>
      <c r="AD40" s="198"/>
      <c r="AE40" s="117">
        <f>M40-J40</f>
        <v>-215.98579040852496</v>
      </c>
      <c r="AF40" s="110">
        <f>M40/J40</f>
        <v>0.89200710479573753</v>
      </c>
      <c r="AG40" s="282"/>
    </row>
    <row r="41" spans="1:33" ht="15.75" customHeight="1">
      <c r="A41" s="285"/>
      <c r="B41" s="163"/>
      <c r="C41" s="274"/>
      <c r="D41" s="275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0"/>
      <c r="S41" s="47"/>
      <c r="T41" s="48"/>
      <c r="U41" s="111"/>
      <c r="V41" s="112"/>
      <c r="W41" s="113"/>
      <c r="X41" s="116"/>
      <c r="Y41" s="12"/>
      <c r="Z41" s="198"/>
      <c r="AA41" s="276"/>
      <c r="AB41" s="277"/>
      <c r="AC41" s="12"/>
      <c r="AD41" s="198"/>
      <c r="AE41" s="117"/>
      <c r="AF41" s="110"/>
      <c r="AG41" s="282"/>
    </row>
    <row r="42" spans="1:33" ht="15.75" customHeight="1">
      <c r="A42" s="285"/>
      <c r="B42" s="163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12"/>
      <c r="Z42" s="198"/>
      <c r="AA42" s="276"/>
      <c r="AB42" s="277"/>
      <c r="AC42" s="12"/>
      <c r="AD42" s="198"/>
      <c r="AE42" s="117"/>
      <c r="AF42" s="110"/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23</v>
      </c>
      <c r="J55" s="137">
        <f t="shared" si="10"/>
        <v>2000</v>
      </c>
      <c r="K55" s="138">
        <f t="shared" ref="K55" si="11">J55/I55</f>
        <v>86.956521739130437</v>
      </c>
      <c r="L55" s="136">
        <f t="shared" ref="L55:M55" si="12">AVERAGE(L39:L54)</f>
        <v>24</v>
      </c>
      <c r="M55" s="137">
        <f t="shared" si="12"/>
        <v>1783.1089292784609</v>
      </c>
      <c r="N55" s="138">
        <f>M55/L55</f>
        <v>74.296205386602537</v>
      </c>
      <c r="O55" s="139">
        <f>L55-I55</f>
        <v>1</v>
      </c>
      <c r="P55" s="140">
        <f>N55-K55</f>
        <v>-12.6603163525279</v>
      </c>
      <c r="Q55" s="141">
        <f>N55/K55</f>
        <v>0.85440636194592912</v>
      </c>
      <c r="R55" s="291"/>
      <c r="S55" s="142">
        <f>S39</f>
        <v>0.25033564814814813</v>
      </c>
      <c r="T55" s="143">
        <f>INDEX(T39:T54,COUNTA(T39:T54))</f>
        <v>0.45928240740740739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6</v>
      </c>
      <c r="AD55" s="191">
        <f>SUM(AD39:AD54)</f>
        <v>0</v>
      </c>
      <c r="AE55" s="168">
        <f>M55-J55</f>
        <v>-216.89107072153911</v>
      </c>
      <c r="AF55" s="141">
        <f>M55/J55</f>
        <v>0.89155446463923049</v>
      </c>
      <c r="AG55" s="283"/>
    </row>
    <row r="56" spans="1:33" ht="15.75" customHeight="1">
      <c r="A56" s="294" t="s">
        <v>210</v>
      </c>
      <c r="B56" s="114" t="s">
        <v>176</v>
      </c>
      <c r="C56" s="362" t="s">
        <v>177</v>
      </c>
      <c r="D56" s="362"/>
      <c r="E56" s="147">
        <v>19.7</v>
      </c>
      <c r="F56" s="97">
        <v>3651</v>
      </c>
      <c r="G56" s="148">
        <f t="shared" ref="G56:G57" si="13">E56*F56</f>
        <v>71924.7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1079.5564681724845</v>
      </c>
      <c r="N56" s="152">
        <f>M56/L56</f>
        <v>83.042805244037268</v>
      </c>
      <c r="O56" s="154">
        <f>L56-I56</f>
        <v>0</v>
      </c>
      <c r="P56" s="155">
        <f>N56-K56</f>
        <v>-9.2648870636550384</v>
      </c>
      <c r="Q56" s="156">
        <f>N56/K56</f>
        <v>0.89963039014373714</v>
      </c>
      <c r="R56" s="289">
        <f>Q72</f>
        <v>0.89311199604312985</v>
      </c>
      <c r="S56" s="157">
        <v>0.25005787037037036</v>
      </c>
      <c r="T56" s="158">
        <v>0.39097222222222222</v>
      </c>
      <c r="U56" s="159"/>
      <c r="V56" s="160">
        <v>202.91666666666669</v>
      </c>
      <c r="W56" s="158"/>
      <c r="X56" s="169"/>
      <c r="Y56" s="12"/>
      <c r="Z56" s="198"/>
      <c r="AA56" s="292"/>
      <c r="AB56" s="293"/>
      <c r="AC56" s="12">
        <v>4</v>
      </c>
      <c r="AD56" s="198"/>
      <c r="AE56" s="115">
        <f>M56-J56</f>
        <v>-120.44353182751547</v>
      </c>
      <c r="AF56" s="156">
        <f>M56/J56</f>
        <v>0.89963039014373714</v>
      </c>
      <c r="AG56" s="281">
        <f>AF72</f>
        <v>0.89311199604312985</v>
      </c>
    </row>
    <row r="57" spans="1:33" ht="15.75" customHeight="1">
      <c r="A57" s="295"/>
      <c r="B57" s="100" t="s">
        <v>178</v>
      </c>
      <c r="C57" s="361" t="s">
        <v>179</v>
      </c>
      <c r="D57" s="361"/>
      <c r="E57" s="101">
        <v>29.97</v>
      </c>
      <c r="F57" s="102">
        <v>3136</v>
      </c>
      <c r="G57" s="103">
        <f t="shared" si="13"/>
        <v>93985.919999999998</v>
      </c>
      <c r="H57" s="26"/>
      <c r="I57" s="104">
        <v>21</v>
      </c>
      <c r="J57" s="105">
        <v>2790</v>
      </c>
      <c r="K57" s="106">
        <f t="shared" ref="K57" si="14">J57/I57</f>
        <v>132.85714285714286</v>
      </c>
      <c r="L57" s="107">
        <v>21</v>
      </c>
      <c r="M57" s="105">
        <f>F57/V57*60</f>
        <v>2483.9603960396034</v>
      </c>
      <c r="N57" s="106">
        <f>M57/L57</f>
        <v>118.28382838283827</v>
      </c>
      <c r="O57" s="108">
        <f>L57-I57</f>
        <v>0</v>
      </c>
      <c r="P57" s="109">
        <f>N57-K57</f>
        <v>-14.573314474304595</v>
      </c>
      <c r="Q57" s="110">
        <f>N57/K57</f>
        <v>0.89030838567727721</v>
      </c>
      <c r="R57" s="290"/>
      <c r="S57" s="47">
        <v>0.39461805555555557</v>
      </c>
      <c r="T57" s="48">
        <v>0.44722222222222224</v>
      </c>
      <c r="U57" s="111">
        <v>5.2500000000000213</v>
      </c>
      <c r="V57" s="112">
        <v>75.750000000000014</v>
      </c>
      <c r="W57" s="113"/>
      <c r="X57" s="116"/>
      <c r="Y57" s="12"/>
      <c r="Z57" s="198"/>
      <c r="AA57" s="276"/>
      <c r="AB57" s="277"/>
      <c r="AC57" s="12">
        <v>2</v>
      </c>
      <c r="AD57" s="198"/>
      <c r="AE57" s="117">
        <f>M57-J57</f>
        <v>-306.03960396039656</v>
      </c>
      <c r="AF57" s="110">
        <f>M57/J57</f>
        <v>0.89030838567727721</v>
      </c>
      <c r="AG57" s="282"/>
    </row>
    <row r="58" spans="1:33" ht="15.75" customHeight="1">
      <c r="A58" s="295"/>
      <c r="B58" s="100"/>
      <c r="C58" s="361"/>
      <c r="D58" s="361"/>
      <c r="E58" s="101"/>
      <c r="F58" s="102"/>
      <c r="G58" s="103"/>
      <c r="H58" s="26"/>
      <c r="I58" s="104"/>
      <c r="J58" s="105"/>
      <c r="K58" s="106"/>
      <c r="L58" s="107"/>
      <c r="M58" s="105"/>
      <c r="N58" s="106"/>
      <c r="O58" s="108"/>
      <c r="P58" s="109"/>
      <c r="Q58" s="110"/>
      <c r="R58" s="290"/>
      <c r="S58" s="47"/>
      <c r="T58" s="48"/>
      <c r="U58" s="111"/>
      <c r="V58" s="112"/>
      <c r="W58" s="113"/>
      <c r="X58" s="116"/>
      <c r="Y58" s="12"/>
      <c r="Z58" s="198"/>
      <c r="AA58" s="276"/>
      <c r="AB58" s="277"/>
      <c r="AC58" s="12"/>
      <c r="AD58" s="198"/>
      <c r="AE58" s="117"/>
      <c r="AF58" s="110"/>
      <c r="AG58" s="282"/>
    </row>
    <row r="59" spans="1:33" ht="15.75" customHeight="1">
      <c r="A59" s="295"/>
      <c r="B59" s="100"/>
      <c r="C59" s="361"/>
      <c r="D59" s="361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12"/>
      <c r="Z59" s="198"/>
      <c r="AA59" s="276"/>
      <c r="AB59" s="277"/>
      <c r="AC59" s="12"/>
      <c r="AD59" s="198"/>
      <c r="AE59" s="199"/>
      <c r="AF59" s="200"/>
      <c r="AG59" s="282"/>
    </row>
    <row r="60" spans="1:33" ht="15.75" customHeight="1">
      <c r="A60" s="296"/>
      <c r="B60" s="100"/>
      <c r="C60" s="361"/>
      <c r="D60" s="361"/>
      <c r="E60" s="101"/>
      <c r="F60" s="105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99"/>
      <c r="AF60" s="200"/>
      <c r="AG60" s="282"/>
    </row>
    <row r="61" spans="1:33" ht="15.75" customHeight="1">
      <c r="A61" s="296"/>
      <c r="B61" s="100"/>
      <c r="C61" s="361"/>
      <c r="D61" s="361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99"/>
      <c r="AF61" s="200"/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15">AVERAGE(I56:I71)</f>
        <v>17</v>
      </c>
      <c r="J72" s="137">
        <f t="shared" si="15"/>
        <v>1995</v>
      </c>
      <c r="K72" s="138">
        <f t="shared" ref="K72:K75" si="16">J72/I72</f>
        <v>117.35294117647059</v>
      </c>
      <c r="L72" s="136">
        <f t="shared" ref="L72:M72" si="17">AVERAGE(L56:L71)</f>
        <v>17</v>
      </c>
      <c r="M72" s="137">
        <f t="shared" si="17"/>
        <v>1781.758432106044</v>
      </c>
      <c r="N72" s="138">
        <f>M72/L72</f>
        <v>104.80931953564965</v>
      </c>
      <c r="O72" s="139">
        <f>L72-I72</f>
        <v>0</v>
      </c>
      <c r="P72" s="140">
        <f>N72-K72</f>
        <v>-12.543621640820945</v>
      </c>
      <c r="Q72" s="141">
        <f>N72/K72</f>
        <v>0.89311199604312985</v>
      </c>
      <c r="R72" s="291"/>
      <c r="S72" s="142">
        <f>S56</f>
        <v>0.25005787037037036</v>
      </c>
      <c r="T72" s="143">
        <f>INDEX(T56:T71,COUNTA(T56:T71))</f>
        <v>0.44722222222222224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6</v>
      </c>
      <c r="AD72" s="191">
        <f>SUM(AD56:AD71)</f>
        <v>0</v>
      </c>
      <c r="AE72" s="168">
        <f>M72-J72</f>
        <v>-213.24156789395602</v>
      </c>
      <c r="AF72" s="141">
        <f>M72/J72</f>
        <v>0.89311199604312985</v>
      </c>
      <c r="AG72" s="283"/>
    </row>
    <row r="73" spans="1:33" ht="15.75" customHeight="1">
      <c r="A73" s="284" t="s">
        <v>118</v>
      </c>
      <c r="B73" s="100" t="s">
        <v>211</v>
      </c>
      <c r="C73" s="274" t="s">
        <v>212</v>
      </c>
      <c r="D73" s="275"/>
      <c r="E73" s="101">
        <v>27.05</v>
      </c>
      <c r="F73" s="102">
        <v>613</v>
      </c>
      <c r="G73" s="121">
        <f t="shared" ref="G73:G75" si="18">E73*F73</f>
        <v>16581.650000000001</v>
      </c>
      <c r="H73" s="122"/>
      <c r="I73" s="104">
        <v>6</v>
      </c>
      <c r="J73" s="105">
        <v>3273</v>
      </c>
      <c r="K73" s="106">
        <f t="shared" si="16"/>
        <v>545.5</v>
      </c>
      <c r="L73" s="107">
        <v>6</v>
      </c>
      <c r="M73" s="105">
        <f>F73/V73*60</f>
        <v>2966.1290322580599</v>
      </c>
      <c r="N73" s="106">
        <f>M73/L73</f>
        <v>494.35483870967664</v>
      </c>
      <c r="O73" s="108">
        <f>L73-I73</f>
        <v>0</v>
      </c>
      <c r="P73" s="109">
        <f>N73-K73</f>
        <v>-51.145161290323358</v>
      </c>
      <c r="Q73" s="110">
        <f>N73/K73</f>
        <v>0.90624168416072715</v>
      </c>
      <c r="R73" s="289">
        <f>Q89</f>
        <v>0.905542367054189</v>
      </c>
      <c r="S73" s="47">
        <v>0.39513888888888887</v>
      </c>
      <c r="T73" s="48">
        <v>0.40375</v>
      </c>
      <c r="U73" s="111">
        <v>4.9999999999999822</v>
      </c>
      <c r="V73" s="112">
        <v>12.40000000000002</v>
      </c>
      <c r="W73" s="161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-306.87096774194015</v>
      </c>
      <c r="AF73" s="156">
        <f>M73/J73</f>
        <v>0.90624168416072715</v>
      </c>
      <c r="AG73" s="281">
        <f>AF89</f>
        <v>0.90554236705418889</v>
      </c>
    </row>
    <row r="74" spans="1:33" ht="15.75" customHeight="1">
      <c r="A74" s="285"/>
      <c r="B74" s="100" t="s">
        <v>211</v>
      </c>
      <c r="C74" s="274" t="s">
        <v>215</v>
      </c>
      <c r="D74" s="275"/>
      <c r="E74" s="101">
        <v>26.21</v>
      </c>
      <c r="F74" s="102">
        <v>1833</v>
      </c>
      <c r="G74" s="121">
        <f t="shared" si="18"/>
        <v>48042.93</v>
      </c>
      <c r="H74" s="62"/>
      <c r="I74" s="104">
        <v>6</v>
      </c>
      <c r="J74" s="105">
        <v>3273</v>
      </c>
      <c r="K74" s="106">
        <f t="shared" si="16"/>
        <v>545.5</v>
      </c>
      <c r="L74" s="107">
        <v>6</v>
      </c>
      <c r="M74" s="105">
        <f>F74/V74*60</f>
        <v>2965.7528089887628</v>
      </c>
      <c r="N74" s="106">
        <f>M74/L74</f>
        <v>494.29213483146049</v>
      </c>
      <c r="O74" s="123">
        <f>L74-I74</f>
        <v>0</v>
      </c>
      <c r="P74" s="124">
        <f>N74-K74</f>
        <v>-51.207865168539513</v>
      </c>
      <c r="Q74" s="125">
        <f>N74/K74</f>
        <v>0.90612673662962506</v>
      </c>
      <c r="R74" s="290"/>
      <c r="S74" s="47">
        <v>0.40694444444444444</v>
      </c>
      <c r="T74" s="48">
        <v>0.43269675925925927</v>
      </c>
      <c r="U74" s="111">
        <v>4.5999999999999996</v>
      </c>
      <c r="V74" s="112">
        <v>37.08333333333335</v>
      </c>
      <c r="W74" s="113"/>
      <c r="X74" s="116"/>
      <c r="Y74" s="12"/>
      <c r="Z74" s="198"/>
      <c r="AA74" s="276"/>
      <c r="AB74" s="277"/>
      <c r="AC74" s="12">
        <v>1</v>
      </c>
      <c r="AD74" s="198"/>
      <c r="AE74" s="117">
        <f>M74-J74</f>
        <v>-307.24719101123719</v>
      </c>
      <c r="AF74" s="110">
        <f>M74/J74</f>
        <v>0.90612673662962506</v>
      </c>
      <c r="AG74" s="282"/>
    </row>
    <row r="75" spans="1:33" ht="15.75" customHeight="1">
      <c r="A75" s="285"/>
      <c r="B75" s="100" t="s">
        <v>178</v>
      </c>
      <c r="C75" s="274" t="s">
        <v>216</v>
      </c>
      <c r="D75" s="275"/>
      <c r="E75" s="101">
        <v>21.92</v>
      </c>
      <c r="F75" s="102">
        <v>2005</v>
      </c>
      <c r="G75" s="121">
        <f t="shared" si="18"/>
        <v>43949.600000000006</v>
      </c>
      <c r="H75" s="62"/>
      <c r="I75" s="104">
        <v>6</v>
      </c>
      <c r="J75" s="105">
        <v>3600</v>
      </c>
      <c r="K75" s="106">
        <f t="shared" si="16"/>
        <v>600</v>
      </c>
      <c r="L75" s="118">
        <v>6</v>
      </c>
      <c r="M75" s="105">
        <f>F75/V75*60</f>
        <v>3255.7510148849783</v>
      </c>
      <c r="N75" s="106">
        <f>M75/L75</f>
        <v>542.62516914749642</v>
      </c>
      <c r="O75" s="123">
        <f>L75-I75</f>
        <v>0</v>
      </c>
      <c r="P75" s="124">
        <f>N75-K75</f>
        <v>-57.374830852503578</v>
      </c>
      <c r="Q75" s="125">
        <f>N75/K75</f>
        <v>0.90437528191249406</v>
      </c>
      <c r="R75" s="290"/>
      <c r="S75" s="47">
        <v>0.43614583333333334</v>
      </c>
      <c r="T75" s="48">
        <v>0.46180555555555558</v>
      </c>
      <c r="U75" s="111">
        <v>4.9666666666666703</v>
      </c>
      <c r="V75" s="112">
        <v>36.950000000000017</v>
      </c>
      <c r="W75" s="113"/>
      <c r="X75" s="116"/>
      <c r="Y75" s="12"/>
      <c r="Z75" s="198"/>
      <c r="AA75" s="276"/>
      <c r="AB75" s="277"/>
      <c r="AC75" s="12">
        <v>1</v>
      </c>
      <c r="AD75" s="198"/>
      <c r="AE75" s="117">
        <f>M75-J75</f>
        <v>-344.2489851150217</v>
      </c>
      <c r="AF75" s="110">
        <f>M75/J75</f>
        <v>0.90437528191249394</v>
      </c>
      <c r="AG75" s="282"/>
    </row>
    <row r="76" spans="1:33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27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27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13"/>
      <c r="X83" s="127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13"/>
      <c r="X84" s="127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13"/>
      <c r="X85" s="127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13"/>
      <c r="X86" s="127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13"/>
      <c r="X87" s="127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19">AVERAGE(I73:I88)</f>
        <v>6</v>
      </c>
      <c r="J89" s="137">
        <f t="shared" si="19"/>
        <v>3382</v>
      </c>
      <c r="K89" s="138">
        <f t="shared" ref="K89" si="20">J89/I89</f>
        <v>563.66666666666663</v>
      </c>
      <c r="L89" s="136">
        <f t="shared" ref="L89:M89" si="21">AVERAGE(L73:L88)</f>
        <v>6</v>
      </c>
      <c r="M89" s="137">
        <f t="shared" si="21"/>
        <v>3062.544285377267</v>
      </c>
      <c r="N89" s="138">
        <f>M89/L89</f>
        <v>510.42404756287783</v>
      </c>
      <c r="O89" s="139">
        <f>L89-I89</f>
        <v>0</v>
      </c>
      <c r="P89" s="140">
        <f>N89-K89</f>
        <v>-53.242619103788797</v>
      </c>
      <c r="Q89" s="141">
        <f>N89/K89</f>
        <v>0.905542367054189</v>
      </c>
      <c r="R89" s="291"/>
      <c r="S89" s="142">
        <f>S73</f>
        <v>0.39513888888888887</v>
      </c>
      <c r="T89" s="143">
        <f>INDEX(T73:T88,COUNTA(T73:T88))</f>
        <v>0.46180555555555558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9"/>
      <c r="AB89" s="280"/>
      <c r="AC89" s="179">
        <f>SUM(AC73:AC88)</f>
        <v>3</v>
      </c>
      <c r="AD89" s="191">
        <f>SUM(AD73:AD88)</f>
        <v>0</v>
      </c>
      <c r="AE89" s="168">
        <f>M89-J89</f>
        <v>-319.45571462273301</v>
      </c>
      <c r="AF89" s="141">
        <f>M89/J89</f>
        <v>0.90554236705418889</v>
      </c>
      <c r="AG89" s="283"/>
    </row>
    <row r="90" spans="1:33" ht="15.75" customHeight="1">
      <c r="A90" s="294" t="s">
        <v>220</v>
      </c>
      <c r="B90" s="146" t="s">
        <v>181</v>
      </c>
      <c r="C90" s="287" t="s">
        <v>203</v>
      </c>
      <c r="D90" s="288"/>
      <c r="E90" s="147">
        <v>58.17</v>
      </c>
      <c r="F90" s="97">
        <v>1730</v>
      </c>
      <c r="G90" s="148">
        <f t="shared" ref="G90:G91" si="22">E90*F90</f>
        <v>100634.1</v>
      </c>
      <c r="H90" s="149"/>
      <c r="I90" s="150">
        <v>19</v>
      </c>
      <c r="J90" s="151">
        <v>1800</v>
      </c>
      <c r="K90" s="152">
        <f>J90/I90</f>
        <v>94.736842105263165</v>
      </c>
      <c r="L90" s="153">
        <v>19</v>
      </c>
      <c r="M90" s="151">
        <f>F90/V90*60</f>
        <v>1605.9824651882434</v>
      </c>
      <c r="N90" s="152">
        <f>M90/L90</f>
        <v>84.525392904644391</v>
      </c>
      <c r="O90" s="154">
        <f>L90-I90</f>
        <v>0</v>
      </c>
      <c r="P90" s="155">
        <f>N90-K90</f>
        <v>-10.211449200618773</v>
      </c>
      <c r="Q90" s="156">
        <f>N90/K90</f>
        <v>0.89221248066013514</v>
      </c>
      <c r="R90" s="289">
        <f>Q106</f>
        <v>0.8922094236451058</v>
      </c>
      <c r="S90" s="157">
        <v>0.708587962962963</v>
      </c>
      <c r="T90" s="158">
        <v>0.75347222222222221</v>
      </c>
      <c r="U90" s="159"/>
      <c r="V90" s="160">
        <v>64.633333333333255</v>
      </c>
      <c r="W90" s="158"/>
      <c r="X90" s="169"/>
      <c r="Y90" s="196"/>
      <c r="Z90" s="197"/>
      <c r="AA90" s="292"/>
      <c r="AB90" s="293"/>
      <c r="AC90" s="196">
        <v>2</v>
      </c>
      <c r="AD90" s="197"/>
      <c r="AE90" s="115">
        <f>M90-J90</f>
        <v>-194.0175348117566</v>
      </c>
      <c r="AF90" s="156">
        <f>M90/J90</f>
        <v>0.89221248066013525</v>
      </c>
      <c r="AG90" s="281">
        <f>AF106</f>
        <v>0.89220942364510569</v>
      </c>
    </row>
    <row r="91" spans="1:33" ht="15.75" customHeight="1">
      <c r="A91" s="295"/>
      <c r="B91" s="163" t="s">
        <v>181</v>
      </c>
      <c r="C91" s="274" t="s">
        <v>221</v>
      </c>
      <c r="D91" s="275"/>
      <c r="E91" s="101">
        <v>44.98</v>
      </c>
      <c r="F91" s="102">
        <v>4064</v>
      </c>
      <c r="G91" s="103">
        <f t="shared" si="22"/>
        <v>182798.72</v>
      </c>
      <c r="H91" s="26"/>
      <c r="I91" s="104">
        <v>21</v>
      </c>
      <c r="J91" s="105">
        <v>1800</v>
      </c>
      <c r="K91" s="106">
        <f t="shared" ref="K91" si="23">J91/I91</f>
        <v>85.714285714285708</v>
      </c>
      <c r="L91" s="107">
        <v>21</v>
      </c>
      <c r="M91" s="105">
        <f>F91/V91*60</f>
        <v>1605.9714599341369</v>
      </c>
      <c r="N91" s="106">
        <f>M91/L91</f>
        <v>76.474831425435084</v>
      </c>
      <c r="O91" s="108">
        <f>L91-I91</f>
        <v>0</v>
      </c>
      <c r="P91" s="109">
        <f>N91-K91</f>
        <v>-9.2394542888506237</v>
      </c>
      <c r="Q91" s="110">
        <f>N91/K91</f>
        <v>0.89220636663007602</v>
      </c>
      <c r="R91" s="290"/>
      <c r="S91" s="47">
        <v>0.75706018518518514</v>
      </c>
      <c r="T91" s="48">
        <v>0.86250000000000004</v>
      </c>
      <c r="U91" s="111">
        <v>5.1666666666666217</v>
      </c>
      <c r="V91" s="112">
        <v>151.83333333333346</v>
      </c>
      <c r="W91" s="113"/>
      <c r="X91" s="116"/>
      <c r="Y91" s="12"/>
      <c r="Z91" s="198"/>
      <c r="AA91" s="276"/>
      <c r="AB91" s="277"/>
      <c r="AC91" s="12">
        <v>4</v>
      </c>
      <c r="AD91" s="198"/>
      <c r="AE91" s="117">
        <f>M91-J91</f>
        <v>-194.02854006586313</v>
      </c>
      <c r="AF91" s="110">
        <f>M91/J91</f>
        <v>0.89220636663007602</v>
      </c>
      <c r="AG91" s="282"/>
    </row>
    <row r="92" spans="1:33" ht="15.75" customHeight="1">
      <c r="A92" s="295"/>
      <c r="B92" s="163"/>
      <c r="C92" s="274"/>
      <c r="D92" s="275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16"/>
      <c r="Y92" s="12"/>
      <c r="Z92" s="198"/>
      <c r="AA92" s="276"/>
      <c r="AB92" s="277"/>
      <c r="AC92" s="12"/>
      <c r="AD92" s="198"/>
      <c r="AE92" s="117"/>
      <c r="AF92" s="110"/>
      <c r="AG92" s="282"/>
    </row>
    <row r="93" spans="1:33" ht="15.75" customHeight="1">
      <c r="A93" s="295"/>
      <c r="B93" s="163"/>
      <c r="C93" s="274"/>
      <c r="D93" s="275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282"/>
    </row>
    <row r="94" spans="1:33" ht="15.75" customHeight="1">
      <c r="A94" s="296"/>
      <c r="B94" s="163"/>
      <c r="C94" s="274"/>
      <c r="D94" s="275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282"/>
    </row>
    <row r="95" spans="1:33" ht="15.75" customHeight="1">
      <c r="A95" s="296"/>
      <c r="B95" s="163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282"/>
    </row>
    <row r="96" spans="1:33" ht="15.75" customHeight="1">
      <c r="A96" s="296"/>
      <c r="B96" s="163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76"/>
      <c r="AB96" s="277"/>
      <c r="AC96" s="12"/>
      <c r="AD96" s="198"/>
      <c r="AE96" s="117"/>
      <c r="AF96" s="110"/>
      <c r="AG96" s="282"/>
    </row>
    <row r="97" spans="1:33" ht="15.75" customHeight="1">
      <c r="A97" s="296"/>
      <c r="B97" s="163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76"/>
      <c r="AB97" s="277"/>
      <c r="AC97" s="12"/>
      <c r="AD97" s="198"/>
      <c r="AE97" s="117"/>
      <c r="AF97" s="110"/>
      <c r="AG97" s="282"/>
    </row>
    <row r="98" spans="1:33" ht="15.75" customHeight="1">
      <c r="A98" s="296"/>
      <c r="B98" s="163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76"/>
      <c r="AB98" s="277"/>
      <c r="AC98" s="12"/>
      <c r="AD98" s="198"/>
      <c r="AE98" s="117"/>
      <c r="AF98" s="110"/>
      <c r="AG98" s="282"/>
    </row>
    <row r="99" spans="1:33" ht="15.75" customHeight="1">
      <c r="A99" s="296"/>
      <c r="B99" s="163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76"/>
      <c r="AB99" s="277"/>
      <c r="AC99" s="12"/>
      <c r="AD99" s="198"/>
      <c r="AE99" s="117"/>
      <c r="AF99" s="110"/>
      <c r="AG99" s="282"/>
    </row>
    <row r="100" spans="1:33" ht="15.75" customHeight="1">
      <c r="A100" s="296"/>
      <c r="B100" s="163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76"/>
      <c r="AB100" s="277"/>
      <c r="AC100" s="12"/>
      <c r="AD100" s="198"/>
      <c r="AE100" s="117"/>
      <c r="AF100" s="110"/>
      <c r="AG100" s="282"/>
    </row>
    <row r="101" spans="1:33" ht="15.75" customHeight="1">
      <c r="A101" s="296"/>
      <c r="B101" s="163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76"/>
      <c r="AB101" s="277"/>
      <c r="AC101" s="12"/>
      <c r="AD101" s="198"/>
      <c r="AE101" s="117"/>
      <c r="AF101" s="110"/>
      <c r="AG101" s="282"/>
    </row>
    <row r="102" spans="1:33" ht="15.75" customHeight="1">
      <c r="A102" s="296"/>
      <c r="B102" s="163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76"/>
      <c r="AB102" s="277"/>
      <c r="AC102" s="12"/>
      <c r="AD102" s="198"/>
      <c r="AE102" s="117"/>
      <c r="AF102" s="110"/>
      <c r="AG102" s="282"/>
    </row>
    <row r="103" spans="1:33" ht="15.75" customHeight="1">
      <c r="A103" s="296"/>
      <c r="B103" s="163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76"/>
      <c r="AB103" s="277"/>
      <c r="AC103" s="12"/>
      <c r="AD103" s="198"/>
      <c r="AE103" s="117"/>
      <c r="AF103" s="110"/>
      <c r="AG103" s="282"/>
    </row>
    <row r="104" spans="1:33" ht="15.75" customHeight="1">
      <c r="A104" s="296"/>
      <c r="B104" s="163"/>
      <c r="C104" s="274"/>
      <c r="D104" s="275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76"/>
      <c r="AB104" s="277"/>
      <c r="AC104" s="12"/>
      <c r="AD104" s="198"/>
      <c r="AE104" s="117"/>
      <c r="AF104" s="110"/>
      <c r="AG104" s="282"/>
    </row>
    <row r="105" spans="1:33" ht="15.75" customHeight="1">
      <c r="A105" s="296"/>
      <c r="B105" s="163"/>
      <c r="C105" s="274"/>
      <c r="D105" s="275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76"/>
      <c r="AB105" s="277"/>
      <c r="AC105" s="12"/>
      <c r="AD105" s="198"/>
      <c r="AE105" s="165"/>
      <c r="AF105" s="125"/>
      <c r="AG105" s="282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20</v>
      </c>
      <c r="J106" s="137">
        <f t="shared" si="24"/>
        <v>1800</v>
      </c>
      <c r="K106" s="138">
        <f t="shared" ref="K106" si="25">J106/I106</f>
        <v>90</v>
      </c>
      <c r="L106" s="136">
        <f t="shared" ref="L106:M106" si="26">AVERAGE(L90:L105)</f>
        <v>20</v>
      </c>
      <c r="M106" s="137">
        <f t="shared" si="26"/>
        <v>1605.9769625611902</v>
      </c>
      <c r="N106" s="138">
        <f>M106/L106</f>
        <v>80.298848128059518</v>
      </c>
      <c r="O106" s="139">
        <f>L106-I106</f>
        <v>0</v>
      </c>
      <c r="P106" s="140">
        <f>N106-K106</f>
        <v>-9.7011518719404819</v>
      </c>
      <c r="Q106" s="141">
        <f>N106/K106</f>
        <v>0.8922094236451058</v>
      </c>
      <c r="R106" s="291"/>
      <c r="S106" s="142">
        <f>S90</f>
        <v>0.708587962962963</v>
      </c>
      <c r="T106" s="143">
        <f>INDEX(T90:T105,COUNTA(T90:T105))</f>
        <v>0.86250000000000004</v>
      </c>
      <c r="U106" s="144"/>
      <c r="V106" s="166"/>
      <c r="W106" s="167"/>
      <c r="X106" s="138"/>
      <c r="Y106" s="179">
        <f t="shared" ref="Y106:Z106" si="27">SUM(Y90:Y105)</f>
        <v>0</v>
      </c>
      <c r="Z106" s="180">
        <f t="shared" si="27"/>
        <v>0</v>
      </c>
      <c r="AA106" s="279"/>
      <c r="AB106" s="280"/>
      <c r="AC106" s="179">
        <f t="shared" ref="AC106:AD106" si="28">SUM(AC90:AC105)</f>
        <v>6</v>
      </c>
      <c r="AD106" s="180">
        <f t="shared" si="28"/>
        <v>0</v>
      </c>
      <c r="AE106" s="168">
        <f>M106-J106</f>
        <v>-194.02303743880975</v>
      </c>
      <c r="AF106" s="141">
        <f>M106/J106</f>
        <v>0.89220942364510569</v>
      </c>
      <c r="AG106" s="283"/>
    </row>
    <row r="107" spans="1:33" ht="15.75" customHeight="1">
      <c r="A107" s="284" t="s">
        <v>196</v>
      </c>
      <c r="B107" s="146" t="s">
        <v>181</v>
      </c>
      <c r="C107" s="287" t="s">
        <v>201</v>
      </c>
      <c r="D107" s="288"/>
      <c r="E107" s="147">
        <v>54.09</v>
      </c>
      <c r="F107" s="159">
        <v>1509</v>
      </c>
      <c r="G107" s="148">
        <f t="shared" ref="G107:G109" si="29">E107*F107</f>
        <v>81621.810000000012</v>
      </c>
      <c r="H107" s="149"/>
      <c r="I107" s="150">
        <v>19</v>
      </c>
      <c r="J107" s="151">
        <v>2000</v>
      </c>
      <c r="K107" s="152">
        <f>J107/I107</f>
        <v>105.26315789473684</v>
      </c>
      <c r="L107" s="153">
        <v>20</v>
      </c>
      <c r="M107" s="151">
        <f>F107/V107*60</f>
        <v>1786.3860572180211</v>
      </c>
      <c r="N107" s="152">
        <f>M107/L107</f>
        <v>89.319302860901047</v>
      </c>
      <c r="O107" s="154">
        <f>L107-I107</f>
        <v>1</v>
      </c>
      <c r="P107" s="155">
        <f>N107-K107</f>
        <v>-15.943855033835789</v>
      </c>
      <c r="Q107" s="156">
        <f>N107/K107</f>
        <v>0.84853337717856003</v>
      </c>
      <c r="R107" s="289">
        <f>Q123</f>
        <v>0.86387200670713649</v>
      </c>
      <c r="S107" s="157">
        <v>0.70855324074074078</v>
      </c>
      <c r="T107" s="158">
        <v>0.74375000000000002</v>
      </c>
      <c r="U107" s="159"/>
      <c r="V107" s="160">
        <v>50.683333333333316</v>
      </c>
      <c r="W107" s="97"/>
      <c r="X107" s="98"/>
      <c r="Y107" s="196"/>
      <c r="Z107" s="197"/>
      <c r="AA107" s="292"/>
      <c r="AB107" s="293"/>
      <c r="AC107" s="196">
        <v>1</v>
      </c>
      <c r="AD107" s="197"/>
      <c r="AE107" s="115">
        <f>M107-J107</f>
        <v>-213.61394278197895</v>
      </c>
      <c r="AF107" s="156">
        <f>M107/J107</f>
        <v>0.89319302860901051</v>
      </c>
      <c r="AG107" s="358">
        <f>AF123</f>
        <v>0.89266774026404105</v>
      </c>
    </row>
    <row r="108" spans="1:33" ht="15.75" customHeight="1">
      <c r="A108" s="285"/>
      <c r="B108" s="163" t="s">
        <v>181</v>
      </c>
      <c r="C108" s="274" t="s">
        <v>222</v>
      </c>
      <c r="D108" s="275"/>
      <c r="E108" s="101">
        <v>50.67</v>
      </c>
      <c r="F108" s="111">
        <v>3131</v>
      </c>
      <c r="G108" s="103">
        <f t="shared" si="29"/>
        <v>158647.77000000002</v>
      </c>
      <c r="H108" s="26"/>
      <c r="I108" s="104">
        <v>20</v>
      </c>
      <c r="J108" s="105">
        <v>2000</v>
      </c>
      <c r="K108" s="106">
        <f t="shared" ref="K108:K109" si="30">J108/I108</f>
        <v>100</v>
      </c>
      <c r="L108" s="107">
        <v>20</v>
      </c>
      <c r="M108" s="105">
        <f>F108/V108*60</f>
        <v>1784.8931116389549</v>
      </c>
      <c r="N108" s="106">
        <f>M108/L108</f>
        <v>89.24465558194774</v>
      </c>
      <c r="O108" s="108">
        <f>L108-I108</f>
        <v>0</v>
      </c>
      <c r="P108" s="109">
        <f>N108-K108</f>
        <v>-10.75534441805226</v>
      </c>
      <c r="Q108" s="110">
        <f>N108/K108</f>
        <v>0.89244655581947741</v>
      </c>
      <c r="R108" s="290"/>
      <c r="S108" s="47">
        <v>0.74722222222222223</v>
      </c>
      <c r="T108" s="48">
        <v>0.8203125</v>
      </c>
      <c r="U108" s="111">
        <v>4.9999999999999822</v>
      </c>
      <c r="V108" s="112">
        <v>105.24999999999999</v>
      </c>
      <c r="W108" s="113"/>
      <c r="X108" s="116"/>
      <c r="Y108" s="12"/>
      <c r="Z108" s="198"/>
      <c r="AA108" s="276"/>
      <c r="AB108" s="277"/>
      <c r="AC108" s="12">
        <v>2</v>
      </c>
      <c r="AD108" s="198"/>
      <c r="AE108" s="117">
        <f>M108-J108</f>
        <v>-215.10688836104509</v>
      </c>
      <c r="AF108" s="110">
        <f>M108/J108</f>
        <v>0.89244655581947741</v>
      </c>
      <c r="AG108" s="359"/>
    </row>
    <row r="109" spans="1:33" ht="15.75" customHeight="1">
      <c r="A109" s="285"/>
      <c r="B109" s="163" t="s">
        <v>181</v>
      </c>
      <c r="C109" s="274" t="s">
        <v>197</v>
      </c>
      <c r="D109" s="275"/>
      <c r="E109" s="101">
        <v>57.3</v>
      </c>
      <c r="F109" s="111">
        <v>1227</v>
      </c>
      <c r="G109" s="103">
        <f t="shared" si="29"/>
        <v>70307.099999999991</v>
      </c>
      <c r="H109" s="26"/>
      <c r="I109" s="104">
        <v>21</v>
      </c>
      <c r="J109" s="105">
        <v>2000</v>
      </c>
      <c r="K109" s="106">
        <f t="shared" si="30"/>
        <v>95.238095238095241</v>
      </c>
      <c r="L109" s="107">
        <v>22</v>
      </c>
      <c r="M109" s="105">
        <f>F109/V109*60</f>
        <v>1784.7272727272702</v>
      </c>
      <c r="N109" s="106">
        <f>M109/L109</f>
        <v>81.123966942148641</v>
      </c>
      <c r="O109" s="108">
        <f>L109-I109</f>
        <v>1</v>
      </c>
      <c r="P109" s="109">
        <f>N109-K109</f>
        <v>-14.1141282959466</v>
      </c>
      <c r="Q109" s="110">
        <f>N109/K109</f>
        <v>0.85180165289256071</v>
      </c>
      <c r="R109" s="290"/>
      <c r="S109" s="47">
        <v>0.82430555555555551</v>
      </c>
      <c r="T109" s="48">
        <v>0.85295138888888888</v>
      </c>
      <c r="U109" s="111">
        <v>5.7499999999999396</v>
      </c>
      <c r="V109" s="112">
        <v>41.250000000000057</v>
      </c>
      <c r="W109" s="113"/>
      <c r="X109" s="116"/>
      <c r="Y109" s="12"/>
      <c r="Z109" s="198"/>
      <c r="AA109" s="276"/>
      <c r="AB109" s="277"/>
      <c r="AC109" s="12">
        <v>1</v>
      </c>
      <c r="AD109" s="198"/>
      <c r="AE109" s="117">
        <f>M109-J109</f>
        <v>-215.27272727272975</v>
      </c>
      <c r="AF109" s="110">
        <f>M109/J109</f>
        <v>0.89236363636363514</v>
      </c>
      <c r="AG109" s="359"/>
    </row>
    <row r="110" spans="1:33" ht="15.75" customHeight="1">
      <c r="A110" s="285"/>
      <c r="B110" s="163"/>
      <c r="C110" s="274"/>
      <c r="D110" s="275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76"/>
      <c r="AB110" s="277"/>
      <c r="AC110" s="12"/>
      <c r="AD110" s="198"/>
      <c r="AE110" s="117"/>
      <c r="AF110" s="110"/>
      <c r="AG110" s="359"/>
    </row>
    <row r="111" spans="1:33" ht="15.75" customHeight="1">
      <c r="A111" s="285"/>
      <c r="B111" s="163"/>
      <c r="C111" s="274"/>
      <c r="D111" s="275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359"/>
    </row>
    <row r="112" spans="1:33" ht="15.75" customHeight="1">
      <c r="A112" s="285"/>
      <c r="B112" s="163"/>
      <c r="C112" s="274"/>
      <c r="D112" s="275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359"/>
    </row>
    <row r="113" spans="1:33" ht="15.75" customHeight="1">
      <c r="A113" s="285"/>
      <c r="B113" s="163"/>
      <c r="C113" s="274"/>
      <c r="D113" s="275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12"/>
      <c r="Z113" s="198"/>
      <c r="AA113" s="276"/>
      <c r="AB113" s="277"/>
      <c r="AC113" s="12"/>
      <c r="AD113" s="198"/>
      <c r="AE113" s="117"/>
      <c r="AF113" s="110"/>
      <c r="AG113" s="359"/>
    </row>
    <row r="114" spans="1:33" ht="15.75" customHeight="1">
      <c r="A114" s="285"/>
      <c r="B114" s="163"/>
      <c r="C114" s="274"/>
      <c r="D114" s="275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12"/>
      <c r="Z114" s="198"/>
      <c r="AA114" s="276"/>
      <c r="AB114" s="277"/>
      <c r="AC114" s="12"/>
      <c r="AD114" s="198"/>
      <c r="AE114" s="117"/>
      <c r="AF114" s="110"/>
      <c r="AG114" s="359"/>
    </row>
    <row r="115" spans="1:33" ht="15.75" customHeight="1">
      <c r="A115" s="285"/>
      <c r="B115" s="163"/>
      <c r="C115" s="274"/>
      <c r="D115" s="275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12"/>
      <c r="Z115" s="198"/>
      <c r="AA115" s="276"/>
      <c r="AB115" s="277"/>
      <c r="AC115" s="12"/>
      <c r="AD115" s="198"/>
      <c r="AE115" s="117"/>
      <c r="AF115" s="110"/>
      <c r="AG115" s="359"/>
    </row>
    <row r="116" spans="1:33" ht="15.75" customHeight="1">
      <c r="A116" s="285"/>
      <c r="B116" s="163"/>
      <c r="C116" s="274"/>
      <c r="D116" s="275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12"/>
      <c r="Z116" s="198"/>
      <c r="AA116" s="276"/>
      <c r="AB116" s="277"/>
      <c r="AC116" s="12"/>
      <c r="AD116" s="198"/>
      <c r="AE116" s="117"/>
      <c r="AF116" s="110"/>
      <c r="AG116" s="359"/>
    </row>
    <row r="117" spans="1:33" ht="15.75" customHeight="1">
      <c r="A117" s="285"/>
      <c r="B117" s="163"/>
      <c r="C117" s="274"/>
      <c r="D117" s="275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13"/>
      <c r="X117" s="116"/>
      <c r="Y117" s="12"/>
      <c r="Z117" s="198"/>
      <c r="AA117" s="276"/>
      <c r="AB117" s="277"/>
      <c r="AC117" s="12"/>
      <c r="AD117" s="198"/>
      <c r="AE117" s="117"/>
      <c r="AF117" s="110"/>
      <c r="AG117" s="359"/>
    </row>
    <row r="118" spans="1:33" ht="15.75" customHeight="1">
      <c r="A118" s="285"/>
      <c r="B118" s="163"/>
      <c r="C118" s="274"/>
      <c r="D118" s="275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13"/>
      <c r="X118" s="116"/>
      <c r="Y118" s="12"/>
      <c r="Z118" s="198"/>
      <c r="AA118" s="276"/>
      <c r="AB118" s="277"/>
      <c r="AC118" s="12"/>
      <c r="AD118" s="198"/>
      <c r="AE118" s="117"/>
      <c r="AF118" s="110"/>
      <c r="AG118" s="359"/>
    </row>
    <row r="119" spans="1:33" ht="15.75" customHeight="1">
      <c r="A119" s="285"/>
      <c r="B119" s="163"/>
      <c r="C119" s="274"/>
      <c r="D119" s="275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13"/>
      <c r="X119" s="116"/>
      <c r="Y119" s="12"/>
      <c r="Z119" s="198"/>
      <c r="AA119" s="276"/>
      <c r="AB119" s="277"/>
      <c r="AC119" s="12"/>
      <c r="AD119" s="198"/>
      <c r="AE119" s="117"/>
      <c r="AF119" s="110"/>
      <c r="AG119" s="359"/>
    </row>
    <row r="120" spans="1:33" ht="15.75" customHeight="1">
      <c r="A120" s="285"/>
      <c r="B120" s="163"/>
      <c r="C120" s="274"/>
      <c r="D120" s="275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83"/>
      <c r="X120" s="184"/>
      <c r="Y120" s="12"/>
      <c r="Z120" s="198"/>
      <c r="AA120" s="276"/>
      <c r="AB120" s="277"/>
      <c r="AC120" s="12"/>
      <c r="AD120" s="198"/>
      <c r="AE120" s="117"/>
      <c r="AF120" s="110"/>
      <c r="AG120" s="359"/>
    </row>
    <row r="121" spans="1:33" ht="15.75" customHeight="1">
      <c r="A121" s="285"/>
      <c r="B121" s="163"/>
      <c r="C121" s="274"/>
      <c r="D121" s="275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85"/>
      <c r="X121" s="186"/>
      <c r="Y121" s="12"/>
      <c r="Z121" s="198"/>
      <c r="AA121" s="276"/>
      <c r="AB121" s="277"/>
      <c r="AC121" s="12"/>
      <c r="AD121" s="198"/>
      <c r="AE121" s="117"/>
      <c r="AF121" s="110"/>
      <c r="AG121" s="359"/>
    </row>
    <row r="122" spans="1:33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47"/>
      <c r="T122" s="48"/>
      <c r="U122" s="130"/>
      <c r="V122" s="112"/>
      <c r="W122" s="185"/>
      <c r="X122" s="186"/>
      <c r="Y122" s="12"/>
      <c r="Z122" s="198"/>
      <c r="AA122" s="276"/>
      <c r="AB122" s="277"/>
      <c r="AC122" s="12"/>
      <c r="AD122" s="198"/>
      <c r="AE122" s="117"/>
      <c r="AF122" s="110"/>
      <c r="AG122" s="359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1">AVERAGE(I107:I122)</f>
        <v>20</v>
      </c>
      <c r="J123" s="137">
        <f t="shared" si="31"/>
        <v>2000</v>
      </c>
      <c r="K123" s="138">
        <f t="shared" ref="K123" si="32">J123/I123</f>
        <v>100</v>
      </c>
      <c r="L123" s="136">
        <f t="shared" ref="L123:M123" si="33">AVERAGE(L107:L122)</f>
        <v>20.666666666666668</v>
      </c>
      <c r="M123" s="137">
        <f t="shared" si="33"/>
        <v>1785.3354805280821</v>
      </c>
      <c r="N123" s="138">
        <f>M123/L123</f>
        <v>86.387200670713653</v>
      </c>
      <c r="O123" s="139">
        <f>L123-I123</f>
        <v>0.66666666666666785</v>
      </c>
      <c r="P123" s="140">
        <f>N123-K123</f>
        <v>-13.612799329286347</v>
      </c>
      <c r="Q123" s="141">
        <f>N123/K123</f>
        <v>0.86387200670713649</v>
      </c>
      <c r="R123" s="291"/>
      <c r="S123" s="142">
        <f>S107</f>
        <v>0.70855324074074078</v>
      </c>
      <c r="T123" s="143">
        <f>INDEX(T107:T122,COUNTA(T107:T122))</f>
        <v>0.85295138888888888</v>
      </c>
      <c r="U123" s="144"/>
      <c r="V123" s="166"/>
      <c r="W123" s="187"/>
      <c r="X123" s="188"/>
      <c r="Y123" s="179">
        <f t="shared" ref="Y123:Z123" si="34">SUM(Y107:Y122)</f>
        <v>0</v>
      </c>
      <c r="Z123" s="180">
        <f t="shared" si="34"/>
        <v>0</v>
      </c>
      <c r="AA123" s="279"/>
      <c r="AB123" s="280"/>
      <c r="AC123" s="179">
        <f t="shared" ref="AC123:AD123" si="35">SUM(AC107:AC122)</f>
        <v>4</v>
      </c>
      <c r="AD123" s="180">
        <f t="shared" si="35"/>
        <v>0</v>
      </c>
      <c r="AE123" s="168">
        <f>M123-J123</f>
        <v>-214.66451947191786</v>
      </c>
      <c r="AF123" s="141">
        <f>M123/J123</f>
        <v>0.89266774026404105</v>
      </c>
      <c r="AG123" s="360"/>
    </row>
    <row r="124" spans="1:33" ht="15.75" customHeight="1">
      <c r="A124" s="294" t="s">
        <v>209</v>
      </c>
      <c r="B124" s="146" t="s">
        <v>181</v>
      </c>
      <c r="C124" s="287" t="s">
        <v>200</v>
      </c>
      <c r="D124" s="288"/>
      <c r="E124" s="147">
        <v>47.6</v>
      </c>
      <c r="F124" s="97">
        <v>2085</v>
      </c>
      <c r="G124" s="148">
        <f t="shared" ref="G124:G126" si="36">E124*F124</f>
        <v>99246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1786.7174482266123</v>
      </c>
      <c r="N124" s="152">
        <f>M124/L124</f>
        <v>77.683367314200538</v>
      </c>
      <c r="O124" s="154">
        <f>L124-I124</f>
        <v>0</v>
      </c>
      <c r="P124" s="155">
        <f>N124-K124</f>
        <v>-9.2731544249298992</v>
      </c>
      <c r="Q124" s="156">
        <f>N124/K124</f>
        <v>0.89335872411330619</v>
      </c>
      <c r="R124" s="289">
        <f>Q140</f>
        <v>0.8800637040648791</v>
      </c>
      <c r="S124" s="157">
        <v>0.70833333333333337</v>
      </c>
      <c r="T124" s="158">
        <v>0.75695601851851857</v>
      </c>
      <c r="U124" s="159"/>
      <c r="V124" s="160">
        <v>70.01666666666668</v>
      </c>
      <c r="W124" s="158"/>
      <c r="X124" s="169"/>
      <c r="Y124" s="196"/>
      <c r="Z124" s="197"/>
      <c r="AA124" s="292"/>
      <c r="AB124" s="293"/>
      <c r="AC124" s="196">
        <v>1</v>
      </c>
      <c r="AD124" s="197"/>
      <c r="AE124" s="115">
        <f>M124-J124</f>
        <v>-213.28255177338769</v>
      </c>
      <c r="AF124" s="156">
        <f>M124/J124</f>
        <v>0.89335872411330619</v>
      </c>
      <c r="AG124" s="281">
        <f>AF140</f>
        <v>0.89281825050060193</v>
      </c>
    </row>
    <row r="125" spans="1:33" ht="15.75" customHeight="1">
      <c r="A125" s="295"/>
      <c r="B125" s="163" t="s">
        <v>181</v>
      </c>
      <c r="C125" s="274" t="s">
        <v>199</v>
      </c>
      <c r="D125" s="275"/>
      <c r="E125" s="101">
        <v>56.87</v>
      </c>
      <c r="F125" s="102">
        <v>1895</v>
      </c>
      <c r="G125" s="103">
        <f t="shared" si="36"/>
        <v>107768.65</v>
      </c>
      <c r="H125" s="26"/>
      <c r="I125" s="104">
        <v>23</v>
      </c>
      <c r="J125" s="105">
        <v>2000</v>
      </c>
      <c r="K125" s="106">
        <f t="shared" ref="K125:K126" si="37">J125/I125</f>
        <v>86.956521739130437</v>
      </c>
      <c r="L125" s="107">
        <v>24</v>
      </c>
      <c r="M125" s="105">
        <f>F125/V125*60</f>
        <v>1784.4624640334819</v>
      </c>
      <c r="N125" s="106">
        <f>M125/L125</f>
        <v>74.352602668061749</v>
      </c>
      <c r="O125" s="108">
        <f>L125-I125</f>
        <v>1</v>
      </c>
      <c r="P125" s="109">
        <f>N125-K125</f>
        <v>-12.603919071068688</v>
      </c>
      <c r="Q125" s="110">
        <f>N125/K125</f>
        <v>0.8550549306827101</v>
      </c>
      <c r="R125" s="290"/>
      <c r="S125" s="47">
        <v>0.76061342592592596</v>
      </c>
      <c r="T125" s="48">
        <v>0.80486111111111114</v>
      </c>
      <c r="U125" s="111">
        <v>5.2666666666666373</v>
      </c>
      <c r="V125" s="112">
        <v>63.716666666666661</v>
      </c>
      <c r="W125" s="113"/>
      <c r="X125" s="116"/>
      <c r="Y125" s="12"/>
      <c r="Z125" s="198"/>
      <c r="AA125" s="276"/>
      <c r="AB125" s="277"/>
      <c r="AC125" s="12">
        <v>1</v>
      </c>
      <c r="AD125" s="198"/>
      <c r="AE125" s="117">
        <f>M125-J125</f>
        <v>-215.53753596651813</v>
      </c>
      <c r="AF125" s="110">
        <f>M125/J125</f>
        <v>0.89223123201674093</v>
      </c>
      <c r="AG125" s="282"/>
    </row>
    <row r="126" spans="1:33" ht="15.75" customHeight="1">
      <c r="A126" s="295"/>
      <c r="B126" s="163" t="s">
        <v>181</v>
      </c>
      <c r="C126" s="274" t="s">
        <v>198</v>
      </c>
      <c r="D126" s="275"/>
      <c r="E126" s="101">
        <v>56.79</v>
      </c>
      <c r="F126" s="102">
        <v>2315</v>
      </c>
      <c r="G126" s="103">
        <f t="shared" si="36"/>
        <v>131468.85</v>
      </c>
      <c r="H126" s="26"/>
      <c r="I126" s="104">
        <v>23</v>
      </c>
      <c r="J126" s="105">
        <v>2000</v>
      </c>
      <c r="K126" s="106">
        <f t="shared" si="37"/>
        <v>86.956521739130437</v>
      </c>
      <c r="L126" s="107">
        <v>23</v>
      </c>
      <c r="M126" s="105">
        <f>F126/V126*60</f>
        <v>1785.7295907435171</v>
      </c>
      <c r="N126" s="106">
        <f>M126/L126</f>
        <v>77.640416988848571</v>
      </c>
      <c r="O126" s="108">
        <f>L126-I126</f>
        <v>0</v>
      </c>
      <c r="P126" s="109">
        <f>N126-K126</f>
        <v>-9.3161047502818661</v>
      </c>
      <c r="Q126" s="110">
        <f>N126/K126</f>
        <v>0.89286479537175856</v>
      </c>
      <c r="R126" s="290"/>
      <c r="S126" s="47">
        <v>0.80917824074074074</v>
      </c>
      <c r="T126" s="48">
        <v>0.86319444444444449</v>
      </c>
      <c r="U126" s="111">
        <v>6.2166666666666259</v>
      </c>
      <c r="V126" s="112">
        <v>77.783333333333388</v>
      </c>
      <c r="W126" s="113"/>
      <c r="X126" s="116"/>
      <c r="Y126" s="12"/>
      <c r="Z126" s="198"/>
      <c r="AA126" s="276"/>
      <c r="AB126" s="277"/>
      <c r="AC126" s="12">
        <v>1</v>
      </c>
      <c r="AD126" s="198"/>
      <c r="AE126" s="117">
        <f>M126-J126</f>
        <v>-214.27040925648294</v>
      </c>
      <c r="AF126" s="110">
        <f>M126/J126</f>
        <v>0.89286479537175856</v>
      </c>
      <c r="AG126" s="282"/>
    </row>
    <row r="127" spans="1:33" ht="15.75" customHeight="1">
      <c r="A127" s="295"/>
      <c r="B127" s="163"/>
      <c r="C127" s="274"/>
      <c r="D127" s="275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76"/>
      <c r="AB127" s="277"/>
      <c r="AC127" s="12"/>
      <c r="AD127" s="198"/>
      <c r="AE127" s="117"/>
      <c r="AF127" s="110"/>
      <c r="AG127" s="282"/>
    </row>
    <row r="128" spans="1:33" ht="15.75" customHeight="1">
      <c r="A128" s="296"/>
      <c r="B128" s="163"/>
      <c r="C128" s="274"/>
      <c r="D128" s="275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76"/>
      <c r="AB128" s="277"/>
      <c r="AC128" s="12"/>
      <c r="AD128" s="198"/>
      <c r="AE128" s="117"/>
      <c r="AF128" s="110"/>
      <c r="AG128" s="282"/>
    </row>
    <row r="129" spans="1:33" ht="15.75" customHeight="1">
      <c r="A129" s="296"/>
      <c r="B129" s="163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12"/>
      <c r="Z129" s="198"/>
      <c r="AA129" s="276"/>
      <c r="AB129" s="277"/>
      <c r="AC129" s="12"/>
      <c r="AD129" s="198"/>
      <c r="AE129" s="117"/>
      <c r="AF129" s="110"/>
      <c r="AG129" s="282"/>
    </row>
    <row r="130" spans="1:33" ht="15.75" customHeight="1">
      <c r="A130" s="296"/>
      <c r="B130" s="163"/>
      <c r="C130" s="274"/>
      <c r="D130" s="275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119"/>
      <c r="T130" s="120"/>
      <c r="U130" s="111"/>
      <c r="V130" s="112"/>
      <c r="W130" s="120"/>
      <c r="X130" s="189"/>
      <c r="Y130" s="12"/>
      <c r="Z130" s="198"/>
      <c r="AA130" s="276"/>
      <c r="AB130" s="277"/>
      <c r="AC130" s="12"/>
      <c r="AD130" s="198"/>
      <c r="AE130" s="117"/>
      <c r="AF130" s="110"/>
      <c r="AG130" s="282"/>
    </row>
    <row r="131" spans="1:33" ht="15.75" customHeight="1">
      <c r="A131" s="296"/>
      <c r="B131" s="163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119"/>
      <c r="T131" s="120"/>
      <c r="U131" s="111"/>
      <c r="V131" s="112"/>
      <c r="W131" s="120"/>
      <c r="X131" s="189"/>
      <c r="Y131" s="12"/>
      <c r="Z131" s="198"/>
      <c r="AA131" s="276"/>
      <c r="AB131" s="277"/>
      <c r="AC131" s="12"/>
      <c r="AD131" s="198"/>
      <c r="AE131" s="117"/>
      <c r="AF131" s="110"/>
      <c r="AG131" s="282"/>
    </row>
    <row r="132" spans="1:33" ht="15.75" customHeight="1">
      <c r="A132" s="296"/>
      <c r="B132" s="163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119"/>
      <c r="T132" s="120"/>
      <c r="U132" s="111"/>
      <c r="V132" s="112"/>
      <c r="W132" s="120"/>
      <c r="X132" s="189"/>
      <c r="Y132" s="12"/>
      <c r="Z132" s="198"/>
      <c r="AA132" s="276"/>
      <c r="AB132" s="277"/>
      <c r="AC132" s="12"/>
      <c r="AD132" s="198"/>
      <c r="AE132" s="117"/>
      <c r="AF132" s="110"/>
      <c r="AG132" s="282"/>
    </row>
    <row r="133" spans="1:33" ht="15.75" customHeight="1">
      <c r="A133" s="296"/>
      <c r="B133" s="163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119"/>
      <c r="T133" s="120"/>
      <c r="U133" s="111"/>
      <c r="V133" s="112"/>
      <c r="W133" s="120"/>
      <c r="X133" s="189"/>
      <c r="Y133" s="12"/>
      <c r="Z133" s="198"/>
      <c r="AA133" s="276"/>
      <c r="AB133" s="277"/>
      <c r="AC133" s="12"/>
      <c r="AD133" s="198"/>
      <c r="AE133" s="117"/>
      <c r="AF133" s="110"/>
      <c r="AG133" s="282"/>
    </row>
    <row r="134" spans="1:33" ht="15.75" customHeight="1">
      <c r="A134" s="296"/>
      <c r="B134" s="163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119"/>
      <c r="T134" s="120"/>
      <c r="U134" s="111"/>
      <c r="V134" s="112"/>
      <c r="W134" s="120"/>
      <c r="X134" s="189"/>
      <c r="Y134" s="12"/>
      <c r="Z134" s="198"/>
      <c r="AA134" s="276"/>
      <c r="AB134" s="277"/>
      <c r="AC134" s="12"/>
      <c r="AD134" s="198"/>
      <c r="AE134" s="117"/>
      <c r="AF134" s="110"/>
      <c r="AG134" s="282"/>
    </row>
    <row r="135" spans="1:33" ht="15.75" customHeight="1">
      <c r="A135" s="296"/>
      <c r="B135" s="163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119"/>
      <c r="T135" s="120"/>
      <c r="U135" s="111"/>
      <c r="V135" s="112"/>
      <c r="W135" s="120"/>
      <c r="X135" s="189"/>
      <c r="Y135" s="12"/>
      <c r="Z135" s="198"/>
      <c r="AA135" s="276"/>
      <c r="AB135" s="277"/>
      <c r="AC135" s="12"/>
      <c r="AD135" s="198"/>
      <c r="AE135" s="117"/>
      <c r="AF135" s="110"/>
      <c r="AG135" s="282"/>
    </row>
    <row r="136" spans="1:33" ht="15.75" customHeight="1">
      <c r="A136" s="296"/>
      <c r="B136" s="163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119"/>
      <c r="T136" s="120"/>
      <c r="U136" s="111"/>
      <c r="V136" s="112"/>
      <c r="W136" s="120"/>
      <c r="X136" s="189"/>
      <c r="Y136" s="12"/>
      <c r="Z136" s="198"/>
      <c r="AA136" s="276"/>
      <c r="AB136" s="277"/>
      <c r="AC136" s="12"/>
      <c r="AD136" s="198"/>
      <c r="AE136" s="117"/>
      <c r="AF136" s="110"/>
      <c r="AG136" s="282"/>
    </row>
    <row r="137" spans="1:33" ht="15.75" customHeight="1">
      <c r="A137" s="296"/>
      <c r="B137" s="163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119"/>
      <c r="T137" s="120"/>
      <c r="U137" s="111"/>
      <c r="V137" s="112"/>
      <c r="W137" s="120"/>
      <c r="X137" s="189"/>
      <c r="Y137" s="12"/>
      <c r="Z137" s="198"/>
      <c r="AA137" s="276"/>
      <c r="AB137" s="277"/>
      <c r="AC137" s="12"/>
      <c r="AD137" s="198"/>
      <c r="AE137" s="117"/>
      <c r="AF137" s="110"/>
      <c r="AG137" s="282"/>
    </row>
    <row r="138" spans="1:33" ht="15.75" customHeight="1">
      <c r="A138" s="296"/>
      <c r="B138" s="163"/>
      <c r="C138" s="274"/>
      <c r="D138" s="275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119"/>
      <c r="T138" s="120"/>
      <c r="U138" s="111"/>
      <c r="V138" s="112"/>
      <c r="W138" s="120"/>
      <c r="X138" s="189"/>
      <c r="Y138" s="12"/>
      <c r="Z138" s="198"/>
      <c r="AA138" s="276"/>
      <c r="AB138" s="277"/>
      <c r="AC138" s="12"/>
      <c r="AD138" s="198"/>
      <c r="AE138" s="117"/>
      <c r="AF138" s="110"/>
      <c r="AG138" s="282"/>
    </row>
    <row r="139" spans="1:33" ht="15.75" customHeight="1">
      <c r="A139" s="296"/>
      <c r="B139" s="163"/>
      <c r="C139" s="274"/>
      <c r="D139" s="275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12"/>
      <c r="Z139" s="198"/>
      <c r="AA139" s="276"/>
      <c r="AB139" s="277"/>
      <c r="AC139" s="12"/>
      <c r="AD139" s="198"/>
      <c r="AE139" s="165"/>
      <c r="AF139" s="125"/>
      <c r="AG139" s="282"/>
    </row>
    <row r="140" spans="1:33" ht="15.75" customHeight="1" thickBot="1">
      <c r="A140" s="297"/>
      <c r="B140" s="133" t="s">
        <v>117</v>
      </c>
      <c r="C140" s="278"/>
      <c r="D140" s="278"/>
      <c r="E140" s="134"/>
      <c r="F140" s="167"/>
      <c r="G140" s="135"/>
      <c r="H140" s="69"/>
      <c r="I140" s="136">
        <f t="shared" ref="I140:J140" si="38">AVERAGE(I124:I139)</f>
        <v>23</v>
      </c>
      <c r="J140" s="137">
        <f t="shared" si="38"/>
        <v>2000</v>
      </c>
      <c r="K140" s="138">
        <f t="shared" ref="K140" si="39">J140/I140</f>
        <v>86.956521739130437</v>
      </c>
      <c r="L140" s="136">
        <f t="shared" ref="L140:M140" si="40">AVERAGE(L124:L139)</f>
        <v>23.333333333333332</v>
      </c>
      <c r="M140" s="137">
        <f t="shared" si="40"/>
        <v>1785.6365010012039</v>
      </c>
      <c r="N140" s="138">
        <f>M140/L140</f>
        <v>76.52727861433732</v>
      </c>
      <c r="O140" s="139">
        <f>L140-I140</f>
        <v>0.33333333333333215</v>
      </c>
      <c r="P140" s="140">
        <f>N140-K140</f>
        <v>-10.429243124793118</v>
      </c>
      <c r="Q140" s="141">
        <f>N140/K140</f>
        <v>0.8800637040648791</v>
      </c>
      <c r="R140" s="291"/>
      <c r="S140" s="142">
        <f>S124</f>
        <v>0.70833333333333337</v>
      </c>
      <c r="T140" s="143">
        <f>INDEX(T124:T139,COUNTA(T124:T139))</f>
        <v>0.86319444444444449</v>
      </c>
      <c r="U140" s="144"/>
      <c r="V140" s="166"/>
      <c r="W140" s="167"/>
      <c r="X140" s="138"/>
      <c r="Y140" s="179">
        <f t="shared" ref="Y140:Z140" si="41">SUM(Y124:Y139)</f>
        <v>0</v>
      </c>
      <c r="Z140" s="180">
        <f t="shared" si="41"/>
        <v>0</v>
      </c>
      <c r="AA140" s="279"/>
      <c r="AB140" s="280"/>
      <c r="AC140" s="179">
        <f t="shared" ref="AC140:AD140" si="42">SUM(AC124:AC139)</f>
        <v>3</v>
      </c>
      <c r="AD140" s="180">
        <f t="shared" si="42"/>
        <v>0</v>
      </c>
      <c r="AE140" s="168">
        <f>M140-J140</f>
        <v>-214.3634989987961</v>
      </c>
      <c r="AF140" s="141">
        <f>M140/J140</f>
        <v>0.89281825050060193</v>
      </c>
      <c r="AG140" s="283"/>
    </row>
    <row r="142" spans="1:33">
      <c r="AA142" s="273" t="s">
        <v>159</v>
      </c>
      <c r="AB142" s="273"/>
    </row>
    <row r="143" spans="1:33">
      <c r="AA143" s="273" t="s">
        <v>160</v>
      </c>
      <c r="AB143" s="273"/>
    </row>
    <row r="144" spans="1:33">
      <c r="AA144" s="273" t="s">
        <v>161</v>
      </c>
      <c r="AB144" s="273"/>
    </row>
    <row r="145" spans="27:28">
      <c r="AA145" s="273" t="s">
        <v>162</v>
      </c>
      <c r="AB145" s="273"/>
    </row>
    <row r="146" spans="27:28">
      <c r="AA146" s="273" t="s">
        <v>163</v>
      </c>
      <c r="AB146" s="273"/>
    </row>
    <row r="147" spans="27:28">
      <c r="AA147" s="273" t="s">
        <v>164</v>
      </c>
      <c r="AB147" s="273"/>
    </row>
    <row r="148" spans="27:28">
      <c r="AA148" s="273" t="s">
        <v>165</v>
      </c>
      <c r="AB148" s="273"/>
    </row>
    <row r="149" spans="27:28">
      <c r="AA149" s="273" t="s">
        <v>166</v>
      </c>
      <c r="AB149" s="273"/>
    </row>
    <row r="150" spans="27:28">
      <c r="AA150" s="273" t="s">
        <v>167</v>
      </c>
      <c r="AB150" s="273"/>
    </row>
    <row r="151" spans="27:28">
      <c r="AA151" s="273" t="s">
        <v>168</v>
      </c>
      <c r="AB151" s="273"/>
    </row>
    <row r="152" spans="27:28">
      <c r="AA152" s="273" t="s">
        <v>169</v>
      </c>
      <c r="AB152" s="273"/>
    </row>
    <row r="153" spans="27:28">
      <c r="AA153" s="273" t="s">
        <v>170</v>
      </c>
      <c r="AB153" s="273"/>
    </row>
    <row r="154" spans="27:28">
      <c r="AA154" s="273" t="s">
        <v>171</v>
      </c>
      <c r="AB154" s="273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346" priority="3" operator="greaterThan">
      <formula>0</formula>
    </cfRule>
  </conditionalFormatting>
  <conditionalFormatting sqref="P5:P140 AE5:AE140">
    <cfRule type="cellIs" dxfId="345" priority="6" operator="lessThan">
      <formula>0</formula>
    </cfRule>
  </conditionalFormatting>
  <conditionalFormatting sqref="Q5:Q140 AF5:AF140">
    <cfRule type="cellIs" dxfId="344" priority="4" operator="greaterThan">
      <formula>1</formula>
    </cfRule>
    <cfRule type="cellIs" dxfId="343" priority="5" operator="lessThan">
      <formula>0.8</formula>
    </cfRule>
  </conditionalFormatting>
  <conditionalFormatting sqref="AG5 R5:R140 AG90:AG107">
    <cfRule type="cellIs" dxfId="342" priority="7" operator="lessThan">
      <formula>0.8</formula>
    </cfRule>
  </conditionalFormatting>
  <conditionalFormatting sqref="AG22">
    <cfRule type="cellIs" dxfId="341" priority="11" operator="lessThan">
      <formula>0.8</formula>
    </cfRule>
  </conditionalFormatting>
  <conditionalFormatting sqref="AG37">
    <cfRule type="cellIs" dxfId="340" priority="10" operator="lessThan">
      <formula>0.8</formula>
    </cfRule>
  </conditionalFormatting>
  <conditionalFormatting sqref="AG39:AG74">
    <cfRule type="cellIs" dxfId="339" priority="8" operator="lessThan">
      <formula>0.8</formula>
    </cfRule>
  </conditionalFormatting>
  <conditionalFormatting sqref="AG80:AG88">
    <cfRule type="cellIs" dxfId="338" priority="9" operator="lessThan">
      <formula>0.8</formula>
    </cfRule>
  </conditionalFormatting>
  <conditionalFormatting sqref="AG122">
    <cfRule type="cellIs" dxfId="337" priority="2" operator="lessThan">
      <formula>0.8</formula>
    </cfRule>
  </conditionalFormatting>
  <conditionalFormatting sqref="AG124:AG140">
    <cfRule type="cellIs" dxfId="336" priority="1" operator="lessThan">
      <formula>0.8</formula>
    </cfRule>
  </conditionalFormatting>
  <dataValidations count="1">
    <dataValidation type="list" allowBlank="1" showInputMessage="1" showErrorMessage="1" sqref="AA5:AB140" xr:uid="{0FBCEC82-B0A8-476C-9CF0-2031FE340006}">
      <formula1>$AA$142:$AA$154</formula1>
    </dataValidation>
  </dataValidations>
  <pageMargins left="0" right="0" top="0" bottom="0" header="0" footer="0"/>
  <pageSetup paperSize="9" scale="22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C9E07-5283-45DA-AF79-8044D9FC94EB}">
  <sheetPr>
    <tabColor theme="8" tint="0.59999389629810485"/>
  </sheetPr>
  <dimension ref="B1:AR42"/>
  <sheetViews>
    <sheetView zoomScale="70" zoomScaleNormal="70" workbookViewId="0">
      <selection activeCell="Q12" sqref="Q12:Y19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235</v>
      </c>
      <c r="D3" s="263"/>
      <c r="E3" s="3" t="s">
        <v>2</v>
      </c>
      <c r="F3" s="264">
        <f>'0314(18度C)'!D1+'0314(4度C)'!D1</f>
        <v>139203</v>
      </c>
      <c r="G3" s="265"/>
      <c r="H3" s="3" t="s">
        <v>3</v>
      </c>
      <c r="I3" s="266">
        <f>'0314(18度C)'!F1+'0314(4度C)'!F1</f>
        <v>4118703.7899999991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440.06839628675243</v>
      </c>
      <c r="F6" s="239" t="e">
        <f>AVERAGE(#REF!,D14:K14)</f>
        <v>#REF!</v>
      </c>
      <c r="G6" s="240">
        <f>AVERAGE(D14:K14)</f>
        <v>189.29580620980786</v>
      </c>
      <c r="H6" s="241"/>
      <c r="I6" s="240">
        <f>AVERAGE(L14:O14)</f>
        <v>92.318840579710141</v>
      </c>
      <c r="J6" s="241"/>
      <c r="K6" s="240">
        <f>AVERAGE(D32:O32)</f>
        <v>684.61672216056229</v>
      </c>
      <c r="L6" s="241"/>
      <c r="M6" s="240">
        <f>AVERAGE(P32:X32)</f>
        <v>708.66089332095225</v>
      </c>
      <c r="N6" s="241"/>
      <c r="O6" s="229">
        <f>'0314(4度C)'!Y2</f>
        <v>0</v>
      </c>
      <c r="P6" s="229">
        <f>'0314(4度C)'!Z2</f>
        <v>0</v>
      </c>
      <c r="Q6" s="229">
        <f>'0314(4度C)'!AC2</f>
        <v>35</v>
      </c>
      <c r="R6" s="229">
        <f>'0314(4度C)'!AD2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391.54923519262633</v>
      </c>
      <c r="F7" s="235" t="e">
        <f>AVERAGE(#REF!,D15:K15)</f>
        <v>#REF!</v>
      </c>
      <c r="G7" s="236">
        <f>AVERAGE(D15:K15)</f>
        <v>169.33029043695942</v>
      </c>
      <c r="H7" s="237"/>
      <c r="I7" s="236">
        <f>AVERAGE(L15:O15)</f>
        <v>81.065877754977691</v>
      </c>
      <c r="J7" s="237"/>
      <c r="K7" s="236">
        <f>AVERAGE(D33:O33)</f>
        <v>609.91938936177235</v>
      </c>
      <c r="L7" s="237"/>
      <c r="M7" s="236">
        <f>AVERAGE(P33:X33)</f>
        <v>629.22274150401336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0.88503323010103951</v>
      </c>
      <c r="F8" s="243" t="e">
        <f>AVERAGE(D16:K16,#REF!)</f>
        <v>#REF!</v>
      </c>
      <c r="G8" s="222">
        <f>AVERAGE(D16:K16)</f>
        <v>0.88263522922696436</v>
      </c>
      <c r="H8" s="223"/>
      <c r="I8" s="222">
        <f>AVERAGE(L16:O16)</f>
        <v>0.87866009433120651</v>
      </c>
      <c r="J8" s="223"/>
      <c r="K8" s="222">
        <f>AVERAGE(D34:O34)</f>
        <v>0.89048564128013141</v>
      </c>
      <c r="L8" s="223"/>
      <c r="M8" s="222">
        <f>AVERAGE(P34:X34)</f>
        <v>0.88599506904714342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84.507042253521121</v>
      </c>
      <c r="F14" s="28">
        <v>95.238095238095241</v>
      </c>
      <c r="G14" s="28">
        <v>85.714285714285722</v>
      </c>
      <c r="H14" s="28">
        <v>117.35294117647059</v>
      </c>
      <c r="I14" s="28">
        <v>563.66666666666663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100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74.415932787260232</v>
      </c>
      <c r="F15" s="35">
        <v>83.661894685193431</v>
      </c>
      <c r="G15" s="35">
        <v>73.329702571267546</v>
      </c>
      <c r="H15" s="35">
        <v>104.80212077922045</v>
      </c>
      <c r="I15" s="35">
        <v>510.44180136185543</v>
      </c>
      <c r="J15" s="35" t="s">
        <v>42</v>
      </c>
      <c r="K15" s="36" t="s">
        <v>42</v>
      </c>
      <c r="L15" s="34" t="s">
        <v>42</v>
      </c>
      <c r="M15" s="37">
        <v>80.29636592819466</v>
      </c>
      <c r="N15" s="35">
        <v>86.37742335031939</v>
      </c>
      <c r="O15" s="38">
        <v>76.52384398641901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0.88058853798257952</v>
      </c>
      <c r="F16" s="43">
        <f t="shared" si="0"/>
        <v>0.87844989419453101</v>
      </c>
      <c r="G16" s="43">
        <f t="shared" si="0"/>
        <v>0.85551319666478798</v>
      </c>
      <c r="H16" s="43">
        <f t="shared" si="0"/>
        <v>0.893050653256515</v>
      </c>
      <c r="I16" s="43">
        <f t="shared" si="0"/>
        <v>0.90557386403640827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0.89218184364660735</v>
      </c>
      <c r="N16" s="43">
        <f t="shared" si="1"/>
        <v>0.86377423350319393</v>
      </c>
      <c r="O16" s="46">
        <f t="shared" si="1"/>
        <v>0.88002420584381857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0.29184027777777777</v>
      </c>
      <c r="F17" s="48">
        <v>0.29166666666666669</v>
      </c>
      <c r="G17" s="48">
        <v>0.29166666666666669</v>
      </c>
      <c r="H17" s="48">
        <v>0.25</v>
      </c>
      <c r="I17" s="48">
        <v>0.42386574074074074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0.70854166666666663</v>
      </c>
      <c r="O17" s="50">
        <v>0.708587962962963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0.55234953703703704</v>
      </c>
      <c r="F18" s="48">
        <v>0.44374999999999998</v>
      </c>
      <c r="G18" s="48">
        <v>0.45143518518518516</v>
      </c>
      <c r="H18" s="48">
        <v>0.42499999999999999</v>
      </c>
      <c r="I18" s="48">
        <v>0.47986111111111113</v>
      </c>
      <c r="J18" s="48" t="s">
        <v>42</v>
      </c>
      <c r="K18" s="48" t="s">
        <v>42</v>
      </c>
      <c r="L18" s="47" t="s">
        <v>42</v>
      </c>
      <c r="M18" s="49">
        <v>0.84105324074074073</v>
      </c>
      <c r="N18" s="48">
        <v>0.82988425925925924</v>
      </c>
      <c r="O18" s="50">
        <v>0.83750000000000002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7</v>
      </c>
      <c r="F21" s="52">
        <v>4</v>
      </c>
      <c r="G21" s="52">
        <v>5</v>
      </c>
      <c r="H21" s="52">
        <v>5</v>
      </c>
      <c r="I21" s="52">
        <v>3</v>
      </c>
      <c r="J21" s="52"/>
      <c r="K21" s="53"/>
      <c r="L21" s="54"/>
      <c r="M21" s="55">
        <v>4</v>
      </c>
      <c r="N21" s="52">
        <v>4</v>
      </c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24</v>
      </c>
      <c r="F23" s="58">
        <v>21.333333333333332</v>
      </c>
      <c r="G23" s="58">
        <v>24.333333333333332</v>
      </c>
      <c r="H23" s="58">
        <v>17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20.666666666666668</v>
      </c>
      <c r="O23" s="61">
        <v>23.333333333333332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1005.8823529411765</v>
      </c>
      <c r="O32" s="28">
        <v>840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723.52941176470586</v>
      </c>
      <c r="W32" s="28">
        <v>958.0645161290322</v>
      </c>
      <c r="X32" s="31">
        <v>846.66666666666663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280.16387016217254</v>
      </c>
      <c r="H33" s="35">
        <v>390.05686353481082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742.60596494994786</v>
      </c>
      <c r="N33" s="35">
        <v>891.32129726256881</v>
      </c>
      <c r="O33" s="35">
        <v>745.44895089936199</v>
      </c>
      <c r="P33" s="34">
        <v>267.97089334995462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647.52536784208939</v>
      </c>
      <c r="W33" s="35">
        <v>852.03998343910519</v>
      </c>
      <c r="X33" s="38">
        <v>749.35472138490434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0.87862042121864758</v>
      </c>
      <c r="H34" s="43">
        <f>H33/H32</f>
        <v>0.90013122354187114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0.90012844236357314</v>
      </c>
      <c r="N34" s="43">
        <f>N33/N32</f>
        <v>0.88610889201541931</v>
      </c>
      <c r="O34" s="43">
        <f>O33/O32</f>
        <v>0.88743922726114521</v>
      </c>
      <c r="P34" s="42">
        <f>P33/P32</f>
        <v>0.87462722135054627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0.89495376043215613</v>
      </c>
      <c r="W34" s="43">
        <f>W33/W32</f>
        <v>0.88933466284889773</v>
      </c>
      <c r="X34" s="46">
        <f>X33/X32</f>
        <v>0.88506463155697368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0.29171296296296295</v>
      </c>
      <c r="H35" s="48">
        <v>0.2917939814814815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0.25016203703703704</v>
      </c>
      <c r="P35" s="47">
        <v>0.70864583333333331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0.4201388888888889</v>
      </c>
      <c r="H36" s="48">
        <v>0.32109953703703703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0.42461805555555554</v>
      </c>
      <c r="N36" s="48">
        <v>0.45219907407407406</v>
      </c>
      <c r="O36" s="48">
        <v>0.44305555555555554</v>
      </c>
      <c r="P36" s="47">
        <v>0.79236111111111107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0.81388888888888888</v>
      </c>
      <c r="W36" s="48">
        <v>1.1541666666666668</v>
      </c>
      <c r="X36" s="50">
        <v>1.1541666666666668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3.4</v>
      </c>
      <c r="O37" s="58">
        <v>4</v>
      </c>
      <c r="P37" s="57">
        <v>11.75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4.25</v>
      </c>
      <c r="W37" s="58">
        <v>3.4444444444444446</v>
      </c>
      <c r="X37" s="61">
        <v>4.0909090909090908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0957A-8801-4987-AC2B-6CFA0F3B34AE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N43" sqref="N43"/>
      <selection pane="bottomLeft" activeCell="N43" sqref="N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92658</v>
      </c>
      <c r="E1" s="88" t="s">
        <v>3</v>
      </c>
      <c r="F1" s="89">
        <f>SUM(G5:G157)</f>
        <v>1790189.5799999998</v>
      </c>
      <c r="G1" s="90" t="s">
        <v>84</v>
      </c>
      <c r="H1" s="91">
        <f>L21+L38+L55+L72+L89+L106+L123+L140+L157</f>
        <v>51.535353535353536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46095</v>
      </c>
      <c r="B2" s="332"/>
      <c r="C2" s="92" t="s">
        <v>40</v>
      </c>
      <c r="D2" s="93">
        <f>AVERAGE(N21,N38,N55,N72,N89,N106,N123,N140,N157)</f>
        <v>618.49865698054623</v>
      </c>
      <c r="E2" s="93" t="s">
        <v>91</v>
      </c>
      <c r="F2" s="94">
        <f>F1/D1</f>
        <v>19.320399533769343</v>
      </c>
      <c r="G2" s="95" t="s">
        <v>92</v>
      </c>
      <c r="H2" s="96">
        <f>COUNT(H5:H157)</f>
        <v>9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224</v>
      </c>
      <c r="D5" s="288"/>
      <c r="E5" s="147">
        <v>17.87</v>
      </c>
      <c r="F5" s="97">
        <v>2404</v>
      </c>
      <c r="G5" s="148">
        <f t="shared" ref="G5:G9" si="0">E5*F5</f>
        <v>42959.48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2256.100104275285</v>
      </c>
      <c r="N5" s="152">
        <f>M5/L5</f>
        <v>376.01668404588082</v>
      </c>
      <c r="O5" s="154">
        <f>L5-I5</f>
        <v>0</v>
      </c>
      <c r="P5" s="155">
        <f>N5-K5</f>
        <v>-40.649982620785863</v>
      </c>
      <c r="Q5" s="156">
        <f>N5/K5</f>
        <v>0.90244004171011394</v>
      </c>
      <c r="R5" s="289">
        <f>Q21</f>
        <v>0.87862042121864758</v>
      </c>
      <c r="S5" s="157">
        <v>0.29171296296296295</v>
      </c>
      <c r="T5" s="158">
        <v>0.33611111111111114</v>
      </c>
      <c r="U5" s="159"/>
      <c r="V5" s="160">
        <v>63.933333333333387</v>
      </c>
      <c r="W5" s="161"/>
      <c r="X5" s="162"/>
      <c r="Y5" s="292"/>
      <c r="Z5" s="293"/>
      <c r="AA5" s="115">
        <f>M5-J5</f>
        <v>-243.89989572471495</v>
      </c>
      <c r="AB5" s="156">
        <f>M5/J5</f>
        <v>0.90244004171011405</v>
      </c>
      <c r="AC5" s="281">
        <f>AB21</f>
        <v>0.87862042121864758</v>
      </c>
    </row>
    <row r="6" spans="1:29" ht="15.75" customHeight="1">
      <c r="A6" s="285"/>
      <c r="B6" s="100" t="s">
        <v>120</v>
      </c>
      <c r="C6" s="274" t="s">
        <v>121</v>
      </c>
      <c r="D6" s="275"/>
      <c r="E6" s="101">
        <v>28.57</v>
      </c>
      <c r="F6" s="102">
        <v>1479</v>
      </c>
      <c r="G6" s="103">
        <f t="shared" si="0"/>
        <v>42255.03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3126.4826776277141</v>
      </c>
      <c r="N6" s="106">
        <f>M6/L6</f>
        <v>260.54022313564286</v>
      </c>
      <c r="O6" s="108">
        <f>L6-I6</f>
        <v>0</v>
      </c>
      <c r="P6" s="109">
        <f>N6-K6</f>
        <v>-39.459776864357138</v>
      </c>
      <c r="Q6" s="110">
        <f>N6/K6</f>
        <v>0.86846741045214282</v>
      </c>
      <c r="R6" s="290"/>
      <c r="S6" s="47">
        <v>0.33958333333333335</v>
      </c>
      <c r="T6" s="48">
        <v>0.35929398148148151</v>
      </c>
      <c r="U6" s="111">
        <v>4.9999999999999822</v>
      </c>
      <c r="V6" s="112">
        <v>28.383333333333347</v>
      </c>
      <c r="W6" s="113"/>
      <c r="X6" s="116"/>
      <c r="Y6" s="276"/>
      <c r="Z6" s="277"/>
      <c r="AA6" s="117">
        <f>M6-J6</f>
        <v>-473.51732237228589</v>
      </c>
      <c r="AB6" s="110">
        <f>M6/J6</f>
        <v>0.86846741045214282</v>
      </c>
      <c r="AC6" s="282"/>
    </row>
    <row r="7" spans="1:29" ht="15.75" customHeight="1">
      <c r="A7" s="285"/>
      <c r="B7" s="100" t="s">
        <v>114</v>
      </c>
      <c r="C7" s="274" t="s">
        <v>115</v>
      </c>
      <c r="D7" s="275"/>
      <c r="E7" s="101">
        <v>29.85</v>
      </c>
      <c r="F7" s="102">
        <v>1411</v>
      </c>
      <c r="G7" s="103">
        <f t="shared" si="0"/>
        <v>42118.35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3143.3168316831743</v>
      </c>
      <c r="N7" s="106">
        <f>M7/L7</f>
        <v>261.94306930693119</v>
      </c>
      <c r="O7" s="108">
        <f>L7-I7</f>
        <v>0</v>
      </c>
      <c r="P7" s="109">
        <f>N7-K7</f>
        <v>-38.056930693068807</v>
      </c>
      <c r="Q7" s="110">
        <f>N7/K7</f>
        <v>0.87314356435643736</v>
      </c>
      <c r="R7" s="290"/>
      <c r="S7" s="47">
        <v>0.36254629629629631</v>
      </c>
      <c r="T7" s="48">
        <v>0.38124999999999998</v>
      </c>
      <c r="U7" s="111">
        <v>4.6833333333333194</v>
      </c>
      <c r="V7" s="112">
        <v>26.93333333333328</v>
      </c>
      <c r="W7" s="113"/>
      <c r="X7" s="116"/>
      <c r="Y7" s="276"/>
      <c r="Z7" s="277"/>
      <c r="AA7" s="117">
        <f>M7-J7</f>
        <v>-456.68316831682569</v>
      </c>
      <c r="AB7" s="110">
        <f>M7/J7</f>
        <v>0.87314356435643736</v>
      </c>
      <c r="AC7" s="282"/>
    </row>
    <row r="8" spans="1:29" ht="15.75" customHeight="1">
      <c r="A8" s="285"/>
      <c r="B8" s="100" t="s">
        <v>114</v>
      </c>
      <c r="C8" s="274" t="s">
        <v>116</v>
      </c>
      <c r="D8" s="275"/>
      <c r="E8" s="101">
        <v>29.52</v>
      </c>
      <c r="F8" s="102">
        <v>1326</v>
      </c>
      <c r="G8" s="103">
        <f t="shared" si="0"/>
        <v>39143.519999999997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3142.5938117182372</v>
      </c>
      <c r="N8" s="106">
        <f>M8/L8</f>
        <v>261.88281764318646</v>
      </c>
      <c r="O8" s="108">
        <f>L8-I8</f>
        <v>0</v>
      </c>
      <c r="P8" s="109">
        <f>N8-K8</f>
        <v>-38.117182356813544</v>
      </c>
      <c r="Q8" s="110">
        <f>N8/K8</f>
        <v>0.87294272547728824</v>
      </c>
      <c r="R8" s="290"/>
      <c r="S8" s="47">
        <v>0.38472222222222224</v>
      </c>
      <c r="T8" s="48">
        <v>0.40230324074074075</v>
      </c>
      <c r="U8" s="111">
        <v>5.0000000000000622</v>
      </c>
      <c r="V8" s="112">
        <v>25.316666666666656</v>
      </c>
      <c r="W8" s="113"/>
      <c r="X8" s="116"/>
      <c r="Y8" s="276"/>
      <c r="Z8" s="277"/>
      <c r="AA8" s="117">
        <f>M8-J8</f>
        <v>-457.40618828176275</v>
      </c>
      <c r="AB8" s="110">
        <f>M8/J8</f>
        <v>0.87294272547728813</v>
      </c>
      <c r="AC8" s="282"/>
    </row>
    <row r="9" spans="1:29" ht="15.75" customHeight="1">
      <c r="A9" s="285"/>
      <c r="B9" s="100" t="s">
        <v>114</v>
      </c>
      <c r="C9" s="274" t="s">
        <v>119</v>
      </c>
      <c r="D9" s="275"/>
      <c r="E9" s="101">
        <v>25.64</v>
      </c>
      <c r="F9" s="102">
        <v>1106</v>
      </c>
      <c r="G9" s="103">
        <f t="shared" si="0"/>
        <v>28357.84</v>
      </c>
      <c r="H9" s="13"/>
      <c r="I9" s="104">
        <v>11</v>
      </c>
      <c r="J9" s="105">
        <v>3600</v>
      </c>
      <c r="K9" s="106">
        <f t="shared" si="1"/>
        <v>327.27272727272725</v>
      </c>
      <c r="L9" s="107">
        <v>11</v>
      </c>
      <c r="M9" s="105">
        <f>F9/V9*60</f>
        <v>3180.1916932907329</v>
      </c>
      <c r="N9" s="106">
        <f>M9/L9</f>
        <v>289.10833575370299</v>
      </c>
      <c r="O9" s="108">
        <f>L9-I9</f>
        <v>0</v>
      </c>
      <c r="P9" s="109">
        <f>N9-K9</f>
        <v>-38.164391519024264</v>
      </c>
      <c r="Q9" s="110">
        <f>N9/K9</f>
        <v>0.8833865814696481</v>
      </c>
      <c r="R9" s="290"/>
      <c r="S9" s="47">
        <v>0.40564814814814815</v>
      </c>
      <c r="T9" s="48">
        <v>0.4201388888888889</v>
      </c>
      <c r="U9" s="111">
        <v>4.8166666666666469</v>
      </c>
      <c r="V9" s="112">
        <v>20.866666666666678</v>
      </c>
      <c r="W9" s="113"/>
      <c r="X9" s="116"/>
      <c r="Y9" s="276"/>
      <c r="Z9" s="277"/>
      <c r="AA9" s="117">
        <f>M9-J9</f>
        <v>-419.80830670926707</v>
      </c>
      <c r="AB9" s="110">
        <f>M9/J9</f>
        <v>0.88338658146964799</v>
      </c>
      <c r="AC9" s="282"/>
    </row>
    <row r="10" spans="1:29" ht="15.75" customHeight="1">
      <c r="A10" s="285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2969.7370237190289</v>
      </c>
      <c r="N21" s="138">
        <f>M21/L21</f>
        <v>280.16387016217254</v>
      </c>
      <c r="O21" s="139">
        <f>L21-I21</f>
        <v>0</v>
      </c>
      <c r="P21" s="140">
        <f>N21-K21</f>
        <v>-38.704054366129355</v>
      </c>
      <c r="Q21" s="141">
        <f>N21/K21</f>
        <v>0.87862042121864758</v>
      </c>
      <c r="R21" s="291"/>
      <c r="S21" s="142">
        <f>S5</f>
        <v>0.29171296296296295</v>
      </c>
      <c r="T21" s="143">
        <f>INDEX(T5:T20,COUNTA(T5:T20))</f>
        <v>0.4201388888888889</v>
      </c>
      <c r="U21" s="144"/>
      <c r="V21" s="166"/>
      <c r="W21" s="167"/>
      <c r="X21" s="138"/>
      <c r="Y21" s="279"/>
      <c r="Z21" s="280"/>
      <c r="AA21" s="168">
        <f>M21-J21</f>
        <v>-410.26297628097109</v>
      </c>
      <c r="AB21" s="141">
        <f>M21/J21</f>
        <v>0.87862042121864758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656</v>
      </c>
      <c r="G22" s="148">
        <f t="shared" ref="G22:G23" si="5">E22*F22</f>
        <v>9203.68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2340.5351833498598</v>
      </c>
      <c r="N22" s="152">
        <f>M22/L22</f>
        <v>390.08919722497666</v>
      </c>
      <c r="O22" s="154">
        <f>L22-I22</f>
        <v>0</v>
      </c>
      <c r="P22" s="155">
        <f>N22-K22</f>
        <v>-43.244136108356656</v>
      </c>
      <c r="Q22" s="156">
        <f>N22/K22</f>
        <v>0.90020583974994617</v>
      </c>
      <c r="R22" s="289">
        <f>Q38</f>
        <v>0.90013122354187114</v>
      </c>
      <c r="S22" s="157">
        <v>0.2917939814814815</v>
      </c>
      <c r="T22" s="158">
        <v>0.3034722222222222</v>
      </c>
      <c r="U22" s="159"/>
      <c r="V22" s="160">
        <v>16.816666666666606</v>
      </c>
      <c r="W22" s="158"/>
      <c r="X22" s="169"/>
      <c r="Y22" s="292"/>
      <c r="Z22" s="293"/>
      <c r="AA22" s="115">
        <f>M22-J22</f>
        <v>-259.46481665014016</v>
      </c>
      <c r="AB22" s="156">
        <f>M22/J22</f>
        <v>0.90020583974994606</v>
      </c>
      <c r="AC22" s="281">
        <f>AB38</f>
        <v>0.90013122354187103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795</v>
      </c>
      <c r="G23" s="103">
        <f t="shared" si="5"/>
        <v>11519.55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2340.1471790678697</v>
      </c>
      <c r="N23" s="106">
        <f>M23/L23</f>
        <v>390.02452984464497</v>
      </c>
      <c r="O23" s="108">
        <f>L23-I23</f>
        <v>0</v>
      </c>
      <c r="P23" s="109">
        <f>N23-K23</f>
        <v>-43.308803488688341</v>
      </c>
      <c r="Q23" s="110">
        <f>N23/K23</f>
        <v>0.90005660733379611</v>
      </c>
      <c r="R23" s="290"/>
      <c r="S23" s="47">
        <v>0.30694444444444446</v>
      </c>
      <c r="T23" s="48">
        <v>0.32109953703703703</v>
      </c>
      <c r="U23" s="111">
        <v>5.0000000000000622</v>
      </c>
      <c r="V23" s="112">
        <v>20.383333333333297</v>
      </c>
      <c r="W23" s="113"/>
      <c r="X23" s="13"/>
      <c r="Y23" s="276"/>
      <c r="Z23" s="277"/>
      <c r="AA23" s="117">
        <f>M23-J23</f>
        <v>-259.85282093213027</v>
      </c>
      <c r="AB23" s="110">
        <f>M23/J23</f>
        <v>0.900056607333796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2340.3411812088648</v>
      </c>
      <c r="N38" s="138">
        <f>M38/L38</f>
        <v>390.05686353481082</v>
      </c>
      <c r="O38" s="139">
        <f>L38-I38</f>
        <v>0</v>
      </c>
      <c r="P38" s="140">
        <f>N38-K38</f>
        <v>-43.276469798522498</v>
      </c>
      <c r="Q38" s="141">
        <f>N38/K38</f>
        <v>0.90013122354187114</v>
      </c>
      <c r="R38" s="291"/>
      <c r="S38" s="142">
        <f>S22</f>
        <v>0.2917939814814815</v>
      </c>
      <c r="T38" s="143">
        <f>INDEX(T22:T37,COUNTA(T22:T37))</f>
        <v>0.32109953703703703</v>
      </c>
      <c r="U38" s="144"/>
      <c r="V38" s="166"/>
      <c r="W38" s="167"/>
      <c r="X38" s="138"/>
      <c r="Y38" s="279"/>
      <c r="Z38" s="280"/>
      <c r="AA38" s="168">
        <f>M38-J38</f>
        <v>-259.65881879113522</v>
      </c>
      <c r="AB38" s="141">
        <f>M38/J38</f>
        <v>0.90013122354187103</v>
      </c>
      <c r="AC38" s="283"/>
    </row>
    <row r="39" spans="1:29" ht="15.75" customHeight="1">
      <c r="A39" s="284" t="s">
        <v>125</v>
      </c>
      <c r="B39" s="114" t="s">
        <v>120</v>
      </c>
      <c r="C39" s="287" t="s">
        <v>126</v>
      </c>
      <c r="D39" s="288"/>
      <c r="E39" s="147">
        <v>21.45</v>
      </c>
      <c r="F39" s="97">
        <v>1007</v>
      </c>
      <c r="G39" s="148">
        <f t="shared" ref="G39:G41" si="9">E39*F39</f>
        <v>21600.149999999998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2971.4754098360722</v>
      </c>
      <c r="N39" s="152">
        <f>M39/L39</f>
        <v>742.86885245901806</v>
      </c>
      <c r="O39" s="154">
        <f>L39-I39</f>
        <v>0</v>
      </c>
      <c r="P39" s="155">
        <f>N39-K39</f>
        <v>-82.131147540981942</v>
      </c>
      <c r="Q39" s="156">
        <f>N39/K39</f>
        <v>0.90044709388971889</v>
      </c>
      <c r="R39" s="289">
        <f>Q55</f>
        <v>0.90012844236357314</v>
      </c>
      <c r="S39" s="157">
        <v>0.35416666666666669</v>
      </c>
      <c r="T39" s="158">
        <v>0.36828703703703702</v>
      </c>
      <c r="U39" s="159"/>
      <c r="V39" s="160">
        <v>20.333333333333286</v>
      </c>
      <c r="W39" s="161"/>
      <c r="X39" s="162"/>
      <c r="Y39" s="292"/>
      <c r="Z39" s="293"/>
      <c r="AA39" s="115">
        <f>M39-J39</f>
        <v>-328.52459016392777</v>
      </c>
      <c r="AB39" s="156">
        <f>M39/J39</f>
        <v>0.90044709388971889</v>
      </c>
      <c r="AC39" s="281">
        <f>AB55</f>
        <v>0.90012844236357314</v>
      </c>
    </row>
    <row r="40" spans="1:29" ht="15.75" customHeight="1">
      <c r="A40" s="285"/>
      <c r="B40" s="100" t="s">
        <v>120</v>
      </c>
      <c r="C40" s="274" t="s">
        <v>214</v>
      </c>
      <c r="D40" s="275"/>
      <c r="E40" s="101">
        <v>27.27</v>
      </c>
      <c r="F40" s="102">
        <v>893</v>
      </c>
      <c r="G40" s="103">
        <f t="shared" si="9"/>
        <v>24352.11</v>
      </c>
      <c r="H40" s="26"/>
      <c r="I40" s="104">
        <v>5</v>
      </c>
      <c r="J40" s="105">
        <v>3300</v>
      </c>
      <c r="K40" s="106">
        <f t="shared" ref="K40:K41" si="10">J40/I40</f>
        <v>660</v>
      </c>
      <c r="L40" s="107">
        <v>5</v>
      </c>
      <c r="M40" s="105">
        <f>F40/V40*60</f>
        <v>2968.4210526315883</v>
      </c>
      <c r="N40" s="106">
        <f>M40/L40</f>
        <v>593.68421052631766</v>
      </c>
      <c r="O40" s="108">
        <f>L40-I40</f>
        <v>0</v>
      </c>
      <c r="P40" s="109">
        <f>N40-K40</f>
        <v>-66.315789473682344</v>
      </c>
      <c r="Q40" s="110">
        <f>N40/K40</f>
        <v>0.89952153110048128</v>
      </c>
      <c r="R40" s="290"/>
      <c r="S40" s="47">
        <v>0.37152777777777779</v>
      </c>
      <c r="T40" s="48">
        <v>0.38406249999999997</v>
      </c>
      <c r="U40" s="111">
        <v>4.6666666666667034</v>
      </c>
      <c r="V40" s="112">
        <v>18.049999999999944</v>
      </c>
      <c r="W40" s="113"/>
      <c r="X40" s="116"/>
      <c r="Y40" s="276"/>
      <c r="Z40" s="277"/>
      <c r="AA40" s="117">
        <f>M40-J40</f>
        <v>-331.57894736841172</v>
      </c>
      <c r="AB40" s="110">
        <f>M40/J40</f>
        <v>0.89952153110048128</v>
      </c>
      <c r="AC40" s="282"/>
    </row>
    <row r="41" spans="1:29" ht="15.75" customHeight="1">
      <c r="A41" s="285"/>
      <c r="B41" s="100" t="s">
        <v>120</v>
      </c>
      <c r="C41" s="274" t="s">
        <v>204</v>
      </c>
      <c r="D41" s="275"/>
      <c r="E41" s="101">
        <v>18.53</v>
      </c>
      <c r="F41" s="102">
        <v>2647</v>
      </c>
      <c r="G41" s="103">
        <f t="shared" si="9"/>
        <v>49048.91</v>
      </c>
      <c r="H41" s="26"/>
      <c r="I41" s="104">
        <v>3</v>
      </c>
      <c r="J41" s="105">
        <v>3300</v>
      </c>
      <c r="K41" s="106">
        <f t="shared" si="10"/>
        <v>1100</v>
      </c>
      <c r="L41" s="107">
        <v>3</v>
      </c>
      <c r="M41" s="105">
        <f>F41/V41*60</f>
        <v>2971.3751169317138</v>
      </c>
      <c r="N41" s="106">
        <f>M41/L41</f>
        <v>990.45837231057124</v>
      </c>
      <c r="O41" s="108">
        <f>L41-I41</f>
        <v>0</v>
      </c>
      <c r="P41" s="109">
        <f>N41-K41</f>
        <v>-109.54162768942876</v>
      </c>
      <c r="Q41" s="110">
        <f>N41/K41</f>
        <v>0.90041670210051927</v>
      </c>
      <c r="R41" s="290"/>
      <c r="S41" s="47">
        <v>0.38750000000000001</v>
      </c>
      <c r="T41" s="48">
        <v>0.42461805555555554</v>
      </c>
      <c r="U41" s="111">
        <v>4.9500000000000544</v>
      </c>
      <c r="V41" s="112">
        <v>53.44999999999996</v>
      </c>
      <c r="W41" s="113"/>
      <c r="X41" s="116"/>
      <c r="Y41" s="276"/>
      <c r="Z41" s="277"/>
      <c r="AA41" s="117">
        <f>M41-J41</f>
        <v>-328.62488306828618</v>
      </c>
      <c r="AB41" s="110">
        <f>M41/J41</f>
        <v>0.90041670210051938</v>
      </c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99"/>
      <c r="G55" s="135"/>
      <c r="H55" s="69"/>
      <c r="I55" s="136">
        <f t="shared" ref="I55:J55" si="11">AVERAGE(I39:I54)</f>
        <v>4</v>
      </c>
      <c r="J55" s="137">
        <f t="shared" si="11"/>
        <v>3300</v>
      </c>
      <c r="K55" s="138">
        <f t="shared" ref="K55" si="12">J55/I55</f>
        <v>825</v>
      </c>
      <c r="L55" s="136">
        <f t="shared" ref="L55:M55" si="13">AVERAGE(L39:L54)</f>
        <v>4</v>
      </c>
      <c r="M55" s="137">
        <f t="shared" si="13"/>
        <v>2970.4238597997914</v>
      </c>
      <c r="N55" s="138">
        <f t="shared" ref="N55:N60" si="14">M55/L55</f>
        <v>742.60596494994786</v>
      </c>
      <c r="O55" s="139">
        <f t="shared" ref="O55:O60" si="15">L55-I55</f>
        <v>0</v>
      </c>
      <c r="P55" s="140">
        <f t="shared" ref="P55:P60" si="16">N55-K55</f>
        <v>-82.394035050052139</v>
      </c>
      <c r="Q55" s="141">
        <f t="shared" ref="Q55:Q60" si="17">N55/K55</f>
        <v>0.90012844236357314</v>
      </c>
      <c r="R55" s="291"/>
      <c r="S55" s="142">
        <f>S39</f>
        <v>0.35416666666666669</v>
      </c>
      <c r="T55" s="143">
        <f>INDEX(T39:T54,COUNTA(T39:T54))</f>
        <v>0.42461805555555554</v>
      </c>
      <c r="U55" s="144"/>
      <c r="V55" s="166"/>
      <c r="W55" s="99"/>
      <c r="X55" s="69"/>
      <c r="Y55" s="279"/>
      <c r="Z55" s="280"/>
      <c r="AA55" s="168">
        <f t="shared" ref="AA55:AA60" si="18">M55-J55</f>
        <v>-329.57614020020856</v>
      </c>
      <c r="AB55" s="141">
        <f t="shared" ref="AB55:AB60" si="19">M55/J55</f>
        <v>0.90012844236357314</v>
      </c>
      <c r="AC55" s="283"/>
    </row>
    <row r="56" spans="1:29" ht="15.75" customHeight="1">
      <c r="A56" s="294" t="s">
        <v>71</v>
      </c>
      <c r="B56" s="114" t="s">
        <v>120</v>
      </c>
      <c r="C56" s="287" t="s">
        <v>130</v>
      </c>
      <c r="D56" s="288"/>
      <c r="E56" s="147">
        <v>18.18</v>
      </c>
      <c r="F56" s="97">
        <v>809</v>
      </c>
      <c r="G56" s="148">
        <f t="shared" ref="G56:G60" si="20">E56*F56</f>
        <v>14707.619999999999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3172.5490196078445</v>
      </c>
      <c r="N56" s="152">
        <f t="shared" si="14"/>
        <v>1057.5163398692814</v>
      </c>
      <c r="O56" s="154">
        <f t="shared" si="15"/>
        <v>0</v>
      </c>
      <c r="P56" s="155">
        <f t="shared" si="16"/>
        <v>-142.48366013071859</v>
      </c>
      <c r="Q56" s="156">
        <f t="shared" si="17"/>
        <v>0.88126361655773455</v>
      </c>
      <c r="R56" s="289">
        <f>Q72</f>
        <v>0.88610889201541931</v>
      </c>
      <c r="S56" s="157">
        <v>0.25</v>
      </c>
      <c r="T56" s="158">
        <v>0.260625</v>
      </c>
      <c r="U56" s="159"/>
      <c r="V56" s="160">
        <v>15.299999999999994</v>
      </c>
      <c r="W56" s="161"/>
      <c r="X56" s="162"/>
      <c r="Y56" s="292"/>
      <c r="Z56" s="293"/>
      <c r="AA56" s="115">
        <f t="shared" si="18"/>
        <v>-427.45098039215554</v>
      </c>
      <c r="AB56" s="156">
        <f t="shared" si="19"/>
        <v>0.88126361655773455</v>
      </c>
      <c r="AC56" s="281">
        <f>AB72</f>
        <v>0.8861088920154192</v>
      </c>
    </row>
    <row r="57" spans="1:29" ht="15.75" customHeight="1">
      <c r="A57" s="295"/>
      <c r="B57" s="100" t="s">
        <v>120</v>
      </c>
      <c r="C57" s="274" t="s">
        <v>132</v>
      </c>
      <c r="D57" s="275"/>
      <c r="E57" s="101">
        <v>18.18</v>
      </c>
      <c r="F57" s="102">
        <v>1738</v>
      </c>
      <c r="G57" s="103">
        <f t="shared" si="20"/>
        <v>31596.84</v>
      </c>
      <c r="H57" s="26"/>
      <c r="I57" s="104">
        <v>3</v>
      </c>
      <c r="J57" s="105">
        <v>3600</v>
      </c>
      <c r="K57" s="106">
        <f t="shared" ref="K57:K93" si="21">J57/I57</f>
        <v>1200</v>
      </c>
      <c r="L57" s="107">
        <v>3</v>
      </c>
      <c r="M57" s="105">
        <f>F57/V57*60</f>
        <v>3171.2113532691333</v>
      </c>
      <c r="N57" s="106">
        <f t="shared" si="14"/>
        <v>1057.070451089711</v>
      </c>
      <c r="O57" s="108">
        <f t="shared" si="15"/>
        <v>0</v>
      </c>
      <c r="P57" s="109">
        <f t="shared" si="16"/>
        <v>-142.92954891028899</v>
      </c>
      <c r="Q57" s="110">
        <f t="shared" si="17"/>
        <v>0.88089204257475917</v>
      </c>
      <c r="R57" s="290"/>
      <c r="S57" s="47">
        <v>0.27091435185185186</v>
      </c>
      <c r="T57" s="48">
        <v>0.29375000000000001</v>
      </c>
      <c r="U57" s="111">
        <v>14.816666666666691</v>
      </c>
      <c r="V57" s="112">
        <v>32.883333333333333</v>
      </c>
      <c r="W57" s="113"/>
      <c r="X57" s="116"/>
      <c r="Y57" s="276"/>
      <c r="Z57" s="277"/>
      <c r="AA57" s="117">
        <f t="shared" si="18"/>
        <v>-428.78864673086673</v>
      </c>
      <c r="AB57" s="110">
        <f t="shared" si="19"/>
        <v>0.88089204257475928</v>
      </c>
      <c r="AC57" s="282"/>
    </row>
    <row r="58" spans="1:29" ht="15.75" customHeight="1">
      <c r="A58" s="295"/>
      <c r="B58" s="100" t="s">
        <v>120</v>
      </c>
      <c r="C58" s="274" t="s">
        <v>127</v>
      </c>
      <c r="D58" s="275"/>
      <c r="E58" s="101">
        <v>22.28</v>
      </c>
      <c r="F58" s="102">
        <v>835</v>
      </c>
      <c r="G58" s="103">
        <f t="shared" si="20"/>
        <v>18603.8</v>
      </c>
      <c r="H58" s="26"/>
      <c r="I58" s="104">
        <v>5</v>
      </c>
      <c r="J58" s="105">
        <v>3300</v>
      </c>
      <c r="K58" s="106">
        <f t="shared" si="21"/>
        <v>660</v>
      </c>
      <c r="L58" s="107">
        <v>5</v>
      </c>
      <c r="M58" s="105">
        <f>F58/V58*60</f>
        <v>2944.17238001958</v>
      </c>
      <c r="N58" s="106">
        <f t="shared" si="14"/>
        <v>588.83447600391605</v>
      </c>
      <c r="O58" s="108">
        <f t="shared" si="15"/>
        <v>0</v>
      </c>
      <c r="P58" s="109">
        <f t="shared" si="16"/>
        <v>-71.165523996083948</v>
      </c>
      <c r="Q58" s="110">
        <f t="shared" si="17"/>
        <v>0.89217344849078195</v>
      </c>
      <c r="R58" s="290"/>
      <c r="S58" s="47">
        <v>0.30416666666666664</v>
      </c>
      <c r="T58" s="48">
        <v>0.3159837962962963</v>
      </c>
      <c r="U58" s="111">
        <v>14.999999999999947</v>
      </c>
      <c r="V58" s="112">
        <v>17.016666666666715</v>
      </c>
      <c r="W58" s="113"/>
      <c r="X58" s="116"/>
      <c r="Y58" s="276"/>
      <c r="Z58" s="277"/>
      <c r="AA58" s="117">
        <f t="shared" si="18"/>
        <v>-355.82761998041997</v>
      </c>
      <c r="AB58" s="110">
        <f t="shared" si="19"/>
        <v>0.89217344849078184</v>
      </c>
      <c r="AC58" s="282"/>
    </row>
    <row r="59" spans="1:29" ht="15.75" customHeight="1">
      <c r="A59" s="295"/>
      <c r="B59" s="100" t="s">
        <v>120</v>
      </c>
      <c r="C59" s="274" t="s">
        <v>131</v>
      </c>
      <c r="D59" s="275"/>
      <c r="E59" s="101">
        <v>14.03</v>
      </c>
      <c r="F59" s="102">
        <v>3444</v>
      </c>
      <c r="G59" s="103">
        <f t="shared" si="20"/>
        <v>48319.32</v>
      </c>
      <c r="H59" s="26"/>
      <c r="I59" s="104">
        <v>3</v>
      </c>
      <c r="J59" s="105">
        <v>3000</v>
      </c>
      <c r="K59" s="106">
        <f t="shared" si="21"/>
        <v>1000</v>
      </c>
      <c r="L59" s="107">
        <v>3</v>
      </c>
      <c r="M59" s="105">
        <f>F59/V59*60</f>
        <v>2695.3043478260893</v>
      </c>
      <c r="N59" s="106">
        <f t="shared" si="14"/>
        <v>898.43478260869642</v>
      </c>
      <c r="O59" s="108">
        <f t="shared" si="15"/>
        <v>0</v>
      </c>
      <c r="P59" s="109">
        <f t="shared" si="16"/>
        <v>-101.56521739130358</v>
      </c>
      <c r="Q59" s="110">
        <f t="shared" si="17"/>
        <v>0.89843478260869647</v>
      </c>
      <c r="R59" s="290"/>
      <c r="S59" s="47">
        <v>0.32731481481481484</v>
      </c>
      <c r="T59" s="48">
        <v>0.38055555555555554</v>
      </c>
      <c r="U59" s="111">
        <v>16.316666666666684</v>
      </c>
      <c r="V59" s="112">
        <v>76.6666666666666</v>
      </c>
      <c r="W59" s="113"/>
      <c r="X59" s="116"/>
      <c r="Y59" s="276"/>
      <c r="Z59" s="277"/>
      <c r="AA59" s="117">
        <f t="shared" si="18"/>
        <v>-304.69565217391073</v>
      </c>
      <c r="AB59" s="110">
        <f t="shared" si="19"/>
        <v>0.89843478260869647</v>
      </c>
      <c r="AC59" s="282"/>
    </row>
    <row r="60" spans="1:29" ht="15.75" customHeight="1">
      <c r="A60" s="296"/>
      <c r="B60" s="100" t="s">
        <v>120</v>
      </c>
      <c r="C60" s="274" t="s">
        <v>133</v>
      </c>
      <c r="D60" s="275"/>
      <c r="E60" s="101">
        <v>14.28</v>
      </c>
      <c r="F60" s="102">
        <v>4657</v>
      </c>
      <c r="G60" s="103">
        <f t="shared" si="20"/>
        <v>66501.959999999992</v>
      </c>
      <c r="H60" s="13"/>
      <c r="I60" s="104">
        <v>3</v>
      </c>
      <c r="J60" s="105">
        <v>3600</v>
      </c>
      <c r="K60" s="106">
        <f t="shared" si="21"/>
        <v>1200</v>
      </c>
      <c r="L60" s="107">
        <v>3</v>
      </c>
      <c r="M60" s="105">
        <f>F60/V60*60</f>
        <v>3169.2249527410218</v>
      </c>
      <c r="N60" s="106">
        <f t="shared" si="14"/>
        <v>1056.4083175803405</v>
      </c>
      <c r="O60" s="108">
        <f t="shared" si="15"/>
        <v>0</v>
      </c>
      <c r="P60" s="109">
        <f t="shared" si="16"/>
        <v>-143.59168241965949</v>
      </c>
      <c r="Q60" s="110">
        <f t="shared" si="17"/>
        <v>0.88034026465028381</v>
      </c>
      <c r="R60" s="290"/>
      <c r="S60" s="47">
        <v>0.39097222222222222</v>
      </c>
      <c r="T60" s="48">
        <v>0.45219907407407406</v>
      </c>
      <c r="U60" s="111">
        <v>15.000000000000027</v>
      </c>
      <c r="V60" s="112">
        <v>88.166666666666643</v>
      </c>
      <c r="W60" s="113"/>
      <c r="X60" s="116"/>
      <c r="Y60" s="276"/>
      <c r="Z60" s="277"/>
      <c r="AA60" s="117">
        <f t="shared" si="18"/>
        <v>-430.77504725897825</v>
      </c>
      <c r="AB60" s="110">
        <f t="shared" si="19"/>
        <v>0.88034026465028381</v>
      </c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26"/>
      <c r="X66" s="127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26"/>
      <c r="X67" s="127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26"/>
      <c r="X68" s="127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26"/>
      <c r="X69" s="127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26"/>
      <c r="X70" s="127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22">AVERAGE(I56:I71)</f>
        <v>3.4</v>
      </c>
      <c r="J72" s="137">
        <f t="shared" si="22"/>
        <v>3420</v>
      </c>
      <c r="K72" s="138">
        <f t="shared" ref="K72" si="23">J72/I72</f>
        <v>1005.8823529411765</v>
      </c>
      <c r="L72" s="136">
        <f t="shared" ref="L72:M72" si="24">AVERAGE(L56:L71)</f>
        <v>3.4</v>
      </c>
      <c r="M72" s="137">
        <f t="shared" si="24"/>
        <v>3030.4924106927338</v>
      </c>
      <c r="N72" s="138">
        <f t="shared" ref="N72:N77" si="25">M72/L72</f>
        <v>891.32129726256881</v>
      </c>
      <c r="O72" s="139">
        <f t="shared" ref="O72:O77" si="26">L72-I72</f>
        <v>0</v>
      </c>
      <c r="P72" s="140">
        <f t="shared" ref="P72:P77" si="27">N72-K72</f>
        <v>-114.56105567860766</v>
      </c>
      <c r="Q72" s="141">
        <f t="shared" ref="Q72:Q77" si="28">N72/K72</f>
        <v>0.88610889201541931</v>
      </c>
      <c r="R72" s="291"/>
      <c r="S72" s="142">
        <f>S56</f>
        <v>0.25</v>
      </c>
      <c r="T72" s="143">
        <f>INDEX(T56:T71,COUNTA(T56:T71))</f>
        <v>0.45219907407407406</v>
      </c>
      <c r="U72" s="144"/>
      <c r="V72" s="166"/>
      <c r="W72" s="99"/>
      <c r="X72" s="69"/>
      <c r="Y72" s="279"/>
      <c r="Z72" s="280"/>
      <c r="AA72" s="168">
        <f t="shared" ref="AA72:AA77" si="29">M72-J72</f>
        <v>-389.50758930726624</v>
      </c>
      <c r="AB72" s="141">
        <f t="shared" ref="AB72:AB77" si="30">M72/J72</f>
        <v>0.8861088920154192</v>
      </c>
      <c r="AC72" s="283"/>
    </row>
    <row r="73" spans="1:29" ht="15.75" customHeight="1">
      <c r="A73" s="284" t="s">
        <v>78</v>
      </c>
      <c r="B73" s="114" t="s">
        <v>120</v>
      </c>
      <c r="C73" s="287" t="s">
        <v>134</v>
      </c>
      <c r="D73" s="288"/>
      <c r="E73" s="147">
        <v>25.03</v>
      </c>
      <c r="F73" s="97">
        <v>1017</v>
      </c>
      <c r="G73" s="148">
        <f t="shared" ref="G73:G77" si="31">E73*F73</f>
        <v>25455.510000000002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2938.3627608346715</v>
      </c>
      <c r="N73" s="152">
        <f t="shared" si="25"/>
        <v>734.59069020866787</v>
      </c>
      <c r="O73" s="154">
        <f t="shared" si="26"/>
        <v>0</v>
      </c>
      <c r="P73" s="155">
        <f t="shared" si="27"/>
        <v>-90.409309791332134</v>
      </c>
      <c r="Q73" s="156">
        <f t="shared" si="28"/>
        <v>0.89041295782868835</v>
      </c>
      <c r="R73" s="289">
        <f>Q89</f>
        <v>0.88743922726114521</v>
      </c>
      <c r="S73" s="157">
        <v>0.25016203703703704</v>
      </c>
      <c r="T73" s="158">
        <v>0.26458333333333334</v>
      </c>
      <c r="U73" s="159"/>
      <c r="V73" s="160">
        <v>20.766666666666662</v>
      </c>
      <c r="W73" s="158"/>
      <c r="X73" s="169"/>
      <c r="Y73" s="292"/>
      <c r="Z73" s="293"/>
      <c r="AA73" s="115">
        <f t="shared" si="29"/>
        <v>-361.63723916532854</v>
      </c>
      <c r="AB73" s="156">
        <f t="shared" si="30"/>
        <v>0.89041295782868835</v>
      </c>
      <c r="AC73" s="281">
        <f>AB89</f>
        <v>0.88743922726114521</v>
      </c>
    </row>
    <row r="74" spans="1:29" ht="15.75" customHeight="1">
      <c r="A74" s="285"/>
      <c r="B74" s="100" t="s">
        <v>120</v>
      </c>
      <c r="C74" s="274" t="s">
        <v>135</v>
      </c>
      <c r="D74" s="275"/>
      <c r="E74" s="101">
        <v>24.82</v>
      </c>
      <c r="F74" s="102">
        <v>1379</v>
      </c>
      <c r="G74" s="103">
        <f t="shared" si="31"/>
        <v>34226.78</v>
      </c>
      <c r="H74" s="26"/>
      <c r="I74" s="104">
        <v>4</v>
      </c>
      <c r="J74" s="105">
        <v>3300</v>
      </c>
      <c r="K74" s="106">
        <f t="shared" si="21"/>
        <v>825</v>
      </c>
      <c r="L74" s="107">
        <v>4</v>
      </c>
      <c r="M74" s="105">
        <f>F74/V74*60</f>
        <v>2937.5147928994129</v>
      </c>
      <c r="N74" s="106">
        <f t="shared" si="25"/>
        <v>734.37869822485322</v>
      </c>
      <c r="O74" s="108">
        <f t="shared" si="26"/>
        <v>0</v>
      </c>
      <c r="P74" s="109">
        <f t="shared" si="27"/>
        <v>-90.621301775146776</v>
      </c>
      <c r="Q74" s="110">
        <f t="shared" si="28"/>
        <v>0.8901559978483069</v>
      </c>
      <c r="R74" s="290"/>
      <c r="S74" s="47">
        <v>0.27500000000000002</v>
      </c>
      <c r="T74" s="48">
        <v>0.29456018518518517</v>
      </c>
      <c r="U74" s="111">
        <v>15.000000000000027</v>
      </c>
      <c r="V74" s="112">
        <v>28.166666666666622</v>
      </c>
      <c r="W74" s="113"/>
      <c r="X74" s="13"/>
      <c r="Y74" s="276"/>
      <c r="Z74" s="277"/>
      <c r="AA74" s="117">
        <f t="shared" si="29"/>
        <v>-362.4852071005871</v>
      </c>
      <c r="AB74" s="110">
        <f t="shared" si="30"/>
        <v>0.8901559978483069</v>
      </c>
      <c r="AC74" s="282"/>
    </row>
    <row r="75" spans="1:29" ht="15.75" customHeight="1">
      <c r="A75" s="285"/>
      <c r="B75" s="100" t="s">
        <v>120</v>
      </c>
      <c r="C75" s="274" t="s">
        <v>128</v>
      </c>
      <c r="D75" s="275"/>
      <c r="E75" s="101">
        <v>17.89</v>
      </c>
      <c r="F75" s="102">
        <v>2329</v>
      </c>
      <c r="G75" s="103">
        <f t="shared" si="31"/>
        <v>41665.810000000005</v>
      </c>
      <c r="H75" s="26"/>
      <c r="I75" s="104">
        <v>4</v>
      </c>
      <c r="J75" s="105">
        <v>3600</v>
      </c>
      <c r="K75" s="106">
        <f t="shared" si="21"/>
        <v>900</v>
      </c>
      <c r="L75" s="107">
        <v>4</v>
      </c>
      <c r="M75" s="105">
        <f>F75/V75*60</f>
        <v>3171.1043872919845</v>
      </c>
      <c r="N75" s="106">
        <f t="shared" si="25"/>
        <v>792.77609682299612</v>
      </c>
      <c r="O75" s="108">
        <f t="shared" si="26"/>
        <v>0</v>
      </c>
      <c r="P75" s="109">
        <f t="shared" si="27"/>
        <v>-107.22390317700388</v>
      </c>
      <c r="Q75" s="110">
        <f t="shared" si="28"/>
        <v>0.88086232980332901</v>
      </c>
      <c r="R75" s="290"/>
      <c r="S75" s="47">
        <v>0.30486111111111114</v>
      </c>
      <c r="T75" s="48">
        <v>0.33546296296296296</v>
      </c>
      <c r="U75" s="111">
        <v>14.833333333333387</v>
      </c>
      <c r="V75" s="112">
        <v>44.066666666666627</v>
      </c>
      <c r="W75" s="113"/>
      <c r="X75" s="13"/>
      <c r="Y75" s="276"/>
      <c r="Z75" s="277"/>
      <c r="AA75" s="117">
        <f t="shared" si="29"/>
        <v>-428.89561270801551</v>
      </c>
      <c r="AB75" s="110">
        <f t="shared" si="30"/>
        <v>0.88086232980332901</v>
      </c>
      <c r="AC75" s="282"/>
    </row>
    <row r="76" spans="1:29" ht="15.75" customHeight="1">
      <c r="A76" s="285"/>
      <c r="B76" s="100" t="s">
        <v>120</v>
      </c>
      <c r="C76" s="274" t="s">
        <v>136</v>
      </c>
      <c r="D76" s="275"/>
      <c r="E76" s="101">
        <v>30</v>
      </c>
      <c r="F76" s="102">
        <v>2280</v>
      </c>
      <c r="G76" s="103">
        <f t="shared" si="31"/>
        <v>68400</v>
      </c>
      <c r="H76" s="26"/>
      <c r="I76" s="104">
        <v>3</v>
      </c>
      <c r="J76" s="105">
        <v>3000</v>
      </c>
      <c r="K76" s="106">
        <f t="shared" si="21"/>
        <v>1000</v>
      </c>
      <c r="L76" s="107">
        <v>3</v>
      </c>
      <c r="M76" s="105">
        <f>F76/V76*60</f>
        <v>2694.6815495732126</v>
      </c>
      <c r="N76" s="106">
        <f t="shared" si="25"/>
        <v>898.22718319107082</v>
      </c>
      <c r="O76" s="108">
        <f t="shared" si="26"/>
        <v>0</v>
      </c>
      <c r="P76" s="109">
        <f t="shared" si="27"/>
        <v>-101.77281680892918</v>
      </c>
      <c r="Q76" s="110">
        <f t="shared" si="28"/>
        <v>0.89822718319107087</v>
      </c>
      <c r="R76" s="290"/>
      <c r="S76" s="47">
        <v>0.34599537037037037</v>
      </c>
      <c r="T76" s="48">
        <v>0.38124999999999998</v>
      </c>
      <c r="U76" s="111">
        <v>15.166666666666666</v>
      </c>
      <c r="V76" s="112">
        <v>50.766666666666637</v>
      </c>
      <c r="W76" s="113"/>
      <c r="X76" s="116"/>
      <c r="Y76" s="276"/>
      <c r="Z76" s="277"/>
      <c r="AA76" s="117">
        <f t="shared" si="29"/>
        <v>-305.31845042678742</v>
      </c>
      <c r="AB76" s="110">
        <f t="shared" si="30"/>
        <v>0.89822718319107087</v>
      </c>
      <c r="AC76" s="282"/>
    </row>
    <row r="77" spans="1:29" ht="15.75" customHeight="1">
      <c r="A77" s="285"/>
      <c r="B77" s="100" t="s">
        <v>120</v>
      </c>
      <c r="C77" s="274" t="s">
        <v>129</v>
      </c>
      <c r="D77" s="275"/>
      <c r="E77" s="101">
        <v>16.66</v>
      </c>
      <c r="F77" s="102">
        <v>3887</v>
      </c>
      <c r="G77" s="103">
        <f t="shared" si="31"/>
        <v>64757.42</v>
      </c>
      <c r="H77" s="13"/>
      <c r="I77" s="104">
        <v>5</v>
      </c>
      <c r="J77" s="105">
        <v>3600</v>
      </c>
      <c r="K77" s="106">
        <f t="shared" si="21"/>
        <v>720</v>
      </c>
      <c r="L77" s="107">
        <v>5</v>
      </c>
      <c r="M77" s="105">
        <f>F77/V77*60</f>
        <v>3167.3155273879593</v>
      </c>
      <c r="N77" s="106">
        <f t="shared" si="25"/>
        <v>633.46310547759185</v>
      </c>
      <c r="O77" s="108">
        <f t="shared" si="26"/>
        <v>0</v>
      </c>
      <c r="P77" s="109">
        <f t="shared" si="27"/>
        <v>-86.536894522408147</v>
      </c>
      <c r="Q77" s="110">
        <f t="shared" si="28"/>
        <v>0.87980986871887756</v>
      </c>
      <c r="R77" s="290"/>
      <c r="S77" s="47">
        <v>0.3919212962962963</v>
      </c>
      <c r="T77" s="48">
        <v>0.44305555555555554</v>
      </c>
      <c r="U77" s="111">
        <v>15.366666666666697</v>
      </c>
      <c r="V77" s="112">
        <v>73.633333333333312</v>
      </c>
      <c r="W77" s="113"/>
      <c r="X77" s="116"/>
      <c r="Y77" s="276"/>
      <c r="Z77" s="277"/>
      <c r="AA77" s="117">
        <f t="shared" si="29"/>
        <v>-432.68447261204074</v>
      </c>
      <c r="AB77" s="110">
        <f t="shared" si="30"/>
        <v>0.87980986871887756</v>
      </c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50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26"/>
      <c r="X81" s="127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26"/>
      <c r="X82" s="127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32">AVERAGE(I73:I88)</f>
        <v>4</v>
      </c>
      <c r="J89" s="137">
        <f t="shared" si="32"/>
        <v>3360</v>
      </c>
      <c r="K89" s="138">
        <f t="shared" ref="K89" si="33">J89/I89</f>
        <v>840</v>
      </c>
      <c r="L89" s="136">
        <f t="shared" ref="L89:M89" si="34">AVERAGE(L73:L88)</f>
        <v>4</v>
      </c>
      <c r="M89" s="137">
        <f t="shared" si="34"/>
        <v>2981.795803597448</v>
      </c>
      <c r="N89" s="138">
        <f>M89/L89</f>
        <v>745.44895089936199</v>
      </c>
      <c r="O89" s="139">
        <f>L89-I89</f>
        <v>0</v>
      </c>
      <c r="P89" s="140">
        <f>N89-K89</f>
        <v>-94.551049100638011</v>
      </c>
      <c r="Q89" s="141">
        <f>N89/K89</f>
        <v>0.88743922726114521</v>
      </c>
      <c r="R89" s="291"/>
      <c r="S89" s="142">
        <f>S73</f>
        <v>0.25016203703703704</v>
      </c>
      <c r="T89" s="143">
        <f>INDEX(T73:T88,COUNTA(T73:T88))</f>
        <v>0.44305555555555554</v>
      </c>
      <c r="U89" s="144"/>
      <c r="V89" s="166"/>
      <c r="W89" s="167"/>
      <c r="X89" s="138"/>
      <c r="Y89" s="279"/>
      <c r="Z89" s="280"/>
      <c r="AA89" s="168">
        <f>M89-J89</f>
        <v>-378.20419640255204</v>
      </c>
      <c r="AB89" s="141">
        <f>M89/J89</f>
        <v>0.88743922726114521</v>
      </c>
      <c r="AC89" s="283"/>
    </row>
    <row r="90" spans="1:29" ht="15.75" customHeight="1">
      <c r="A90" s="294" t="s">
        <v>137</v>
      </c>
      <c r="B90" s="114" t="s">
        <v>114</v>
      </c>
      <c r="C90" s="287" t="s">
        <v>138</v>
      </c>
      <c r="D90" s="288"/>
      <c r="E90" s="147">
        <v>25.64</v>
      </c>
      <c r="F90" s="97">
        <v>1089</v>
      </c>
      <c r="G90" s="148">
        <f t="shared" ref="G90:G93" si="35">E90*F90</f>
        <v>27921.96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3179.5620437956181</v>
      </c>
      <c r="N90" s="152">
        <f>M90/L90</f>
        <v>289.05109489051074</v>
      </c>
      <c r="O90" s="154">
        <f>L90-I90</f>
        <v>0</v>
      </c>
      <c r="P90" s="155">
        <f>N90-K90</f>
        <v>-38.221632382216512</v>
      </c>
      <c r="Q90" s="156">
        <f>N90/K90</f>
        <v>0.88321167883211615</v>
      </c>
      <c r="R90" s="289">
        <f>Q106</f>
        <v>0.87462722135054627</v>
      </c>
      <c r="S90" s="157">
        <v>0.70864583333333331</v>
      </c>
      <c r="T90" s="158">
        <v>0.72291666666666665</v>
      </c>
      <c r="U90" s="159"/>
      <c r="V90" s="160">
        <v>20.550000000000015</v>
      </c>
      <c r="W90" s="158"/>
      <c r="X90" s="169"/>
      <c r="Y90" s="292"/>
      <c r="Z90" s="293"/>
      <c r="AA90" s="115">
        <f>M90-J90</f>
        <v>-420.43795620438186</v>
      </c>
      <c r="AB90" s="156">
        <f>M90/J90</f>
        <v>0.88321167883211615</v>
      </c>
      <c r="AC90" s="281">
        <f>AB106</f>
        <v>0.87462722135054627</v>
      </c>
    </row>
    <row r="91" spans="1:29" ht="15.75" customHeight="1">
      <c r="A91" s="295"/>
      <c r="B91" s="100" t="s">
        <v>114</v>
      </c>
      <c r="C91" s="274" t="s">
        <v>139</v>
      </c>
      <c r="D91" s="275"/>
      <c r="E91" s="101">
        <v>29.52</v>
      </c>
      <c r="F91" s="102">
        <v>1406</v>
      </c>
      <c r="G91" s="103">
        <f t="shared" si="35"/>
        <v>41505.120000000003</v>
      </c>
      <c r="H91" s="26"/>
      <c r="I91" s="104">
        <v>12</v>
      </c>
      <c r="J91" s="105">
        <v>3600</v>
      </c>
      <c r="K91" s="106">
        <f t="shared" si="21"/>
        <v>300</v>
      </c>
      <c r="L91" s="107">
        <v>12</v>
      </c>
      <c r="M91" s="105">
        <f>F91/V91*60</f>
        <v>3145.8048477315124</v>
      </c>
      <c r="N91" s="106">
        <f>M91/L91</f>
        <v>262.15040397762601</v>
      </c>
      <c r="O91" s="108">
        <f>L91-I91</f>
        <v>0</v>
      </c>
      <c r="P91" s="109">
        <f>N91-K91</f>
        <v>-37.849596022373987</v>
      </c>
      <c r="Q91" s="110">
        <f>N91/K91</f>
        <v>0.87383467992542008</v>
      </c>
      <c r="R91" s="290"/>
      <c r="S91" s="47">
        <v>0.72651620370370373</v>
      </c>
      <c r="T91" s="48">
        <v>0.74513888888888891</v>
      </c>
      <c r="U91" s="111">
        <v>5.1833333333333975</v>
      </c>
      <c r="V91" s="112">
        <v>26.816666666666649</v>
      </c>
      <c r="W91" s="113"/>
      <c r="X91" s="13"/>
      <c r="Y91" s="276"/>
      <c r="Z91" s="277"/>
      <c r="AA91" s="117">
        <f>M91-J91</f>
        <v>-454.19515226848762</v>
      </c>
      <c r="AB91" s="110">
        <f>M91/J91</f>
        <v>0.87383467992542008</v>
      </c>
      <c r="AC91" s="282"/>
    </row>
    <row r="92" spans="1:29" ht="15.75" customHeight="1">
      <c r="A92" s="295"/>
      <c r="B92" s="100" t="s">
        <v>114</v>
      </c>
      <c r="C92" s="274" t="s">
        <v>140</v>
      </c>
      <c r="D92" s="275"/>
      <c r="E92" s="101">
        <v>29.85</v>
      </c>
      <c r="F92" s="102">
        <v>1551</v>
      </c>
      <c r="G92" s="103">
        <f t="shared" si="35"/>
        <v>46297.350000000006</v>
      </c>
      <c r="H92" s="26"/>
      <c r="I92" s="104">
        <v>12</v>
      </c>
      <c r="J92" s="105">
        <v>3600</v>
      </c>
      <c r="K92" s="106">
        <f t="shared" si="21"/>
        <v>300</v>
      </c>
      <c r="L92" s="107">
        <v>12</v>
      </c>
      <c r="M92" s="105">
        <f>F92/V92*60</f>
        <v>3143.9189189189201</v>
      </c>
      <c r="N92" s="106">
        <f>M92/L92</f>
        <v>261.99324324324334</v>
      </c>
      <c r="O92" s="108">
        <f>L92-I92</f>
        <v>0</v>
      </c>
      <c r="P92" s="109">
        <f>N92-K92</f>
        <v>-38.006756756756658</v>
      </c>
      <c r="Q92" s="110">
        <f>N92/K92</f>
        <v>0.87331081081081119</v>
      </c>
      <c r="R92" s="290"/>
      <c r="S92" s="47">
        <v>0.74888888888888894</v>
      </c>
      <c r="T92" s="48">
        <v>0.76944444444444449</v>
      </c>
      <c r="U92" s="111">
        <v>5.4000000000000448</v>
      </c>
      <c r="V92" s="112">
        <v>29.599999999999991</v>
      </c>
      <c r="W92" s="113"/>
      <c r="X92" s="13"/>
      <c r="Y92" s="276"/>
      <c r="Z92" s="277"/>
      <c r="AA92" s="117">
        <f>M92-J92</f>
        <v>-456.0810810810799</v>
      </c>
      <c r="AB92" s="110">
        <f>M92/J92</f>
        <v>0.87331081081081119</v>
      </c>
      <c r="AC92" s="282"/>
    </row>
    <row r="93" spans="1:29" ht="15.75" customHeight="1">
      <c r="A93" s="295"/>
      <c r="B93" s="100" t="s">
        <v>120</v>
      </c>
      <c r="C93" s="274" t="s">
        <v>141</v>
      </c>
      <c r="D93" s="275"/>
      <c r="E93" s="101">
        <v>28.57</v>
      </c>
      <c r="F93" s="102">
        <v>1442</v>
      </c>
      <c r="G93" s="103">
        <f t="shared" si="35"/>
        <v>41197.94</v>
      </c>
      <c r="H93" s="26"/>
      <c r="I93" s="104">
        <v>12</v>
      </c>
      <c r="J93" s="105">
        <v>3600</v>
      </c>
      <c r="K93" s="106">
        <f t="shared" si="21"/>
        <v>300</v>
      </c>
      <c r="L93" s="107">
        <v>12</v>
      </c>
      <c r="M93" s="105">
        <f>F93/V93*60</f>
        <v>3125.3461770018166</v>
      </c>
      <c r="N93" s="106">
        <f>M93/L93</f>
        <v>260.4455147501514</v>
      </c>
      <c r="O93" s="108">
        <f>L93-I93</f>
        <v>0</v>
      </c>
      <c r="P93" s="109">
        <f>N93-K93</f>
        <v>-39.554485249848597</v>
      </c>
      <c r="Q93" s="110">
        <f>N93/K93</f>
        <v>0.86815171583383799</v>
      </c>
      <c r="R93" s="290"/>
      <c r="S93" s="47">
        <v>0.7731365740740741</v>
      </c>
      <c r="T93" s="48">
        <v>0.79236111111111107</v>
      </c>
      <c r="U93" s="111">
        <v>5.3166666666666451</v>
      </c>
      <c r="V93" s="112">
        <v>27.683333333333238</v>
      </c>
      <c r="W93" s="113"/>
      <c r="X93" s="116"/>
      <c r="Y93" s="276"/>
      <c r="Z93" s="277"/>
      <c r="AA93" s="117">
        <f>M93-J93</f>
        <v>-474.65382299818339</v>
      </c>
      <c r="AB93" s="110">
        <f>M93/J93</f>
        <v>0.86815171583383799</v>
      </c>
      <c r="AC93" s="282"/>
    </row>
    <row r="94" spans="1:29" ht="15.75" customHeight="1">
      <c r="A94" s="296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6">AVERAGE(I90:I105)</f>
        <v>11.75</v>
      </c>
      <c r="J106" s="137">
        <f t="shared" si="36"/>
        <v>3600</v>
      </c>
      <c r="K106" s="138">
        <f t="shared" ref="K106" si="37">J106/I106</f>
        <v>306.38297872340428</v>
      </c>
      <c r="L106" s="136">
        <f t="shared" ref="L106:M106" si="38">AVERAGE(L90:L105)</f>
        <v>11.75</v>
      </c>
      <c r="M106" s="137">
        <f t="shared" si="38"/>
        <v>3148.6579968619667</v>
      </c>
      <c r="N106" s="138">
        <f>M106/L106</f>
        <v>267.97089334995462</v>
      </c>
      <c r="O106" s="139">
        <f>L106-I106</f>
        <v>0</v>
      </c>
      <c r="P106" s="140">
        <f>N106-K106</f>
        <v>-38.412085373449656</v>
      </c>
      <c r="Q106" s="141">
        <f>N106/K106</f>
        <v>0.87462722135054627</v>
      </c>
      <c r="R106" s="291"/>
      <c r="S106" s="142">
        <f>S90</f>
        <v>0.70864583333333331</v>
      </c>
      <c r="T106" s="143">
        <f>INDEX(T90:T105,COUNTA(T90:T105))</f>
        <v>0.79236111111111107</v>
      </c>
      <c r="U106" s="144"/>
      <c r="V106" s="166"/>
      <c r="W106" s="167"/>
      <c r="X106" s="138"/>
      <c r="Y106" s="279"/>
      <c r="Z106" s="280"/>
      <c r="AA106" s="168">
        <f>M106-J106</f>
        <v>-451.34200313803331</v>
      </c>
      <c r="AB106" s="141">
        <f>M106/J106</f>
        <v>0.87462722135054627</v>
      </c>
      <c r="AC106" s="283"/>
    </row>
    <row r="107" spans="1:29" ht="15.75" customHeight="1">
      <c r="A107" s="284" t="s">
        <v>147</v>
      </c>
      <c r="B107" s="114" t="s">
        <v>120</v>
      </c>
      <c r="C107" s="287" t="s">
        <v>144</v>
      </c>
      <c r="D107" s="288"/>
      <c r="E107" s="147">
        <v>18.18</v>
      </c>
      <c r="F107" s="97">
        <v>716</v>
      </c>
      <c r="G107" s="148">
        <f t="shared" ref="G107:G110" si="39">E107*F107</f>
        <v>13016.88</v>
      </c>
      <c r="H107" s="149"/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>F107/V107*60</f>
        <v>2969.5852534562273</v>
      </c>
      <c r="N107" s="152">
        <f>M107/L107</f>
        <v>742.39631336405682</v>
      </c>
      <c r="O107" s="154">
        <f>L107-I107</f>
        <v>0</v>
      </c>
      <c r="P107" s="155">
        <f>N107-K107</f>
        <v>-82.603686635943177</v>
      </c>
      <c r="Q107" s="156">
        <f>N107/K107</f>
        <v>0.89987431922915984</v>
      </c>
      <c r="R107" s="289">
        <f>Q123</f>
        <v>0.89495376043215613</v>
      </c>
      <c r="S107" s="157">
        <v>0.70833333333333337</v>
      </c>
      <c r="T107" s="158">
        <v>0.71837962962962965</v>
      </c>
      <c r="U107" s="159"/>
      <c r="V107" s="160">
        <v>14.466666666666637</v>
      </c>
      <c r="W107" s="161"/>
      <c r="X107" s="162"/>
      <c r="Y107" s="292"/>
      <c r="Z107" s="293"/>
      <c r="AA107" s="115">
        <f>M107-J107</f>
        <v>-330.41474654377271</v>
      </c>
      <c r="AB107" s="156">
        <f>M107/J107</f>
        <v>0.89987431922915984</v>
      </c>
      <c r="AC107" s="281">
        <f>AB123</f>
        <v>0.89495376043215602</v>
      </c>
    </row>
    <row r="108" spans="1:29" ht="15.75" customHeight="1">
      <c r="A108" s="285"/>
      <c r="B108" s="100" t="s">
        <v>120</v>
      </c>
      <c r="C108" s="274" t="s">
        <v>219</v>
      </c>
      <c r="D108" s="275"/>
      <c r="E108" s="101">
        <v>22.21</v>
      </c>
      <c r="F108" s="102">
        <v>2338</v>
      </c>
      <c r="G108" s="103">
        <f t="shared" si="39"/>
        <v>51926.98</v>
      </c>
      <c r="H108" s="26"/>
      <c r="I108" s="104">
        <v>4</v>
      </c>
      <c r="J108" s="105">
        <v>3000</v>
      </c>
      <c r="K108" s="106">
        <f t="shared" ref="K108:K151" si="40">J108/I108</f>
        <v>750</v>
      </c>
      <c r="L108" s="107">
        <v>4</v>
      </c>
      <c r="M108" s="105">
        <f>F108/V108*60</f>
        <v>2677.951002227167</v>
      </c>
      <c r="N108" s="106">
        <f>M108/L108</f>
        <v>669.48775055679175</v>
      </c>
      <c r="O108" s="108">
        <f>L108-I108</f>
        <v>0</v>
      </c>
      <c r="P108" s="109">
        <f>N108-K108</f>
        <v>-80.512249443208248</v>
      </c>
      <c r="Q108" s="110">
        <f>N108/K108</f>
        <v>0.89265033407572236</v>
      </c>
      <c r="R108" s="290"/>
      <c r="S108" s="47">
        <v>0.72152777777777777</v>
      </c>
      <c r="T108" s="48">
        <v>0.75790509259259264</v>
      </c>
      <c r="U108" s="111">
        <v>4.5333333333332959</v>
      </c>
      <c r="V108" s="112">
        <v>52.383333333333425</v>
      </c>
      <c r="W108" s="113"/>
      <c r="X108" s="116"/>
      <c r="Y108" s="276"/>
      <c r="Z108" s="277"/>
      <c r="AA108" s="117">
        <f>M108-J108</f>
        <v>-322.04899777283299</v>
      </c>
      <c r="AB108" s="110">
        <f>M108/J108</f>
        <v>0.89265033407572236</v>
      </c>
      <c r="AC108" s="282"/>
    </row>
    <row r="109" spans="1:29" ht="15.75" customHeight="1">
      <c r="A109" s="285"/>
      <c r="B109" s="100" t="s">
        <v>120</v>
      </c>
      <c r="C109" s="274" t="s">
        <v>202</v>
      </c>
      <c r="D109" s="275"/>
      <c r="E109" s="101">
        <v>22.48</v>
      </c>
      <c r="F109" s="102">
        <v>1195</v>
      </c>
      <c r="G109" s="103">
        <f t="shared" si="39"/>
        <v>26863.600000000002</v>
      </c>
      <c r="H109" s="26"/>
      <c r="I109" s="104">
        <v>5</v>
      </c>
      <c r="J109" s="105">
        <v>3000</v>
      </c>
      <c r="K109" s="106">
        <f t="shared" si="40"/>
        <v>600</v>
      </c>
      <c r="L109" s="107">
        <v>5</v>
      </c>
      <c r="M109" s="105">
        <f>F109/V109*60</f>
        <v>2678.7048567870511</v>
      </c>
      <c r="N109" s="106">
        <f>M109/L109</f>
        <v>535.74097135741022</v>
      </c>
      <c r="O109" s="108">
        <f>L109-I109</f>
        <v>0</v>
      </c>
      <c r="P109" s="109">
        <f>N109-K109</f>
        <v>-64.259028642589783</v>
      </c>
      <c r="Q109" s="110">
        <f>N109/K109</f>
        <v>0.89290161892901698</v>
      </c>
      <c r="R109" s="290"/>
      <c r="S109" s="47">
        <v>0.76127314814814817</v>
      </c>
      <c r="T109" s="48">
        <v>0.77986111111111112</v>
      </c>
      <c r="U109" s="111">
        <v>4.8499999999999588</v>
      </c>
      <c r="V109" s="112">
        <v>26.766666666666641</v>
      </c>
      <c r="W109" s="113"/>
      <c r="X109" s="116"/>
      <c r="Y109" s="276"/>
      <c r="Z109" s="277"/>
      <c r="AA109" s="117">
        <f>M109-J109</f>
        <v>-321.29514321294891</v>
      </c>
      <c r="AB109" s="110">
        <f>M109/J109</f>
        <v>0.89290161892901698</v>
      </c>
      <c r="AC109" s="282"/>
    </row>
    <row r="110" spans="1:29" ht="15.75" customHeight="1">
      <c r="A110" s="285"/>
      <c r="B110" s="100" t="s">
        <v>120</v>
      </c>
      <c r="C110" s="274" t="s">
        <v>146</v>
      </c>
      <c r="D110" s="275"/>
      <c r="E110" s="101">
        <v>24.54</v>
      </c>
      <c r="F110" s="102">
        <v>1904</v>
      </c>
      <c r="G110" s="103">
        <f t="shared" si="39"/>
        <v>46724.159999999996</v>
      </c>
      <c r="H110" s="26"/>
      <c r="I110" s="104">
        <v>4</v>
      </c>
      <c r="J110" s="105">
        <v>3000</v>
      </c>
      <c r="K110" s="106">
        <f t="shared" si="40"/>
        <v>750</v>
      </c>
      <c r="L110" s="107">
        <v>4</v>
      </c>
      <c r="M110" s="105">
        <f>F110/V110*60</f>
        <v>2681.690140845074</v>
      </c>
      <c r="N110" s="106">
        <f>M110/L110</f>
        <v>670.4225352112685</v>
      </c>
      <c r="O110" s="108">
        <f>L110-I110</f>
        <v>0</v>
      </c>
      <c r="P110" s="109">
        <f>N110-K110</f>
        <v>-79.577464788731504</v>
      </c>
      <c r="Q110" s="110">
        <f>N110/K110</f>
        <v>0.89389671361502465</v>
      </c>
      <c r="R110" s="290"/>
      <c r="S110" s="47">
        <v>0.78430555555555559</v>
      </c>
      <c r="T110" s="48">
        <v>0.81388888888888888</v>
      </c>
      <c r="U110" s="111">
        <v>6.4000000000000412</v>
      </c>
      <c r="V110" s="112">
        <v>42.599999999999945</v>
      </c>
      <c r="W110" s="113"/>
      <c r="X110" s="116"/>
      <c r="Y110" s="276"/>
      <c r="Z110" s="277"/>
      <c r="AA110" s="117">
        <f>M110-J110</f>
        <v>-318.30985915492602</v>
      </c>
      <c r="AB110" s="110">
        <f>M110/J110</f>
        <v>0.89389671361502465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99"/>
      <c r="G123" s="135"/>
      <c r="H123" s="69"/>
      <c r="I123" s="136">
        <f t="shared" ref="I123:J123" si="41">AVERAGE(I107:I122)</f>
        <v>4.25</v>
      </c>
      <c r="J123" s="137">
        <f t="shared" si="41"/>
        <v>3075</v>
      </c>
      <c r="K123" s="138">
        <f t="shared" ref="K123" si="42">J123/I123</f>
        <v>723.52941176470586</v>
      </c>
      <c r="L123" s="136">
        <f t="shared" ref="L123:M123" si="43">AVERAGE(L107:L122)</f>
        <v>4.25</v>
      </c>
      <c r="M123" s="137">
        <f t="shared" si="43"/>
        <v>2751.9828133288797</v>
      </c>
      <c r="N123" s="138">
        <f t="shared" ref="N123:N132" si="44">M123/L123</f>
        <v>647.52536784208939</v>
      </c>
      <c r="O123" s="139">
        <f t="shared" ref="O123:O132" si="45">L123-I123</f>
        <v>0</v>
      </c>
      <c r="P123" s="140">
        <f t="shared" ref="P123:P132" si="46">N123-K123</f>
        <v>-76.004043922616461</v>
      </c>
      <c r="Q123" s="141">
        <f t="shared" ref="Q123:Q132" si="47">N123/K123</f>
        <v>0.89495376043215613</v>
      </c>
      <c r="R123" s="291"/>
      <c r="S123" s="142">
        <f>S107</f>
        <v>0.70833333333333337</v>
      </c>
      <c r="T123" s="143">
        <f>INDEX(T107:T122,COUNTA(T107:T122))</f>
        <v>0.81388888888888888</v>
      </c>
      <c r="U123" s="144"/>
      <c r="V123" s="166"/>
      <c r="W123" s="99"/>
      <c r="X123" s="69"/>
      <c r="Y123" s="279"/>
      <c r="Z123" s="280"/>
      <c r="AA123" s="168">
        <f t="shared" ref="AA123:AA132" si="48">M123-J123</f>
        <v>-323.01718667112027</v>
      </c>
      <c r="AB123" s="141">
        <f t="shared" ref="AB123:AB132" si="49">M123/J123</f>
        <v>0.89495376043215602</v>
      </c>
      <c r="AC123" s="283"/>
    </row>
    <row r="124" spans="1:29" ht="15.75" customHeight="1">
      <c r="A124" s="294" t="s">
        <v>150</v>
      </c>
      <c r="B124" s="114" t="s">
        <v>120</v>
      </c>
      <c r="C124" s="287" t="s">
        <v>152</v>
      </c>
      <c r="D124" s="288"/>
      <c r="E124" s="147">
        <v>18.18</v>
      </c>
      <c r="F124" s="97">
        <v>603</v>
      </c>
      <c r="G124" s="148">
        <f t="shared" ref="G124:G132" si="50">E124*F124</f>
        <v>10962.539999999999</v>
      </c>
      <c r="H124" s="149">
        <v>2</v>
      </c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2" si="51">F124/V124*60</f>
        <v>2696.6459627329259</v>
      </c>
      <c r="N124" s="152">
        <f t="shared" si="44"/>
        <v>674.16149068323148</v>
      </c>
      <c r="O124" s="154">
        <f t="shared" si="45"/>
        <v>0</v>
      </c>
      <c r="P124" s="155">
        <f t="shared" si="46"/>
        <v>-75.838509316768523</v>
      </c>
      <c r="Q124" s="156">
        <f t="shared" si="47"/>
        <v>0.89888198757764193</v>
      </c>
      <c r="R124" s="289">
        <f>Q140</f>
        <v>0.88933466284889773</v>
      </c>
      <c r="S124" s="157">
        <v>0.70833333333333337</v>
      </c>
      <c r="T124" s="158">
        <v>0.71765046296296298</v>
      </c>
      <c r="U124" s="159"/>
      <c r="V124" s="160">
        <v>13.416666666666632</v>
      </c>
      <c r="W124" s="161"/>
      <c r="X124" s="162"/>
      <c r="Y124" s="292"/>
      <c r="Z124" s="293"/>
      <c r="AA124" s="115">
        <f t="shared" si="48"/>
        <v>-303.35403726707409</v>
      </c>
      <c r="AB124" s="156">
        <f t="shared" si="49"/>
        <v>0.89888198757764193</v>
      </c>
      <c r="AC124" s="281">
        <f>AB140</f>
        <v>0.88933466284889773</v>
      </c>
    </row>
    <row r="125" spans="1:29" ht="15.75" customHeight="1">
      <c r="A125" s="295"/>
      <c r="B125" s="100" t="s">
        <v>120</v>
      </c>
      <c r="C125" s="274" t="s">
        <v>151</v>
      </c>
      <c r="D125" s="275"/>
      <c r="E125" s="101">
        <v>14.03</v>
      </c>
      <c r="F125" s="102">
        <v>2122</v>
      </c>
      <c r="G125" s="103">
        <f t="shared" si="50"/>
        <v>29771.66</v>
      </c>
      <c r="H125" s="26">
        <v>2</v>
      </c>
      <c r="I125" s="104">
        <v>3</v>
      </c>
      <c r="J125" s="105">
        <v>3000</v>
      </c>
      <c r="K125" s="106">
        <f t="shared" si="40"/>
        <v>1000</v>
      </c>
      <c r="L125" s="107">
        <v>3</v>
      </c>
      <c r="M125" s="105">
        <f t="shared" si="51"/>
        <v>2694.6031746031731</v>
      </c>
      <c r="N125" s="106">
        <f t="shared" si="44"/>
        <v>898.20105820105766</v>
      </c>
      <c r="O125" s="108">
        <f t="shared" si="45"/>
        <v>0</v>
      </c>
      <c r="P125" s="109">
        <f t="shared" si="46"/>
        <v>-101.79894179894234</v>
      </c>
      <c r="Q125" s="110">
        <f t="shared" si="47"/>
        <v>0.89820105820105767</v>
      </c>
      <c r="R125" s="290"/>
      <c r="S125" s="47">
        <v>0.72777777777777775</v>
      </c>
      <c r="T125" s="48">
        <v>0.76059027777777777</v>
      </c>
      <c r="U125" s="111">
        <v>14.583333333333268</v>
      </c>
      <c r="V125" s="112">
        <v>47.250000000000028</v>
      </c>
      <c r="W125" s="113"/>
      <c r="X125" s="116"/>
      <c r="Y125" s="276"/>
      <c r="Z125" s="277"/>
      <c r="AA125" s="117">
        <f t="shared" si="48"/>
        <v>-305.3968253968269</v>
      </c>
      <c r="AB125" s="110">
        <f t="shared" si="49"/>
        <v>0.89820105820105767</v>
      </c>
      <c r="AC125" s="282"/>
    </row>
    <row r="126" spans="1:29" ht="15.75" customHeight="1">
      <c r="A126" s="295"/>
      <c r="B126" s="100" t="s">
        <v>120</v>
      </c>
      <c r="C126" s="274" t="s">
        <v>156</v>
      </c>
      <c r="D126" s="275"/>
      <c r="E126" s="101">
        <v>18.18</v>
      </c>
      <c r="F126" s="102">
        <v>1241</v>
      </c>
      <c r="G126" s="103">
        <f t="shared" si="50"/>
        <v>22561.38</v>
      </c>
      <c r="H126" s="26"/>
      <c r="I126" s="104">
        <v>3</v>
      </c>
      <c r="J126" s="105">
        <v>3600</v>
      </c>
      <c r="K126" s="106">
        <f t="shared" si="40"/>
        <v>1200</v>
      </c>
      <c r="L126" s="107">
        <v>3</v>
      </c>
      <c r="M126" s="105">
        <f t="shared" si="51"/>
        <v>3170.7594038324992</v>
      </c>
      <c r="N126" s="106">
        <f t="shared" si="44"/>
        <v>1056.9198012774998</v>
      </c>
      <c r="O126" s="108">
        <f t="shared" si="45"/>
        <v>0</v>
      </c>
      <c r="P126" s="109">
        <f t="shared" si="46"/>
        <v>-143.0801987225002</v>
      </c>
      <c r="Q126" s="110">
        <f t="shared" si="47"/>
        <v>0.88076650106458321</v>
      </c>
      <c r="R126" s="290"/>
      <c r="S126" s="47">
        <v>0.77083333333333326</v>
      </c>
      <c r="T126" s="48">
        <v>0.78714120370370366</v>
      </c>
      <c r="U126" s="111">
        <v>14.749999999999908</v>
      </c>
      <c r="V126" s="112">
        <v>23.48333333333338</v>
      </c>
      <c r="W126" s="113"/>
      <c r="X126" s="116"/>
      <c r="Y126" s="276"/>
      <c r="Z126" s="277"/>
      <c r="AA126" s="117">
        <f t="shared" si="48"/>
        <v>-429.24059616750083</v>
      </c>
      <c r="AB126" s="110">
        <f t="shared" si="49"/>
        <v>0.8807665010645831</v>
      </c>
      <c r="AC126" s="282"/>
    </row>
    <row r="127" spans="1:29" ht="15.75" customHeight="1">
      <c r="A127" s="295"/>
      <c r="B127" s="100" t="s">
        <v>120</v>
      </c>
      <c r="C127" s="274" t="s">
        <v>143</v>
      </c>
      <c r="D127" s="275"/>
      <c r="E127" s="101">
        <v>16.7</v>
      </c>
      <c r="F127" s="102">
        <v>1372</v>
      </c>
      <c r="G127" s="103">
        <f t="shared" si="50"/>
        <v>22912.399999999998</v>
      </c>
      <c r="H127" s="26"/>
      <c r="I127" s="104">
        <v>3</v>
      </c>
      <c r="J127" s="105">
        <v>3600</v>
      </c>
      <c r="K127" s="106">
        <f t="shared" si="40"/>
        <v>1200</v>
      </c>
      <c r="L127" s="107">
        <v>3</v>
      </c>
      <c r="M127" s="105">
        <f t="shared" si="51"/>
        <v>3180.4249839021318</v>
      </c>
      <c r="N127" s="106">
        <f t="shared" si="44"/>
        <v>1060.1416613007107</v>
      </c>
      <c r="O127" s="108">
        <f t="shared" si="45"/>
        <v>0</v>
      </c>
      <c r="P127" s="109">
        <f t="shared" si="46"/>
        <v>-139.85833869928933</v>
      </c>
      <c r="Q127" s="110">
        <f t="shared" si="47"/>
        <v>0.8834513844172589</v>
      </c>
      <c r="R127" s="290"/>
      <c r="S127" s="47">
        <v>0.79730324074074077</v>
      </c>
      <c r="T127" s="48">
        <v>0.81527777777777777</v>
      </c>
      <c r="U127" s="111">
        <v>14.633333333333436</v>
      </c>
      <c r="V127" s="112">
        <v>25.883333333333276</v>
      </c>
      <c r="W127" s="113"/>
      <c r="X127" s="116"/>
      <c r="Y127" s="276"/>
      <c r="Z127" s="277"/>
      <c r="AA127" s="117">
        <f t="shared" si="48"/>
        <v>-419.57501609786823</v>
      </c>
      <c r="AB127" s="110">
        <f t="shared" si="49"/>
        <v>0.88345138441725879</v>
      </c>
      <c r="AC127" s="282"/>
    </row>
    <row r="128" spans="1:29" ht="15.75" customHeight="1">
      <c r="A128" s="296"/>
      <c r="B128" s="100" t="s">
        <v>120</v>
      </c>
      <c r="C128" s="274" t="s">
        <v>153</v>
      </c>
      <c r="D128" s="275"/>
      <c r="E128" s="101">
        <v>14.28</v>
      </c>
      <c r="F128" s="102">
        <v>2642</v>
      </c>
      <c r="G128" s="103">
        <f t="shared" si="50"/>
        <v>37727.759999999995</v>
      </c>
      <c r="H128" s="13">
        <v>2</v>
      </c>
      <c r="I128" s="104">
        <v>3</v>
      </c>
      <c r="J128" s="105">
        <v>3600</v>
      </c>
      <c r="K128" s="106">
        <f t="shared" si="40"/>
        <v>1200</v>
      </c>
      <c r="L128" s="107">
        <v>3</v>
      </c>
      <c r="M128" s="105">
        <f t="shared" si="51"/>
        <v>3170.399999999991</v>
      </c>
      <c r="N128" s="106">
        <f t="shared" si="44"/>
        <v>1056.799999999997</v>
      </c>
      <c r="O128" s="108">
        <f t="shared" si="45"/>
        <v>0</v>
      </c>
      <c r="P128" s="109">
        <f t="shared" si="46"/>
        <v>-143.200000000003</v>
      </c>
      <c r="Q128" s="110">
        <f t="shared" si="47"/>
        <v>0.88066666666666416</v>
      </c>
      <c r="R128" s="290"/>
      <c r="S128" s="47">
        <v>0.82638888888888884</v>
      </c>
      <c r="T128" s="48">
        <v>0.86111111111111116</v>
      </c>
      <c r="U128" s="111">
        <v>15.999999999999943</v>
      </c>
      <c r="V128" s="112">
        <v>50.000000000000142</v>
      </c>
      <c r="W128" s="113">
        <v>0.86111111111111116</v>
      </c>
      <c r="X128" s="116">
        <v>0.91408564814814819</v>
      </c>
      <c r="Y128" s="276"/>
      <c r="Z128" s="277"/>
      <c r="AA128" s="117">
        <f t="shared" si="48"/>
        <v>-429.600000000009</v>
      </c>
      <c r="AB128" s="110">
        <f t="shared" si="49"/>
        <v>0.88066666666666416</v>
      </c>
      <c r="AC128" s="282"/>
    </row>
    <row r="129" spans="1:29" ht="15.75" customHeight="1">
      <c r="A129" s="296"/>
      <c r="B129" s="100" t="s">
        <v>120</v>
      </c>
      <c r="C129" s="274" t="s">
        <v>152</v>
      </c>
      <c r="D129" s="275"/>
      <c r="E129" s="101">
        <v>18.18</v>
      </c>
      <c r="F129" s="102">
        <v>1246</v>
      </c>
      <c r="G129" s="121">
        <f t="shared" si="50"/>
        <v>22652.28</v>
      </c>
      <c r="H129" s="122"/>
      <c r="I129" s="104">
        <v>4</v>
      </c>
      <c r="J129" s="105">
        <v>3000</v>
      </c>
      <c r="K129" s="106">
        <f t="shared" si="40"/>
        <v>750</v>
      </c>
      <c r="L129" s="107">
        <v>4</v>
      </c>
      <c r="M129" s="105">
        <f t="shared" si="51"/>
        <v>2697.2940469031905</v>
      </c>
      <c r="N129" s="106">
        <f t="shared" si="44"/>
        <v>674.32351172579763</v>
      </c>
      <c r="O129" s="108">
        <f t="shared" si="45"/>
        <v>0</v>
      </c>
      <c r="P129" s="109">
        <f t="shared" si="46"/>
        <v>-75.67648827420237</v>
      </c>
      <c r="Q129" s="110">
        <f t="shared" si="47"/>
        <v>0.89909801563439684</v>
      </c>
      <c r="R129" s="290"/>
      <c r="S129" s="47">
        <v>0.91408564814814819</v>
      </c>
      <c r="T129" s="48">
        <v>0.93333333333333335</v>
      </c>
      <c r="U129" s="111">
        <v>76.283333333333317</v>
      </c>
      <c r="V129" s="112">
        <v>27.716666666666629</v>
      </c>
      <c r="W129" s="113"/>
      <c r="X129" s="116"/>
      <c r="Y129" s="276"/>
      <c r="Z129" s="277"/>
      <c r="AA129" s="117">
        <f t="shared" si="48"/>
        <v>-302.70595309680948</v>
      </c>
      <c r="AB129" s="110">
        <f t="shared" si="49"/>
        <v>0.89909801563439684</v>
      </c>
      <c r="AC129" s="282"/>
    </row>
    <row r="130" spans="1:29" ht="15.75" customHeight="1">
      <c r="A130" s="296"/>
      <c r="B130" s="100" t="s">
        <v>120</v>
      </c>
      <c r="C130" s="274" t="s">
        <v>145</v>
      </c>
      <c r="D130" s="275"/>
      <c r="E130" s="101">
        <v>22.28</v>
      </c>
      <c r="F130" s="102">
        <v>809</v>
      </c>
      <c r="G130" s="121">
        <f t="shared" si="50"/>
        <v>18024.52</v>
      </c>
      <c r="H130" s="62"/>
      <c r="I130" s="104">
        <v>5</v>
      </c>
      <c r="J130" s="105">
        <v>3300</v>
      </c>
      <c r="K130" s="106">
        <f t="shared" si="40"/>
        <v>660</v>
      </c>
      <c r="L130" s="107">
        <v>5</v>
      </c>
      <c r="M130" s="105">
        <f t="shared" si="51"/>
        <v>2938.8496468213689</v>
      </c>
      <c r="N130" s="106">
        <f t="shared" si="44"/>
        <v>587.76992936427382</v>
      </c>
      <c r="O130" s="123">
        <f t="shared" si="45"/>
        <v>0</v>
      </c>
      <c r="P130" s="124">
        <f t="shared" si="46"/>
        <v>-72.230070635726179</v>
      </c>
      <c r="Q130" s="125">
        <f t="shared" si="47"/>
        <v>0.89056049903677847</v>
      </c>
      <c r="R130" s="290"/>
      <c r="S130" s="47">
        <v>0.9440856481481481</v>
      </c>
      <c r="T130" s="48">
        <v>0.9555555555555556</v>
      </c>
      <c r="U130" s="111">
        <v>15.483333333333249</v>
      </c>
      <c r="V130" s="112">
        <v>16.516666666666797</v>
      </c>
      <c r="W130" s="113"/>
      <c r="X130" s="116"/>
      <c r="Y130" s="276"/>
      <c r="Z130" s="277"/>
      <c r="AA130" s="117">
        <f t="shared" si="48"/>
        <v>-361.15035317863112</v>
      </c>
      <c r="AB130" s="110">
        <f t="shared" si="49"/>
        <v>0.89056049903677847</v>
      </c>
      <c r="AC130" s="282"/>
    </row>
    <row r="131" spans="1:29" ht="15.75" customHeight="1">
      <c r="A131" s="296"/>
      <c r="B131" s="100" t="s">
        <v>120</v>
      </c>
      <c r="C131" s="274" t="s">
        <v>151</v>
      </c>
      <c r="D131" s="275"/>
      <c r="E131" s="101">
        <v>14.03</v>
      </c>
      <c r="F131" s="102">
        <v>5445</v>
      </c>
      <c r="G131" s="121">
        <f t="shared" si="50"/>
        <v>76393.349999999991</v>
      </c>
      <c r="H131" s="62"/>
      <c r="I131" s="104">
        <v>3</v>
      </c>
      <c r="J131" s="105">
        <v>3000</v>
      </c>
      <c r="K131" s="106">
        <f t="shared" si="40"/>
        <v>1000</v>
      </c>
      <c r="L131" s="118">
        <v>3</v>
      </c>
      <c r="M131" s="105">
        <f t="shared" si="51"/>
        <v>2694.8034094033546</v>
      </c>
      <c r="N131" s="106">
        <f t="shared" si="44"/>
        <v>898.26780313445158</v>
      </c>
      <c r="O131" s="123">
        <f t="shared" si="45"/>
        <v>0</v>
      </c>
      <c r="P131" s="124">
        <f t="shared" si="46"/>
        <v>-101.73219686554842</v>
      </c>
      <c r="Q131" s="125">
        <f t="shared" si="47"/>
        <v>0.89826780313445154</v>
      </c>
      <c r="R131" s="290"/>
      <c r="S131" s="47">
        <v>0.96597222222222223</v>
      </c>
      <c r="T131" s="48">
        <v>1.050162037037037</v>
      </c>
      <c r="U131" s="111">
        <v>14.999999999999947</v>
      </c>
      <c r="V131" s="112">
        <v>121.23333333333332</v>
      </c>
      <c r="W131" s="113"/>
      <c r="X131" s="116"/>
      <c r="Y131" s="276"/>
      <c r="Z131" s="277"/>
      <c r="AA131" s="117">
        <f t="shared" si="48"/>
        <v>-305.19659059664536</v>
      </c>
      <c r="AB131" s="110">
        <f t="shared" si="49"/>
        <v>0.89826780313445154</v>
      </c>
      <c r="AC131" s="282"/>
    </row>
    <row r="132" spans="1:29" ht="15.75" customHeight="1">
      <c r="A132" s="296"/>
      <c r="B132" s="100" t="s">
        <v>120</v>
      </c>
      <c r="C132" s="274" t="s">
        <v>153</v>
      </c>
      <c r="D132" s="275"/>
      <c r="E132" s="101">
        <v>14.28</v>
      </c>
      <c r="F132" s="102">
        <v>7126</v>
      </c>
      <c r="G132" s="121">
        <f t="shared" si="50"/>
        <v>101759.28</v>
      </c>
      <c r="H132" s="62"/>
      <c r="I132" s="104">
        <v>3</v>
      </c>
      <c r="J132" s="105">
        <v>3600</v>
      </c>
      <c r="K132" s="106">
        <f t="shared" si="40"/>
        <v>1200</v>
      </c>
      <c r="L132" s="118">
        <v>3</v>
      </c>
      <c r="M132" s="105">
        <f t="shared" si="51"/>
        <v>3169.4588584136322</v>
      </c>
      <c r="N132" s="106">
        <f t="shared" si="44"/>
        <v>1056.4862861378774</v>
      </c>
      <c r="O132" s="123">
        <f t="shared" si="45"/>
        <v>0</v>
      </c>
      <c r="P132" s="124">
        <f t="shared" si="46"/>
        <v>-143.51371386212259</v>
      </c>
      <c r="Q132" s="125">
        <f t="shared" si="47"/>
        <v>0.88040523844823115</v>
      </c>
      <c r="R132" s="290"/>
      <c r="S132" s="47">
        <v>1.060486111111111</v>
      </c>
      <c r="T132" s="48">
        <v>1.1541666666666668</v>
      </c>
      <c r="U132" s="111">
        <v>14.866666666666539</v>
      </c>
      <c r="V132" s="112">
        <v>134.90000000000032</v>
      </c>
      <c r="W132" s="113"/>
      <c r="X132" s="116"/>
      <c r="Y132" s="276"/>
      <c r="Z132" s="277"/>
      <c r="AA132" s="117">
        <f t="shared" si="48"/>
        <v>-430.54114158636776</v>
      </c>
      <c r="AB132" s="110">
        <f t="shared" si="49"/>
        <v>0.88040523844823115</v>
      </c>
      <c r="AC132" s="282"/>
    </row>
    <row r="133" spans="1:29" ht="15.75" customHeight="1">
      <c r="A133" s="296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26"/>
      <c r="X134" s="127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26"/>
      <c r="X135" s="127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26"/>
      <c r="X136" s="127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26"/>
      <c r="X137" s="127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26"/>
      <c r="X138" s="127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52">AVERAGE(I124:I139)</f>
        <v>3.4444444444444446</v>
      </c>
      <c r="J140" s="137">
        <f t="shared" si="52"/>
        <v>3300</v>
      </c>
      <c r="K140" s="138">
        <f t="shared" ref="K140" si="53">J140/I140</f>
        <v>958.0645161290322</v>
      </c>
      <c r="L140" s="136">
        <f t="shared" ref="L140:M140" si="54">AVERAGE(L124:L139)</f>
        <v>3.4444444444444446</v>
      </c>
      <c r="M140" s="137">
        <f t="shared" si="54"/>
        <v>2934.8043874013624</v>
      </c>
      <c r="N140" s="138">
        <f t="shared" ref="N140:N151" si="55">M140/L140</f>
        <v>852.03998343910519</v>
      </c>
      <c r="O140" s="139">
        <f t="shared" ref="O140:O151" si="56">L140-I140</f>
        <v>0</v>
      </c>
      <c r="P140" s="140">
        <f t="shared" ref="P140:P151" si="57">N140-K140</f>
        <v>-106.02453268992701</v>
      </c>
      <c r="Q140" s="141">
        <f t="shared" ref="Q140:Q151" si="58">N140/K140</f>
        <v>0.88933466284889773</v>
      </c>
      <c r="R140" s="291"/>
      <c r="S140" s="142">
        <f>S124</f>
        <v>0.70833333333333337</v>
      </c>
      <c r="T140" s="143">
        <f>INDEX(T124:T139,COUNTA(T124:T139))</f>
        <v>1.1541666666666668</v>
      </c>
      <c r="U140" s="144"/>
      <c r="V140" s="166"/>
      <c r="W140" s="99"/>
      <c r="X140" s="69"/>
      <c r="Y140" s="279"/>
      <c r="Z140" s="280"/>
      <c r="AA140" s="168">
        <f t="shared" ref="AA140:AA151" si="59">M140-J140</f>
        <v>-365.19561259863758</v>
      </c>
      <c r="AB140" s="141">
        <f t="shared" ref="AB140:AB151" si="60">M140/J140</f>
        <v>0.88933466284889773</v>
      </c>
      <c r="AC140" s="283"/>
    </row>
    <row r="141" spans="1:29" ht="15.75" customHeight="1">
      <c r="A141" s="284" t="s">
        <v>154</v>
      </c>
      <c r="B141" s="114" t="s">
        <v>120</v>
      </c>
      <c r="C141" s="287" t="s">
        <v>145</v>
      </c>
      <c r="D141" s="288"/>
      <c r="E141" s="147">
        <v>22.28</v>
      </c>
      <c r="F141" s="97">
        <v>888</v>
      </c>
      <c r="G141" s="148">
        <f t="shared" ref="G141:G151" si="61">E141*F141</f>
        <v>19784.64</v>
      </c>
      <c r="H141" s="149">
        <v>2</v>
      </c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1" si="62">F141/V141*60</f>
        <v>2938.235294117645</v>
      </c>
      <c r="N141" s="152">
        <f t="shared" si="55"/>
        <v>587.64705882352905</v>
      </c>
      <c r="O141" s="154">
        <f t="shared" si="56"/>
        <v>0</v>
      </c>
      <c r="P141" s="155">
        <f t="shared" si="57"/>
        <v>-72.352941176470949</v>
      </c>
      <c r="Q141" s="156">
        <f t="shared" si="58"/>
        <v>0.89037433155080159</v>
      </c>
      <c r="R141" s="289">
        <f>Q157</f>
        <v>0.88506463155697368</v>
      </c>
      <c r="S141" s="157">
        <v>0.70833333333333337</v>
      </c>
      <c r="T141" s="158">
        <v>0.72092592592592597</v>
      </c>
      <c r="U141" s="159"/>
      <c r="V141" s="160">
        <v>18.133333333333344</v>
      </c>
      <c r="W141" s="158"/>
      <c r="X141" s="169"/>
      <c r="Y141" s="292"/>
      <c r="Z141" s="293"/>
      <c r="AA141" s="171">
        <f t="shared" si="59"/>
        <v>-361.76470588235497</v>
      </c>
      <c r="AB141" s="156">
        <f t="shared" si="60"/>
        <v>0.89037433155080148</v>
      </c>
      <c r="AC141" s="281">
        <f>AB157</f>
        <v>0.88506463155697357</v>
      </c>
    </row>
    <row r="142" spans="1:29" ht="15.75" customHeight="1">
      <c r="A142" s="285"/>
      <c r="B142" s="100" t="s">
        <v>120</v>
      </c>
      <c r="C142" s="274" t="s">
        <v>155</v>
      </c>
      <c r="D142" s="275"/>
      <c r="E142" s="101">
        <v>18.18</v>
      </c>
      <c r="F142" s="102">
        <v>998</v>
      </c>
      <c r="G142" s="103">
        <f t="shared" si="61"/>
        <v>18143.64</v>
      </c>
      <c r="H142" s="26">
        <v>2</v>
      </c>
      <c r="I142" s="104">
        <v>3</v>
      </c>
      <c r="J142" s="105">
        <v>3600</v>
      </c>
      <c r="K142" s="106">
        <f t="shared" si="40"/>
        <v>1200</v>
      </c>
      <c r="L142" s="107">
        <v>3</v>
      </c>
      <c r="M142" s="105">
        <f t="shared" si="62"/>
        <v>3171.0503089143922</v>
      </c>
      <c r="N142" s="106">
        <f t="shared" si="55"/>
        <v>1057.0167696381307</v>
      </c>
      <c r="O142" s="108">
        <f t="shared" si="56"/>
        <v>0</v>
      </c>
      <c r="P142" s="109">
        <f t="shared" si="57"/>
        <v>-142.98323036186935</v>
      </c>
      <c r="Q142" s="110">
        <f t="shared" si="58"/>
        <v>0.88084730803177558</v>
      </c>
      <c r="R142" s="290"/>
      <c r="S142" s="47">
        <v>0.73133101851851856</v>
      </c>
      <c r="T142" s="48">
        <v>0.74444444444444446</v>
      </c>
      <c r="U142" s="111">
        <v>14.983333333333331</v>
      </c>
      <c r="V142" s="112">
        <v>18.883333333333301</v>
      </c>
      <c r="W142" s="113"/>
      <c r="X142" s="13"/>
      <c r="Y142" s="276"/>
      <c r="Z142" s="277"/>
      <c r="AA142" s="172">
        <f t="shared" si="59"/>
        <v>-428.94969108560781</v>
      </c>
      <c r="AB142" s="110">
        <f t="shared" si="60"/>
        <v>0.88084730803177558</v>
      </c>
      <c r="AC142" s="282"/>
    </row>
    <row r="143" spans="1:29" ht="15.75" customHeight="1">
      <c r="A143" s="285"/>
      <c r="B143" s="100" t="s">
        <v>120</v>
      </c>
      <c r="C143" s="274" t="s">
        <v>157</v>
      </c>
      <c r="D143" s="275"/>
      <c r="E143" s="101">
        <v>24.82</v>
      </c>
      <c r="F143" s="102">
        <v>768</v>
      </c>
      <c r="G143" s="103">
        <f t="shared" si="61"/>
        <v>19061.760000000002</v>
      </c>
      <c r="H143" s="26">
        <v>2</v>
      </c>
      <c r="I143" s="104">
        <v>4</v>
      </c>
      <c r="J143" s="105">
        <v>3300</v>
      </c>
      <c r="K143" s="106">
        <f t="shared" si="40"/>
        <v>825</v>
      </c>
      <c r="L143" s="107">
        <v>4</v>
      </c>
      <c r="M143" s="105">
        <f t="shared" si="62"/>
        <v>2938.1509032943477</v>
      </c>
      <c r="N143" s="106">
        <f t="shared" si="55"/>
        <v>734.53772582358692</v>
      </c>
      <c r="O143" s="108">
        <f t="shared" si="56"/>
        <v>0</v>
      </c>
      <c r="P143" s="109">
        <f t="shared" si="57"/>
        <v>-90.462274176413075</v>
      </c>
      <c r="Q143" s="110">
        <f t="shared" si="58"/>
        <v>0.89034875857404472</v>
      </c>
      <c r="R143" s="290"/>
      <c r="S143" s="47">
        <v>0.7550810185185185</v>
      </c>
      <c r="T143" s="48">
        <v>0.76597222222222228</v>
      </c>
      <c r="U143" s="111">
        <v>15.31666666666661</v>
      </c>
      <c r="V143" s="112">
        <v>15.68333333333344</v>
      </c>
      <c r="W143" s="113"/>
      <c r="X143" s="13"/>
      <c r="Y143" s="276"/>
      <c r="Z143" s="277"/>
      <c r="AA143" s="172">
        <f t="shared" si="59"/>
        <v>-361.8490967056523</v>
      </c>
      <c r="AB143" s="110">
        <f t="shared" si="60"/>
        <v>0.89034875857404472</v>
      </c>
      <c r="AC143" s="282"/>
    </row>
    <row r="144" spans="1:29" ht="15.75" customHeight="1">
      <c r="A144" s="285"/>
      <c r="B144" s="100" t="s">
        <v>120</v>
      </c>
      <c r="C144" s="274" t="s">
        <v>158</v>
      </c>
      <c r="D144" s="275"/>
      <c r="E144" s="101">
        <v>25.03</v>
      </c>
      <c r="F144" s="102">
        <v>670</v>
      </c>
      <c r="G144" s="103">
        <f t="shared" si="61"/>
        <v>16770.100000000002</v>
      </c>
      <c r="H144" s="26">
        <v>2</v>
      </c>
      <c r="I144" s="104">
        <v>4</v>
      </c>
      <c r="J144" s="105">
        <v>3300</v>
      </c>
      <c r="K144" s="106">
        <f t="shared" si="40"/>
        <v>825</v>
      </c>
      <c r="L144" s="107">
        <v>4</v>
      </c>
      <c r="M144" s="105">
        <f t="shared" si="62"/>
        <v>2941.4634146341455</v>
      </c>
      <c r="N144" s="106">
        <f t="shared" si="55"/>
        <v>735.36585365853637</v>
      </c>
      <c r="O144" s="108">
        <f t="shared" si="56"/>
        <v>0</v>
      </c>
      <c r="P144" s="109">
        <f t="shared" si="57"/>
        <v>-89.634146341463634</v>
      </c>
      <c r="Q144" s="110">
        <f t="shared" si="58"/>
        <v>0.89135254988913504</v>
      </c>
      <c r="R144" s="290"/>
      <c r="S144" s="47">
        <v>0.77662037037037035</v>
      </c>
      <c r="T144" s="48">
        <v>0.78611111111111109</v>
      </c>
      <c r="U144" s="111">
        <v>15.333333333333226</v>
      </c>
      <c r="V144" s="112">
        <v>13.666666666666671</v>
      </c>
      <c r="W144" s="113"/>
      <c r="X144" s="13"/>
      <c r="Y144" s="276"/>
      <c r="Z144" s="277"/>
      <c r="AA144" s="172">
        <f t="shared" si="59"/>
        <v>-358.53658536585453</v>
      </c>
      <c r="AB144" s="110">
        <f t="shared" si="60"/>
        <v>0.89135254988913504</v>
      </c>
      <c r="AC144" s="282"/>
    </row>
    <row r="145" spans="1:29" ht="15.75" customHeight="1">
      <c r="A145" s="285"/>
      <c r="B145" s="100" t="s">
        <v>120</v>
      </c>
      <c r="C145" s="274" t="s">
        <v>148</v>
      </c>
      <c r="D145" s="275"/>
      <c r="E145" s="101">
        <v>17.89</v>
      </c>
      <c r="F145" s="102">
        <v>1425</v>
      </c>
      <c r="G145" s="103">
        <f t="shared" si="61"/>
        <v>25493.25</v>
      </c>
      <c r="H145" s="13">
        <v>2</v>
      </c>
      <c r="I145" s="104">
        <v>4</v>
      </c>
      <c r="J145" s="105">
        <v>3600</v>
      </c>
      <c r="K145" s="106">
        <f t="shared" si="40"/>
        <v>900</v>
      </c>
      <c r="L145" s="107">
        <v>4</v>
      </c>
      <c r="M145" s="105">
        <f t="shared" si="62"/>
        <v>3168.6226065472565</v>
      </c>
      <c r="N145" s="106">
        <f t="shared" si="55"/>
        <v>792.15565163681413</v>
      </c>
      <c r="O145" s="108">
        <f t="shared" si="56"/>
        <v>0</v>
      </c>
      <c r="P145" s="109">
        <f t="shared" si="57"/>
        <v>-107.84434836318587</v>
      </c>
      <c r="Q145" s="110">
        <f t="shared" si="58"/>
        <v>0.88017294626312681</v>
      </c>
      <c r="R145" s="290"/>
      <c r="S145" s="47">
        <v>0.79653935185185187</v>
      </c>
      <c r="T145" s="48">
        <v>0.81527777777777777</v>
      </c>
      <c r="U145" s="111">
        <v>15.016666666666723</v>
      </c>
      <c r="V145" s="112">
        <v>26.983333333333288</v>
      </c>
      <c r="W145" s="113"/>
      <c r="X145" s="116"/>
      <c r="Y145" s="276"/>
      <c r="Z145" s="277"/>
      <c r="AA145" s="172">
        <f t="shared" si="59"/>
        <v>-431.37739345274349</v>
      </c>
      <c r="AB145" s="110">
        <f t="shared" si="60"/>
        <v>0.88017294626312681</v>
      </c>
      <c r="AC145" s="282"/>
    </row>
    <row r="146" spans="1:29" ht="15.75" customHeight="1">
      <c r="A146" s="285"/>
      <c r="B146" s="100" t="s">
        <v>120</v>
      </c>
      <c r="C146" s="274" t="s">
        <v>149</v>
      </c>
      <c r="D146" s="275"/>
      <c r="E146" s="101">
        <v>16.66</v>
      </c>
      <c r="F146" s="102">
        <v>2250</v>
      </c>
      <c r="G146" s="121">
        <f t="shared" si="61"/>
        <v>37485</v>
      </c>
      <c r="H146" s="122">
        <v>2</v>
      </c>
      <c r="I146" s="104">
        <v>5</v>
      </c>
      <c r="J146" s="105">
        <v>3600</v>
      </c>
      <c r="K146" s="106">
        <f t="shared" si="40"/>
        <v>720</v>
      </c>
      <c r="L146" s="107">
        <v>5</v>
      </c>
      <c r="M146" s="105">
        <f t="shared" si="62"/>
        <v>3170.2544031311159</v>
      </c>
      <c r="N146" s="106">
        <f t="shared" si="55"/>
        <v>634.05088062622315</v>
      </c>
      <c r="O146" s="108">
        <f t="shared" si="56"/>
        <v>0</v>
      </c>
      <c r="P146" s="109">
        <f t="shared" si="57"/>
        <v>-85.949119373776853</v>
      </c>
      <c r="Q146" s="110">
        <f t="shared" si="58"/>
        <v>0.88062622309197658</v>
      </c>
      <c r="R146" s="290"/>
      <c r="S146" s="47">
        <v>0.82598379629629626</v>
      </c>
      <c r="T146" s="48">
        <v>0.85555555555555551</v>
      </c>
      <c r="U146" s="111">
        <v>15.416666666666625</v>
      </c>
      <c r="V146" s="112">
        <v>42.583333333333329</v>
      </c>
      <c r="W146" s="113">
        <v>0.85555555555555551</v>
      </c>
      <c r="X146" s="116">
        <v>0.90833333333333333</v>
      </c>
      <c r="Y146" s="276"/>
      <c r="Z146" s="277"/>
      <c r="AA146" s="172">
        <f t="shared" si="59"/>
        <v>-429.74559686888415</v>
      </c>
      <c r="AB146" s="110">
        <f t="shared" si="60"/>
        <v>0.88062622309197658</v>
      </c>
      <c r="AC146" s="282"/>
    </row>
    <row r="147" spans="1:29" ht="15.75" customHeight="1">
      <c r="A147" s="285"/>
      <c r="B147" s="100" t="s">
        <v>120</v>
      </c>
      <c r="C147" s="274" t="s">
        <v>155</v>
      </c>
      <c r="D147" s="275"/>
      <c r="E147" s="101">
        <v>18.18</v>
      </c>
      <c r="F147" s="102">
        <v>2547</v>
      </c>
      <c r="G147" s="121">
        <f t="shared" si="61"/>
        <v>46304.46</v>
      </c>
      <c r="H147" s="62"/>
      <c r="I147" s="104">
        <v>3</v>
      </c>
      <c r="J147" s="105">
        <v>3600</v>
      </c>
      <c r="K147" s="106">
        <f t="shared" si="40"/>
        <v>1200</v>
      </c>
      <c r="L147" s="107">
        <v>3</v>
      </c>
      <c r="M147" s="105">
        <f t="shared" si="62"/>
        <v>3172.7335640138435</v>
      </c>
      <c r="N147" s="106">
        <f t="shared" si="55"/>
        <v>1057.5778546712811</v>
      </c>
      <c r="O147" s="123">
        <f t="shared" si="56"/>
        <v>0</v>
      </c>
      <c r="P147" s="124">
        <f t="shared" si="57"/>
        <v>-142.4221453287189</v>
      </c>
      <c r="Q147" s="125">
        <f t="shared" si="58"/>
        <v>0.8813148788927343</v>
      </c>
      <c r="R147" s="290"/>
      <c r="S147" s="47">
        <v>0.90833333333333333</v>
      </c>
      <c r="T147" s="48">
        <v>0.94178240740740737</v>
      </c>
      <c r="U147" s="111">
        <v>76.000000000000057</v>
      </c>
      <c r="V147" s="112">
        <v>48.166666666666629</v>
      </c>
      <c r="W147" s="113"/>
      <c r="X147" s="116"/>
      <c r="Y147" s="276"/>
      <c r="Z147" s="277"/>
      <c r="AA147" s="172">
        <f t="shared" si="59"/>
        <v>-427.26643598615647</v>
      </c>
      <c r="AB147" s="110">
        <f t="shared" si="60"/>
        <v>0.8813148788927343</v>
      </c>
      <c r="AC147" s="282"/>
    </row>
    <row r="148" spans="1:29" ht="15.75" customHeight="1">
      <c r="A148" s="285"/>
      <c r="B148" s="100" t="s">
        <v>120</v>
      </c>
      <c r="C148" s="274" t="s">
        <v>157</v>
      </c>
      <c r="D148" s="275"/>
      <c r="E148" s="101">
        <v>24.82</v>
      </c>
      <c r="F148" s="102">
        <v>1877</v>
      </c>
      <c r="G148" s="121">
        <f t="shared" si="61"/>
        <v>46587.14</v>
      </c>
      <c r="H148" s="62"/>
      <c r="I148" s="104">
        <v>4</v>
      </c>
      <c r="J148" s="105">
        <v>3300</v>
      </c>
      <c r="K148" s="106">
        <f t="shared" si="40"/>
        <v>825</v>
      </c>
      <c r="L148" s="118">
        <v>4</v>
      </c>
      <c r="M148" s="105">
        <f t="shared" si="62"/>
        <v>2939.1909525880797</v>
      </c>
      <c r="N148" s="106">
        <f t="shared" si="55"/>
        <v>734.79773814701991</v>
      </c>
      <c r="O148" s="123">
        <f t="shared" si="56"/>
        <v>0</v>
      </c>
      <c r="P148" s="124">
        <f t="shared" si="57"/>
        <v>-90.202261852980087</v>
      </c>
      <c r="Q148" s="125">
        <f t="shared" si="58"/>
        <v>0.89066392502669078</v>
      </c>
      <c r="R148" s="290"/>
      <c r="S148" s="47">
        <v>0.95208333333333328</v>
      </c>
      <c r="T148" s="48">
        <v>0.97869212962962959</v>
      </c>
      <c r="U148" s="111">
        <v>14.833333333333307</v>
      </c>
      <c r="V148" s="112">
        <v>38.316666666666691</v>
      </c>
      <c r="W148" s="113"/>
      <c r="X148" s="116"/>
      <c r="Y148" s="276"/>
      <c r="Z148" s="277"/>
      <c r="AA148" s="172">
        <f t="shared" si="59"/>
        <v>-360.80904741192035</v>
      </c>
      <c r="AB148" s="110">
        <f t="shared" si="60"/>
        <v>0.89066392502669078</v>
      </c>
      <c r="AC148" s="282"/>
    </row>
    <row r="149" spans="1:29" ht="15.75" customHeight="1">
      <c r="A149" s="285"/>
      <c r="B149" s="100" t="s">
        <v>120</v>
      </c>
      <c r="C149" s="274" t="s">
        <v>158</v>
      </c>
      <c r="D149" s="275"/>
      <c r="E149" s="101">
        <v>25.03</v>
      </c>
      <c r="F149" s="102">
        <v>1375</v>
      </c>
      <c r="G149" s="121">
        <f t="shared" si="61"/>
        <v>34416.25</v>
      </c>
      <c r="H149" s="62"/>
      <c r="I149" s="104">
        <v>4</v>
      </c>
      <c r="J149" s="105">
        <v>3300</v>
      </c>
      <c r="K149" s="106">
        <f t="shared" si="40"/>
        <v>825</v>
      </c>
      <c r="L149" s="118">
        <v>4</v>
      </c>
      <c r="M149" s="105">
        <f t="shared" si="62"/>
        <v>2941.1764705882283</v>
      </c>
      <c r="N149" s="106">
        <f t="shared" si="55"/>
        <v>735.29411764705708</v>
      </c>
      <c r="O149" s="123">
        <f t="shared" si="56"/>
        <v>0</v>
      </c>
      <c r="P149" s="124">
        <f t="shared" si="57"/>
        <v>-89.705882352942922</v>
      </c>
      <c r="Q149" s="125">
        <f t="shared" si="58"/>
        <v>0.89126559714794795</v>
      </c>
      <c r="R149" s="290"/>
      <c r="S149" s="47">
        <v>0.98888888888888893</v>
      </c>
      <c r="T149" s="48">
        <v>1.0083680555555556</v>
      </c>
      <c r="U149" s="111">
        <v>14.683333333333444</v>
      </c>
      <c r="V149" s="112">
        <v>28.050000000000068</v>
      </c>
      <c r="W149" s="126"/>
      <c r="X149" s="127"/>
      <c r="Y149" s="276"/>
      <c r="Z149" s="277"/>
      <c r="AA149" s="172">
        <f t="shared" si="59"/>
        <v>-358.82352941177169</v>
      </c>
      <c r="AB149" s="110">
        <f t="shared" si="60"/>
        <v>0.89126559714794795</v>
      </c>
      <c r="AC149" s="282"/>
    </row>
    <row r="150" spans="1:29" ht="15.75" customHeight="1">
      <c r="A150" s="285"/>
      <c r="B150" s="100" t="s">
        <v>120</v>
      </c>
      <c r="C150" s="274" t="s">
        <v>148</v>
      </c>
      <c r="D150" s="275"/>
      <c r="E150" s="101">
        <v>17.89</v>
      </c>
      <c r="F150" s="102">
        <v>3762</v>
      </c>
      <c r="G150" s="121">
        <f t="shared" si="61"/>
        <v>67302.180000000008</v>
      </c>
      <c r="H150" s="62"/>
      <c r="I150" s="104">
        <v>4</v>
      </c>
      <c r="J150" s="105">
        <v>3600</v>
      </c>
      <c r="K150" s="106">
        <f t="shared" si="40"/>
        <v>900</v>
      </c>
      <c r="L150" s="118">
        <v>4</v>
      </c>
      <c r="M150" s="105">
        <f t="shared" si="62"/>
        <v>3169.4827989702835</v>
      </c>
      <c r="N150" s="106">
        <f t="shared" si="55"/>
        <v>792.37069974257088</v>
      </c>
      <c r="O150" s="123">
        <f t="shared" si="56"/>
        <v>0</v>
      </c>
      <c r="P150" s="124">
        <f t="shared" si="57"/>
        <v>-107.62930025742912</v>
      </c>
      <c r="Q150" s="125">
        <f t="shared" si="58"/>
        <v>0.88041188860285657</v>
      </c>
      <c r="R150" s="290"/>
      <c r="S150" s="47">
        <v>1.01875</v>
      </c>
      <c r="T150" s="48">
        <v>1.0682060185185185</v>
      </c>
      <c r="U150" s="111">
        <v>14.949999999999939</v>
      </c>
      <c r="V150" s="112">
        <v>71.216666666666555</v>
      </c>
      <c r="W150" s="126"/>
      <c r="X150" s="127"/>
      <c r="Y150" s="276"/>
      <c r="Z150" s="277"/>
      <c r="AA150" s="172">
        <f t="shared" si="59"/>
        <v>-430.51720102971649</v>
      </c>
      <c r="AB150" s="110">
        <f t="shared" si="60"/>
        <v>0.88041188860285657</v>
      </c>
      <c r="AC150" s="282"/>
    </row>
    <row r="151" spans="1:29" ht="15.75" customHeight="1">
      <c r="A151" s="285"/>
      <c r="B151" s="100" t="s">
        <v>120</v>
      </c>
      <c r="C151" s="274" t="s">
        <v>149</v>
      </c>
      <c r="D151" s="275"/>
      <c r="E151" s="101">
        <v>16.66</v>
      </c>
      <c r="F151" s="102">
        <v>5752</v>
      </c>
      <c r="G151" s="121">
        <f t="shared" si="61"/>
        <v>95828.32</v>
      </c>
      <c r="H151" s="62"/>
      <c r="I151" s="104">
        <v>5</v>
      </c>
      <c r="J151" s="105">
        <v>3600</v>
      </c>
      <c r="K151" s="106">
        <f t="shared" si="40"/>
        <v>720</v>
      </c>
      <c r="L151" s="118">
        <v>5</v>
      </c>
      <c r="M151" s="105">
        <f t="shared" si="62"/>
        <v>3170.6017455213532</v>
      </c>
      <c r="N151" s="106">
        <f t="shared" si="55"/>
        <v>634.12034910427064</v>
      </c>
      <c r="O151" s="123">
        <f t="shared" si="56"/>
        <v>0</v>
      </c>
      <c r="P151" s="124">
        <f t="shared" si="57"/>
        <v>-85.879650895729355</v>
      </c>
      <c r="Q151" s="125">
        <f t="shared" si="58"/>
        <v>0.88072270708926481</v>
      </c>
      <c r="R151" s="290"/>
      <c r="S151" s="47">
        <v>1.0785763888888888</v>
      </c>
      <c r="T151" s="48">
        <v>1.1541666666666668</v>
      </c>
      <c r="U151" s="111">
        <v>14.933333333333323</v>
      </c>
      <c r="V151" s="112">
        <v>108.85000000000022</v>
      </c>
      <c r="W151" s="126"/>
      <c r="X151" s="127"/>
      <c r="Y151" s="276"/>
      <c r="Z151" s="277"/>
      <c r="AA151" s="172">
        <f t="shared" si="59"/>
        <v>-429.39825447864678</v>
      </c>
      <c r="AB151" s="110">
        <f t="shared" si="60"/>
        <v>0.88072270708926481</v>
      </c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72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72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13"/>
      <c r="X154" s="116"/>
      <c r="Y154" s="276"/>
      <c r="Z154" s="277"/>
      <c r="AA154" s="172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72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73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167"/>
      <c r="G157" s="135"/>
      <c r="H157" s="69"/>
      <c r="I157" s="136">
        <f t="shared" ref="I157:J157" si="63">AVERAGE(I141:I156)</f>
        <v>4.0909090909090908</v>
      </c>
      <c r="J157" s="137">
        <f t="shared" si="63"/>
        <v>3463.6363636363635</v>
      </c>
      <c r="K157" s="138">
        <f t="shared" ref="K157" si="64">J157/I157</f>
        <v>846.66666666666663</v>
      </c>
      <c r="L157" s="136">
        <f t="shared" ref="L157:M157" si="65">AVERAGE(L141:L156)</f>
        <v>4.0909090909090908</v>
      </c>
      <c r="M157" s="137">
        <f t="shared" si="65"/>
        <v>3065.5420420291539</v>
      </c>
      <c r="N157" s="138">
        <f>M157/L157</f>
        <v>749.35472138490434</v>
      </c>
      <c r="O157" s="139">
        <f>L157-I157</f>
        <v>0</v>
      </c>
      <c r="P157" s="140">
        <f>N157-K157</f>
        <v>-97.311945281762291</v>
      </c>
      <c r="Q157" s="141">
        <f>N157/K157</f>
        <v>0.88506463155697368</v>
      </c>
      <c r="R157" s="291"/>
      <c r="S157" s="142">
        <f>S141</f>
        <v>0.70833333333333337</v>
      </c>
      <c r="T157" s="143">
        <f>INDEX(T141:T156,COUNTA(T141:T156))</f>
        <v>1.1541666666666668</v>
      </c>
      <c r="U157" s="144"/>
      <c r="V157" s="166"/>
      <c r="W157" s="167"/>
      <c r="X157" s="138"/>
      <c r="Y157" s="279"/>
      <c r="Z157" s="280"/>
      <c r="AA157" s="174">
        <f>M157-J157</f>
        <v>-398.09432160720962</v>
      </c>
      <c r="AB157" s="141">
        <f>M157/J157</f>
        <v>0.88506463155697357</v>
      </c>
      <c r="AC157" s="283"/>
    </row>
    <row r="159" spans="1:29">
      <c r="Y159" s="273" t="s">
        <v>159</v>
      </c>
      <c r="Z159" s="273"/>
    </row>
    <row r="160" spans="1:29">
      <c r="Y160" s="273" t="s">
        <v>160</v>
      </c>
      <c r="Z160" s="273"/>
    </row>
    <row r="161" spans="25:26">
      <c r="Y161" s="273" t="s">
        <v>161</v>
      </c>
      <c r="Z161" s="273"/>
    </row>
    <row r="162" spans="25:26">
      <c r="Y162" s="273" t="s">
        <v>162</v>
      </c>
      <c r="Z162" s="273"/>
    </row>
    <row r="163" spans="25:26">
      <c r="Y163" s="273" t="s">
        <v>163</v>
      </c>
      <c r="Z163" s="273"/>
    </row>
    <row r="164" spans="25:26">
      <c r="Y164" s="273" t="s">
        <v>164</v>
      </c>
      <c r="Z164" s="273"/>
    </row>
    <row r="165" spans="25:26">
      <c r="Y165" s="273" t="s">
        <v>165</v>
      </c>
      <c r="Z165" s="273"/>
    </row>
    <row r="166" spans="25:26">
      <c r="Y166" s="273" t="s">
        <v>166</v>
      </c>
      <c r="Z166" s="273"/>
    </row>
    <row r="167" spans="25:26">
      <c r="Y167" s="273" t="s">
        <v>167</v>
      </c>
      <c r="Z167" s="273"/>
    </row>
    <row r="168" spans="25:26">
      <c r="Y168" s="273" t="s">
        <v>168</v>
      </c>
      <c r="Z168" s="273"/>
    </row>
    <row r="169" spans="25:26">
      <c r="Y169" s="273" t="s">
        <v>169</v>
      </c>
      <c r="Z169" s="273"/>
    </row>
    <row r="170" spans="25:26">
      <c r="Y170" s="273" t="s">
        <v>170</v>
      </c>
      <c r="Z170" s="273"/>
    </row>
    <row r="171" spans="25:26">
      <c r="Y171" s="273" t="s">
        <v>171</v>
      </c>
      <c r="Z171" s="273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335" priority="1" operator="greaterThan">
      <formula>0</formula>
    </cfRule>
  </conditionalFormatting>
  <conditionalFormatting sqref="P5:P157 AA5:AA157">
    <cfRule type="cellIs" dxfId="334" priority="4" operator="lessThan">
      <formula>0</formula>
    </cfRule>
  </conditionalFormatting>
  <conditionalFormatting sqref="Q5:Q157 AB5:AB157">
    <cfRule type="cellIs" dxfId="333" priority="2" operator="greaterThan">
      <formula>1</formula>
    </cfRule>
    <cfRule type="cellIs" dxfId="332" priority="3" operator="lessThan">
      <formula>0.8</formula>
    </cfRule>
  </conditionalFormatting>
  <conditionalFormatting sqref="AC5:AC6 R5:R157 AC90:AC95">
    <cfRule type="cellIs" dxfId="331" priority="5" operator="lessThan">
      <formula>0.8</formula>
    </cfRule>
  </conditionalFormatting>
  <conditionalFormatting sqref="AC12:AC20">
    <cfRule type="cellIs" dxfId="330" priority="13" operator="lessThan">
      <formula>0.8</formula>
    </cfRule>
  </conditionalFormatting>
  <conditionalFormatting sqref="AC22:AC27">
    <cfRule type="cellIs" dxfId="329" priority="12" operator="lessThan">
      <formula>0.8</formula>
    </cfRule>
  </conditionalFormatting>
  <conditionalFormatting sqref="AC39">
    <cfRule type="cellIs" dxfId="328" priority="11" operator="lessThan">
      <formula>0.8</formula>
    </cfRule>
  </conditionalFormatting>
  <conditionalFormatting sqref="AC56">
    <cfRule type="cellIs" dxfId="327" priority="7" operator="lessThan">
      <formula>0.8</formula>
    </cfRule>
  </conditionalFormatting>
  <conditionalFormatting sqref="AC73:AC78">
    <cfRule type="cellIs" dxfId="326" priority="6" operator="lessThan">
      <formula>0.8</formula>
    </cfRule>
  </conditionalFormatting>
  <conditionalFormatting sqref="AC107">
    <cfRule type="cellIs" dxfId="325" priority="10" operator="lessThan">
      <formula>0.8</formula>
    </cfRule>
  </conditionalFormatting>
  <conditionalFormatting sqref="AC124">
    <cfRule type="cellIs" dxfId="324" priority="9" operator="lessThan">
      <formula>0.8</formula>
    </cfRule>
  </conditionalFormatting>
  <conditionalFormatting sqref="AC141:AC146">
    <cfRule type="cellIs" dxfId="323" priority="8" operator="lessThan">
      <formula>0.8</formula>
    </cfRule>
  </conditionalFormatting>
  <dataValidations count="1">
    <dataValidation type="list" allowBlank="1" showInputMessage="1" showErrorMessage="1" sqref="Y5:Z157" xr:uid="{33E9E91E-2637-4AD6-B009-B730D2894D50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D41E-B007-4FED-A7FE-A8338445DA0C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N43" sqref="N43"/>
      <selection pane="bottomLeft" activeCell="AE127" sqref="AE1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46545</v>
      </c>
      <c r="E1" s="88" t="s">
        <v>3</v>
      </c>
      <c r="F1" s="89">
        <f>SUM(G5:G140)</f>
        <v>2328514.2099999995</v>
      </c>
      <c r="G1" s="90" t="s">
        <v>84</v>
      </c>
      <c r="H1" s="91">
        <f>L21+L38+L55+L72+L89+L106+L123+L140</f>
        <v>156.66666666666666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205</v>
      </c>
      <c r="Z1" s="192" t="s">
        <v>206</v>
      </c>
      <c r="AA1" s="370" t="s">
        <v>173</v>
      </c>
      <c r="AB1" s="371"/>
      <c r="AC1" s="176" t="s">
        <v>19</v>
      </c>
      <c r="AD1" s="177" t="s">
        <v>172</v>
      </c>
      <c r="AE1" s="338" t="s">
        <v>90</v>
      </c>
      <c r="AF1" s="353"/>
      <c r="AG1" s="354"/>
    </row>
    <row r="2" spans="1:33" ht="26.25" customHeight="1" thickBot="1">
      <c r="A2" s="331">
        <v>46095</v>
      </c>
      <c r="B2" s="332"/>
      <c r="C2" s="92" t="s">
        <v>40</v>
      </c>
      <c r="D2" s="93">
        <f>AVERAGE(N21,N38,N55,N72,N89,N106,N123,N140)</f>
        <v>136.23113568121627</v>
      </c>
      <c r="E2" s="93" t="s">
        <v>91</v>
      </c>
      <c r="F2" s="94">
        <f>F1/D1</f>
        <v>50.027161026963142</v>
      </c>
      <c r="G2" s="95" t="s">
        <v>92</v>
      </c>
      <c r="H2" s="96">
        <f>COUNT(H5:H140)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SUM(Y21,Y38,Y55,Y72,Y89,Y106,Y123,Y140)</f>
        <v>0</v>
      </c>
      <c r="Z2" s="193">
        <f>SUM(Z21,Z38,Z55,Z72,Z89,Z106,Z123,Z140)</f>
        <v>0</v>
      </c>
      <c r="AA2" s="372"/>
      <c r="AB2" s="373"/>
      <c r="AC2" s="201">
        <f>SUM(AC21,AC38,AC55,AC72,AC89,AC106,AC123,AC140)</f>
        <v>35</v>
      </c>
      <c r="AD2" s="202">
        <f>SUM(AD21,AD38,AD55,AD72,AD89,AD106,AD123,AD140)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207</v>
      </c>
      <c r="Z3" s="364"/>
      <c r="AA3" s="366" t="s">
        <v>108</v>
      </c>
      <c r="AB3" s="367"/>
      <c r="AC3" s="363" t="s">
        <v>208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8"/>
      <c r="AB4" s="369"/>
      <c r="AC4" s="194" t="s">
        <v>174</v>
      </c>
      <c r="AD4" s="195" t="s">
        <v>175</v>
      </c>
      <c r="AE4" s="312"/>
      <c r="AF4" s="299"/>
      <c r="AG4" s="301"/>
    </row>
    <row r="5" spans="1:33" ht="15.75" customHeight="1">
      <c r="A5" s="284" t="s">
        <v>180</v>
      </c>
      <c r="B5" s="114" t="s">
        <v>181</v>
      </c>
      <c r="C5" s="362" t="s">
        <v>182</v>
      </c>
      <c r="D5" s="362"/>
      <c r="E5" s="147">
        <v>56.77</v>
      </c>
      <c r="F5" s="151">
        <v>3743</v>
      </c>
      <c r="G5" s="148">
        <f t="shared" ref="G5:G7" si="0">E5*F5</f>
        <v>212490.11000000002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25</v>
      </c>
      <c r="M5" s="151">
        <f>F5/V5*60</f>
        <v>1785.9244532803179</v>
      </c>
      <c r="N5" s="152">
        <f>M5/L5</f>
        <v>71.436978131212712</v>
      </c>
      <c r="O5" s="154">
        <f>L5-I5</f>
        <v>1</v>
      </c>
      <c r="P5" s="155">
        <f>N5-K5</f>
        <v>-11.896355202120617</v>
      </c>
      <c r="Q5" s="156">
        <f>N5/K5</f>
        <v>0.85724373757455263</v>
      </c>
      <c r="R5" s="289">
        <f>Q21</f>
        <v>0.88058853798257952</v>
      </c>
      <c r="S5" s="157">
        <v>0.29184027777777777</v>
      </c>
      <c r="T5" s="158">
        <v>0.37916666666666665</v>
      </c>
      <c r="U5" s="159"/>
      <c r="V5" s="160">
        <v>125.75</v>
      </c>
      <c r="W5" s="181"/>
      <c r="X5" s="152"/>
      <c r="Y5" s="12"/>
      <c r="Z5" s="198"/>
      <c r="AA5" s="292"/>
      <c r="AB5" s="293"/>
      <c r="AC5" s="12">
        <v>3</v>
      </c>
      <c r="AD5" s="198"/>
      <c r="AE5" s="178">
        <f>M5-J5</f>
        <v>-214.07554671968205</v>
      </c>
      <c r="AF5" s="132">
        <f>M5/J5</f>
        <v>0.89296222664015901</v>
      </c>
      <c r="AG5" s="365">
        <f>AF21</f>
        <v>0.89299119344712274</v>
      </c>
    </row>
    <row r="6" spans="1:33" ht="15.75" customHeight="1">
      <c r="A6" s="285"/>
      <c r="B6" s="100" t="s">
        <v>183</v>
      </c>
      <c r="C6" s="361" t="s">
        <v>186</v>
      </c>
      <c r="D6" s="361"/>
      <c r="E6" s="101">
        <v>59.52</v>
      </c>
      <c r="F6" s="102">
        <v>3861</v>
      </c>
      <c r="G6" s="103">
        <f t="shared" si="0"/>
        <v>229806.72</v>
      </c>
      <c r="H6" s="26"/>
      <c r="I6" s="104">
        <v>24</v>
      </c>
      <c r="J6" s="105">
        <v>2000</v>
      </c>
      <c r="K6" s="106">
        <f t="shared" ref="K6:K41" si="1">J6/I6</f>
        <v>83.333333333333329</v>
      </c>
      <c r="L6" s="107">
        <v>24</v>
      </c>
      <c r="M6" s="105">
        <f>F6/V6*60</f>
        <v>1785.6628982528268</v>
      </c>
      <c r="N6" s="106">
        <f>M6/L6</f>
        <v>74.402620760534447</v>
      </c>
      <c r="O6" s="108">
        <f>L6-I6</f>
        <v>0</v>
      </c>
      <c r="P6" s="109">
        <f>N6-K6</f>
        <v>-8.9307125727988819</v>
      </c>
      <c r="Q6" s="110">
        <f>N6/K6</f>
        <v>0.89283144912641343</v>
      </c>
      <c r="R6" s="290"/>
      <c r="S6" s="47">
        <v>0.38282407407407409</v>
      </c>
      <c r="T6" s="48">
        <v>0.47291666666666665</v>
      </c>
      <c r="U6" s="111">
        <v>5.2666666666667172</v>
      </c>
      <c r="V6" s="112">
        <v>129.73333333333329</v>
      </c>
      <c r="W6" s="113">
        <v>0.47291666666666665</v>
      </c>
      <c r="X6" s="116">
        <v>0.51111111111111107</v>
      </c>
      <c r="Y6" s="12"/>
      <c r="Z6" s="198"/>
      <c r="AA6" s="276"/>
      <c r="AB6" s="277"/>
      <c r="AC6" s="12">
        <v>3</v>
      </c>
      <c r="AD6" s="198"/>
      <c r="AE6" s="117">
        <f>M6-J6</f>
        <v>-214.33710174717316</v>
      </c>
      <c r="AF6" s="110">
        <f>M6/J6</f>
        <v>0.89283144912641343</v>
      </c>
      <c r="AG6" s="359"/>
    </row>
    <row r="7" spans="1:33" ht="15.75" customHeight="1">
      <c r="A7" s="285"/>
      <c r="B7" s="100" t="s">
        <v>183</v>
      </c>
      <c r="C7" s="361" t="s">
        <v>184</v>
      </c>
      <c r="D7" s="361"/>
      <c r="E7" s="101">
        <v>77.34</v>
      </c>
      <c r="F7" s="102">
        <v>1768</v>
      </c>
      <c r="G7" s="103">
        <f t="shared" si="0"/>
        <v>136737.12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1786.3598091495912</v>
      </c>
      <c r="N7" s="106">
        <f>M7/L7</f>
        <v>77.667817789112661</v>
      </c>
      <c r="O7" s="108">
        <f>L7-I7</f>
        <v>0</v>
      </c>
      <c r="P7" s="109">
        <f>N7-K7</f>
        <v>-9.2887039500177764</v>
      </c>
      <c r="Q7" s="110">
        <f>N7/K7</f>
        <v>0.89317990457479557</v>
      </c>
      <c r="R7" s="290"/>
      <c r="S7" s="47">
        <v>0.51111111111111107</v>
      </c>
      <c r="T7" s="48">
        <v>0.55234953703703704</v>
      </c>
      <c r="U7" s="111">
        <v>54.999999999999964</v>
      </c>
      <c r="V7" s="112">
        <v>59.383333333333397</v>
      </c>
      <c r="W7" s="113"/>
      <c r="X7" s="116"/>
      <c r="Y7" s="12"/>
      <c r="Z7" s="198"/>
      <c r="AA7" s="276"/>
      <c r="AB7" s="277"/>
      <c r="AC7" s="12">
        <v>1</v>
      </c>
      <c r="AD7" s="198"/>
      <c r="AE7" s="117">
        <f>M7-J7</f>
        <v>-213.64019085040877</v>
      </c>
      <c r="AF7" s="110">
        <f>M7/J7</f>
        <v>0.89317990457479557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24</v>
      </c>
      <c r="M21" s="137">
        <f t="shared" si="4"/>
        <v>1785.9823868942456</v>
      </c>
      <c r="N21" s="138">
        <f>M21/L21</f>
        <v>74.415932787260232</v>
      </c>
      <c r="O21" s="139">
        <f>L21-I21</f>
        <v>0.33333333333333215</v>
      </c>
      <c r="P21" s="140">
        <f>N21-K21</f>
        <v>-10.091109466260889</v>
      </c>
      <c r="Q21" s="141">
        <f>N21/K21</f>
        <v>0.88058853798257952</v>
      </c>
      <c r="R21" s="291"/>
      <c r="S21" s="142">
        <f>S5</f>
        <v>0.29184027777777777</v>
      </c>
      <c r="T21" s="143">
        <f>INDEX(T5:T20,COUNTA(T5:T20))</f>
        <v>0.55234953703703704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7</v>
      </c>
      <c r="AD21" s="180">
        <f>SUM(AD5:AD20)</f>
        <v>0</v>
      </c>
      <c r="AE21" s="168">
        <f>M21-J21</f>
        <v>-214.01761310575444</v>
      </c>
      <c r="AF21" s="141">
        <f>M21/J21</f>
        <v>0.89299119344712274</v>
      </c>
      <c r="AG21" s="360"/>
    </row>
    <row r="22" spans="1:33" ht="15.75" customHeight="1">
      <c r="A22" s="294" t="s">
        <v>187</v>
      </c>
      <c r="B22" s="146" t="s">
        <v>183</v>
      </c>
      <c r="C22" s="287" t="s">
        <v>193</v>
      </c>
      <c r="D22" s="288"/>
      <c r="E22" s="147">
        <v>71.55</v>
      </c>
      <c r="F22" s="159">
        <v>1886</v>
      </c>
      <c r="G22" s="148">
        <f t="shared" ref="G22:G24" si="5">E22*F22</f>
        <v>134943.29999999999</v>
      </c>
      <c r="H22" s="149"/>
      <c r="I22" s="153">
        <v>22</v>
      </c>
      <c r="J22" s="151">
        <v>2000</v>
      </c>
      <c r="K22" s="152">
        <f>J22/I22</f>
        <v>90.909090909090907</v>
      </c>
      <c r="L22" s="153">
        <v>22</v>
      </c>
      <c r="M22" s="151">
        <f>F22/V22*60</f>
        <v>1784.8580441640379</v>
      </c>
      <c r="N22" s="152">
        <f>M22/L22</f>
        <v>81.129911098365355</v>
      </c>
      <c r="O22" s="154">
        <f>L22-I22</f>
        <v>0</v>
      </c>
      <c r="P22" s="155">
        <f>N22-K22</f>
        <v>-9.7791798107255516</v>
      </c>
      <c r="Q22" s="156">
        <f>N22/K22</f>
        <v>0.89242902208201891</v>
      </c>
      <c r="R22" s="289">
        <f>Q38</f>
        <v>0.87844989419453101</v>
      </c>
      <c r="S22" s="157">
        <v>0.29166666666666669</v>
      </c>
      <c r="T22" s="158">
        <v>0.33569444444444446</v>
      </c>
      <c r="U22" s="159"/>
      <c r="V22" s="160">
        <v>63.4</v>
      </c>
      <c r="W22" s="97"/>
      <c r="X22" s="98"/>
      <c r="Y22" s="12"/>
      <c r="Z22" s="198"/>
      <c r="AA22" s="292"/>
      <c r="AB22" s="293"/>
      <c r="AC22" s="12">
        <v>1</v>
      </c>
      <c r="AD22" s="198"/>
      <c r="AE22" s="115">
        <f>M22-J22</f>
        <v>-215.14195583596211</v>
      </c>
      <c r="AF22" s="156">
        <f>M22/J22</f>
        <v>0.89242902208201891</v>
      </c>
      <c r="AG22" s="358">
        <f>AF38</f>
        <v>0.89239354330872989</v>
      </c>
    </row>
    <row r="23" spans="1:33" ht="15.75" customHeight="1">
      <c r="A23" s="295"/>
      <c r="B23" s="163" t="s">
        <v>183</v>
      </c>
      <c r="C23" s="274" t="s">
        <v>190</v>
      </c>
      <c r="D23" s="275"/>
      <c r="E23" s="101">
        <v>47.37</v>
      </c>
      <c r="F23" s="111">
        <v>1709</v>
      </c>
      <c r="G23" s="103">
        <f t="shared" si="5"/>
        <v>80955.33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22</v>
      </c>
      <c r="M23" s="105">
        <f>F23/V23*60</f>
        <v>1783.8213975065235</v>
      </c>
      <c r="N23" s="106">
        <f>M23/L23</f>
        <v>81.082790795751066</v>
      </c>
      <c r="O23" s="108">
        <f>L23-I23</f>
        <v>1</v>
      </c>
      <c r="P23" s="109">
        <f>N23-K23</f>
        <v>-14.155304442344175</v>
      </c>
      <c r="Q23" s="110">
        <f>N23/K23</f>
        <v>0.85136930335538619</v>
      </c>
      <c r="R23" s="290"/>
      <c r="S23" s="47">
        <v>0.33888888888888891</v>
      </c>
      <c r="T23" s="48">
        <v>0.37880787037037039</v>
      </c>
      <c r="U23" s="111">
        <v>4.5999999999999996</v>
      </c>
      <c r="V23" s="112">
        <v>57.483333333333341</v>
      </c>
      <c r="W23" s="113"/>
      <c r="X23" s="116"/>
      <c r="Y23" s="12"/>
      <c r="Z23" s="198"/>
      <c r="AA23" s="276"/>
      <c r="AB23" s="277"/>
      <c r="AC23" s="12">
        <v>1</v>
      </c>
      <c r="AD23" s="198"/>
      <c r="AE23" s="117">
        <f>M23-J23</f>
        <v>-216.17860249347655</v>
      </c>
      <c r="AF23" s="110">
        <f>M23/J23</f>
        <v>0.89191069875326168</v>
      </c>
      <c r="AG23" s="359"/>
    </row>
    <row r="24" spans="1:33" ht="15.75" customHeight="1">
      <c r="A24" s="295"/>
      <c r="B24" s="163" t="s">
        <v>183</v>
      </c>
      <c r="C24" s="274" t="s">
        <v>192</v>
      </c>
      <c r="D24" s="275"/>
      <c r="E24" s="101">
        <v>53.76</v>
      </c>
      <c r="F24" s="111">
        <v>2619</v>
      </c>
      <c r="G24" s="103">
        <f t="shared" si="5"/>
        <v>140797.44</v>
      </c>
      <c r="H24" s="26"/>
      <c r="I24" s="107">
        <v>20</v>
      </c>
      <c r="J24" s="105">
        <v>2000</v>
      </c>
      <c r="K24" s="106">
        <f t="shared" si="1"/>
        <v>100</v>
      </c>
      <c r="L24" s="107">
        <v>20</v>
      </c>
      <c r="M24" s="105">
        <f>F24/V24*60</f>
        <v>1785.6818181818182</v>
      </c>
      <c r="N24" s="106">
        <f>M24/L24</f>
        <v>89.284090909090907</v>
      </c>
      <c r="O24" s="108">
        <f>L24-I24</f>
        <v>0</v>
      </c>
      <c r="P24" s="109">
        <f>N24-K24</f>
        <v>-10.715909090909093</v>
      </c>
      <c r="Q24" s="110">
        <f>N24/K24</f>
        <v>0.89284090909090907</v>
      </c>
      <c r="R24" s="290"/>
      <c r="S24" s="47">
        <v>0.38263888888888886</v>
      </c>
      <c r="T24" s="48">
        <v>0.44374999999999998</v>
      </c>
      <c r="U24" s="111">
        <v>5.5166666666665964</v>
      </c>
      <c r="V24" s="112">
        <v>88</v>
      </c>
      <c r="W24" s="113"/>
      <c r="X24" s="116"/>
      <c r="Y24" s="12"/>
      <c r="Z24" s="198"/>
      <c r="AA24" s="276"/>
      <c r="AB24" s="277"/>
      <c r="AC24" s="12">
        <v>2</v>
      </c>
      <c r="AD24" s="198"/>
      <c r="AE24" s="117">
        <f>M24-J24</f>
        <v>-214.31818181818176</v>
      </c>
      <c r="AF24" s="110">
        <f>M24/J24</f>
        <v>0.89284090909090907</v>
      </c>
      <c r="AG24" s="359"/>
    </row>
    <row r="25" spans="1:33" ht="15.75" customHeight="1">
      <c r="A25" s="295"/>
      <c r="B25" s="163"/>
      <c r="C25" s="274"/>
      <c r="D25" s="275"/>
      <c r="E25" s="101"/>
      <c r="F25" s="111"/>
      <c r="G25" s="103"/>
      <c r="H25" s="26"/>
      <c r="I25" s="107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12"/>
      <c r="Z25" s="198"/>
      <c r="AA25" s="276"/>
      <c r="AB25" s="277"/>
      <c r="AC25" s="12"/>
      <c r="AD25" s="198"/>
      <c r="AE25" s="117"/>
      <c r="AF25" s="110"/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21</v>
      </c>
      <c r="J38" s="137">
        <f t="shared" si="6"/>
        <v>2000</v>
      </c>
      <c r="K38" s="138">
        <f t="shared" ref="K38" si="7">J38/I38</f>
        <v>95.238095238095241</v>
      </c>
      <c r="L38" s="136">
        <f t="shared" ref="L38:M38" si="8">AVERAGE(L22:L37)</f>
        <v>21.333333333333332</v>
      </c>
      <c r="M38" s="137">
        <f t="shared" si="8"/>
        <v>1784.7870866174599</v>
      </c>
      <c r="N38" s="138">
        <f>M38/L38</f>
        <v>83.661894685193431</v>
      </c>
      <c r="O38" s="139">
        <f>L38-I38</f>
        <v>0.33333333333333215</v>
      </c>
      <c r="P38" s="140">
        <f>N38-K38</f>
        <v>-11.57620055290181</v>
      </c>
      <c r="Q38" s="141">
        <f>N38/K38</f>
        <v>0.87844989419453101</v>
      </c>
      <c r="R38" s="291"/>
      <c r="S38" s="142">
        <f>S22</f>
        <v>0.29166666666666669</v>
      </c>
      <c r="T38" s="143">
        <f>INDEX(T22:T37,COUNTA(T22:T37))</f>
        <v>0.44374999999999998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4</v>
      </c>
      <c r="AD38" s="180">
        <f>SUM(AD22:AD37)</f>
        <v>0</v>
      </c>
      <c r="AE38" s="168">
        <f>M38-J38</f>
        <v>-215.21291338254014</v>
      </c>
      <c r="AF38" s="141">
        <f>M38/J38</f>
        <v>0.89239354330872989</v>
      </c>
      <c r="AG38" s="360"/>
    </row>
    <row r="39" spans="1:33" ht="15.75" customHeight="1">
      <c r="A39" s="284" t="s">
        <v>189</v>
      </c>
      <c r="B39" s="146" t="s">
        <v>183</v>
      </c>
      <c r="C39" s="287" t="s">
        <v>191</v>
      </c>
      <c r="D39" s="288"/>
      <c r="E39" s="147">
        <v>59.54</v>
      </c>
      <c r="F39" s="97">
        <v>2385</v>
      </c>
      <c r="G39" s="148">
        <f t="shared" ref="G39:G41" si="9">E39*F39</f>
        <v>142002.9</v>
      </c>
      <c r="H39" s="149"/>
      <c r="I39" s="150">
        <v>23</v>
      </c>
      <c r="J39" s="151">
        <v>2000</v>
      </c>
      <c r="K39" s="152">
        <f>J39/I39</f>
        <v>86.956521739130437</v>
      </c>
      <c r="L39" s="107">
        <v>24</v>
      </c>
      <c r="M39" s="151">
        <f>F39/V39*60</f>
        <v>1783.9185539164778</v>
      </c>
      <c r="N39" s="152">
        <f>M39/L39</f>
        <v>74.329939746519912</v>
      </c>
      <c r="O39" s="154">
        <f>L39-I39</f>
        <v>1</v>
      </c>
      <c r="P39" s="155">
        <f>N39-K39</f>
        <v>-12.626581992610525</v>
      </c>
      <c r="Q39" s="156">
        <f>N39/K39</f>
        <v>0.85479430708497894</v>
      </c>
      <c r="R39" s="289">
        <f>Q55</f>
        <v>0.85551319666478798</v>
      </c>
      <c r="S39" s="157">
        <v>0.29166666666666669</v>
      </c>
      <c r="T39" s="158">
        <v>0.34737268518518516</v>
      </c>
      <c r="U39" s="159"/>
      <c r="V39" s="160">
        <v>80.216666666666598</v>
      </c>
      <c r="W39" s="158"/>
      <c r="X39" s="169"/>
      <c r="Y39" s="12"/>
      <c r="Z39" s="198"/>
      <c r="AA39" s="292"/>
      <c r="AB39" s="293"/>
      <c r="AC39" s="12">
        <v>2</v>
      </c>
      <c r="AD39" s="198"/>
      <c r="AE39" s="115">
        <f>M39-J39</f>
        <v>-216.08144608352222</v>
      </c>
      <c r="AF39" s="156">
        <f>M39/J39</f>
        <v>0.89195927695823884</v>
      </c>
      <c r="AG39" s="281">
        <f>AF55</f>
        <v>0.89217804795042177</v>
      </c>
    </row>
    <row r="40" spans="1:33" ht="15.75" customHeight="1">
      <c r="A40" s="285"/>
      <c r="B40" s="163" t="s">
        <v>183</v>
      </c>
      <c r="C40" s="274" t="s">
        <v>185</v>
      </c>
      <c r="D40" s="275"/>
      <c r="E40" s="101">
        <v>58.67</v>
      </c>
      <c r="F40" s="102">
        <v>2920</v>
      </c>
      <c r="G40" s="103">
        <f t="shared" si="9"/>
        <v>171316.4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24</v>
      </c>
      <c r="M40" s="105">
        <f>F40/V40*60</f>
        <v>1782.2990844354017</v>
      </c>
      <c r="N40" s="106">
        <f>M40/L40</f>
        <v>74.262461851475067</v>
      </c>
      <c r="O40" s="108">
        <f>L40-I40</f>
        <v>1</v>
      </c>
      <c r="P40" s="109">
        <f>N40-K40</f>
        <v>-12.694059887655371</v>
      </c>
      <c r="Q40" s="110">
        <f>N40/K40</f>
        <v>0.85401831129196326</v>
      </c>
      <c r="R40" s="290"/>
      <c r="S40" s="47">
        <v>0.35069444444444442</v>
      </c>
      <c r="T40" s="48">
        <v>0.41895833333333332</v>
      </c>
      <c r="U40" s="111">
        <v>4.783333333333335</v>
      </c>
      <c r="V40" s="112">
        <v>98.300000000000011</v>
      </c>
      <c r="W40" s="113"/>
      <c r="X40" s="116"/>
      <c r="Y40" s="12"/>
      <c r="Z40" s="198"/>
      <c r="AA40" s="276"/>
      <c r="AB40" s="277"/>
      <c r="AC40" s="12">
        <v>2</v>
      </c>
      <c r="AD40" s="198"/>
      <c r="AE40" s="117">
        <f>M40-J40</f>
        <v>-217.70091556459829</v>
      </c>
      <c r="AF40" s="110">
        <f>M40/J40</f>
        <v>0.89114954221770082</v>
      </c>
      <c r="AG40" s="282"/>
    </row>
    <row r="41" spans="1:33" ht="15.75" customHeight="1">
      <c r="A41" s="285"/>
      <c r="B41" s="163" t="s">
        <v>183</v>
      </c>
      <c r="C41" s="274" t="s">
        <v>188</v>
      </c>
      <c r="D41" s="275"/>
      <c r="E41" s="101">
        <v>59.34</v>
      </c>
      <c r="F41" s="102">
        <v>1223</v>
      </c>
      <c r="G41" s="103">
        <f t="shared" si="9"/>
        <v>72572.820000000007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25</v>
      </c>
      <c r="M41" s="105">
        <f>F41/V41*60</f>
        <v>1786.8506493506507</v>
      </c>
      <c r="N41" s="106">
        <f>M41/L41</f>
        <v>71.47402597402602</v>
      </c>
      <c r="O41" s="108">
        <f>L41-I41</f>
        <v>1</v>
      </c>
      <c r="P41" s="109">
        <f>N41-K41</f>
        <v>-11.859307359307309</v>
      </c>
      <c r="Q41" s="110">
        <f>N41/K41</f>
        <v>0.85768831168831228</v>
      </c>
      <c r="R41" s="290"/>
      <c r="S41" s="47">
        <v>0.42291666666666666</v>
      </c>
      <c r="T41" s="48">
        <v>0.45143518518518516</v>
      </c>
      <c r="U41" s="111">
        <v>5.7000000000000117</v>
      </c>
      <c r="V41" s="112">
        <v>41.066666666666634</v>
      </c>
      <c r="W41" s="113"/>
      <c r="X41" s="116"/>
      <c r="Y41" s="12"/>
      <c r="Z41" s="198"/>
      <c r="AA41" s="276"/>
      <c r="AB41" s="277"/>
      <c r="AC41" s="12">
        <v>1</v>
      </c>
      <c r="AD41" s="198"/>
      <c r="AE41" s="117">
        <f>M41-J41</f>
        <v>-213.14935064934934</v>
      </c>
      <c r="AF41" s="110">
        <f>M41/J41</f>
        <v>0.89342532467532532</v>
      </c>
      <c r="AG41" s="282"/>
    </row>
    <row r="42" spans="1:33" ht="15.75" customHeight="1">
      <c r="A42" s="285"/>
      <c r="B42" s="163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12"/>
      <c r="Z42" s="198"/>
      <c r="AA42" s="276"/>
      <c r="AB42" s="277"/>
      <c r="AC42" s="12"/>
      <c r="AD42" s="198"/>
      <c r="AE42" s="117"/>
      <c r="AF42" s="110"/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23.333333333333332</v>
      </c>
      <c r="J55" s="137">
        <f t="shared" si="10"/>
        <v>2000</v>
      </c>
      <c r="K55" s="138">
        <f t="shared" ref="K55" si="11">J55/I55</f>
        <v>85.714285714285722</v>
      </c>
      <c r="L55" s="136">
        <f t="shared" ref="L55:M55" si="12">AVERAGE(L39:L54)</f>
        <v>24.333333333333332</v>
      </c>
      <c r="M55" s="137">
        <f t="shared" si="12"/>
        <v>1784.3560959008435</v>
      </c>
      <c r="N55" s="138">
        <f>M55/L55</f>
        <v>73.329702571267546</v>
      </c>
      <c r="O55" s="139">
        <f>L55-I55</f>
        <v>1</v>
      </c>
      <c r="P55" s="140">
        <f>N55-K55</f>
        <v>-12.384583143018176</v>
      </c>
      <c r="Q55" s="141">
        <f>N55/K55</f>
        <v>0.85551319666478798</v>
      </c>
      <c r="R55" s="291"/>
      <c r="S55" s="142">
        <f>S39</f>
        <v>0.29166666666666669</v>
      </c>
      <c r="T55" s="143">
        <f>INDEX(T39:T54,COUNTA(T39:T54))</f>
        <v>0.45143518518518516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5</v>
      </c>
      <c r="AD55" s="191">
        <f>SUM(AD39:AD54)</f>
        <v>0</v>
      </c>
      <c r="AE55" s="168">
        <f>M55-J55</f>
        <v>-215.64390409915654</v>
      </c>
      <c r="AF55" s="141">
        <f>M55/J55</f>
        <v>0.89217804795042177</v>
      </c>
      <c r="AG55" s="283"/>
    </row>
    <row r="56" spans="1:33" ht="15.75" customHeight="1">
      <c r="A56" s="294" t="s">
        <v>210</v>
      </c>
      <c r="B56" s="114" t="s">
        <v>176</v>
      </c>
      <c r="C56" s="362" t="s">
        <v>177</v>
      </c>
      <c r="D56" s="362"/>
      <c r="E56" s="147">
        <v>19.7</v>
      </c>
      <c r="F56" s="97">
        <v>3420</v>
      </c>
      <c r="G56" s="148">
        <f t="shared" ref="G56:G57" si="13">E56*F56</f>
        <v>67374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1079.526523454625</v>
      </c>
      <c r="N56" s="152">
        <f>M56/L56</f>
        <v>83.040501804201924</v>
      </c>
      <c r="O56" s="154">
        <f>L56-I56</f>
        <v>0</v>
      </c>
      <c r="P56" s="155">
        <f>N56-K56</f>
        <v>-9.267190503490383</v>
      </c>
      <c r="Q56" s="156">
        <f>N56/K56</f>
        <v>0.89960543621218747</v>
      </c>
      <c r="R56" s="289">
        <f>Q72</f>
        <v>0.893050653256515</v>
      </c>
      <c r="S56" s="157">
        <v>0.25</v>
      </c>
      <c r="T56" s="158">
        <v>0.38200231481481484</v>
      </c>
      <c r="U56" s="159"/>
      <c r="V56" s="160">
        <v>190.08333333333337</v>
      </c>
      <c r="W56" s="158"/>
      <c r="X56" s="169"/>
      <c r="Y56" s="12"/>
      <c r="Z56" s="198"/>
      <c r="AA56" s="292"/>
      <c r="AB56" s="293"/>
      <c r="AC56" s="12">
        <v>4</v>
      </c>
      <c r="AD56" s="198"/>
      <c r="AE56" s="115">
        <f>M56-J56</f>
        <v>-120.47347654537498</v>
      </c>
      <c r="AF56" s="156">
        <f>M56/J56</f>
        <v>0.89960543621218747</v>
      </c>
      <c r="AG56" s="281">
        <f>AF72</f>
        <v>0.89305065325651511</v>
      </c>
    </row>
    <row r="57" spans="1:33" ht="15.75" customHeight="1">
      <c r="A57" s="295"/>
      <c r="B57" s="100" t="s">
        <v>178</v>
      </c>
      <c r="C57" s="361" t="s">
        <v>179</v>
      </c>
      <c r="D57" s="361"/>
      <c r="E57" s="101">
        <v>29.97</v>
      </c>
      <c r="F57" s="102">
        <v>2343</v>
      </c>
      <c r="G57" s="103">
        <f t="shared" si="13"/>
        <v>70219.709999999992</v>
      </c>
      <c r="H57" s="26"/>
      <c r="I57" s="104">
        <v>21</v>
      </c>
      <c r="J57" s="105">
        <v>2790</v>
      </c>
      <c r="K57" s="106">
        <f t="shared" ref="K57" si="14">J57/I57</f>
        <v>132.85714285714286</v>
      </c>
      <c r="L57" s="107">
        <v>21</v>
      </c>
      <c r="M57" s="105">
        <f>F57/V57*60</f>
        <v>2483.7455830388703</v>
      </c>
      <c r="N57" s="106">
        <f>M57/L57</f>
        <v>118.27359919232715</v>
      </c>
      <c r="O57" s="108">
        <f>L57-I57</f>
        <v>0</v>
      </c>
      <c r="P57" s="109">
        <f>N57-K57</f>
        <v>-14.583543664815707</v>
      </c>
      <c r="Q57" s="110">
        <f>N57/K57</f>
        <v>0.89023139177020438</v>
      </c>
      <c r="R57" s="290"/>
      <c r="S57" s="47">
        <v>0.38569444444444445</v>
      </c>
      <c r="T57" s="48">
        <v>0.42499999999999999</v>
      </c>
      <c r="U57" s="111">
        <v>5.3166666666666451</v>
      </c>
      <c r="V57" s="112">
        <v>56.599999999999973</v>
      </c>
      <c r="W57" s="113"/>
      <c r="X57" s="116"/>
      <c r="Y57" s="12"/>
      <c r="Z57" s="198"/>
      <c r="AA57" s="276"/>
      <c r="AB57" s="277"/>
      <c r="AC57" s="12">
        <v>1</v>
      </c>
      <c r="AD57" s="198"/>
      <c r="AE57" s="117">
        <f>M57-J57</f>
        <v>-306.25441696112966</v>
      </c>
      <c r="AF57" s="110">
        <f>M57/J57</f>
        <v>0.89023139177020438</v>
      </c>
      <c r="AG57" s="282"/>
    </row>
    <row r="58" spans="1:33" ht="15.75" customHeight="1">
      <c r="A58" s="295"/>
      <c r="B58" s="100"/>
      <c r="C58" s="361"/>
      <c r="D58" s="361"/>
      <c r="E58" s="101"/>
      <c r="F58" s="102"/>
      <c r="G58" s="103"/>
      <c r="H58" s="26"/>
      <c r="I58" s="104"/>
      <c r="J58" s="105"/>
      <c r="K58" s="106"/>
      <c r="L58" s="107"/>
      <c r="M58" s="105"/>
      <c r="N58" s="106"/>
      <c r="O58" s="108"/>
      <c r="P58" s="109"/>
      <c r="Q58" s="110"/>
      <c r="R58" s="290"/>
      <c r="S58" s="47"/>
      <c r="T58" s="48"/>
      <c r="U58" s="111"/>
      <c r="V58" s="112"/>
      <c r="W58" s="113"/>
      <c r="X58" s="116"/>
      <c r="Y58" s="12"/>
      <c r="Z58" s="198"/>
      <c r="AA58" s="276"/>
      <c r="AB58" s="277"/>
      <c r="AC58" s="12"/>
      <c r="AD58" s="198"/>
      <c r="AE58" s="117"/>
      <c r="AF58" s="110"/>
      <c r="AG58" s="282"/>
    </row>
    <row r="59" spans="1:33" ht="15.75" customHeight="1">
      <c r="A59" s="295"/>
      <c r="B59" s="100"/>
      <c r="C59" s="361"/>
      <c r="D59" s="361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12"/>
      <c r="Z59" s="198"/>
      <c r="AA59" s="276"/>
      <c r="AB59" s="277"/>
      <c r="AC59" s="12"/>
      <c r="AD59" s="198"/>
      <c r="AE59" s="199"/>
      <c r="AF59" s="200"/>
      <c r="AG59" s="282"/>
    </row>
    <row r="60" spans="1:33" ht="15.75" customHeight="1">
      <c r="A60" s="296"/>
      <c r="B60" s="100"/>
      <c r="C60" s="361"/>
      <c r="D60" s="361"/>
      <c r="E60" s="101"/>
      <c r="F60" s="105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99"/>
      <c r="AF60" s="200"/>
      <c r="AG60" s="282"/>
    </row>
    <row r="61" spans="1:33" ht="15.75" customHeight="1">
      <c r="A61" s="296"/>
      <c r="B61" s="100"/>
      <c r="C61" s="361"/>
      <c r="D61" s="361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99"/>
      <c r="AF61" s="200"/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15">AVERAGE(I56:I71)</f>
        <v>17</v>
      </c>
      <c r="J72" s="137">
        <f t="shared" si="15"/>
        <v>1995</v>
      </c>
      <c r="K72" s="138">
        <f t="shared" ref="K72:K75" si="16">J72/I72</f>
        <v>117.35294117647059</v>
      </c>
      <c r="L72" s="136">
        <f t="shared" ref="L72:M72" si="17">AVERAGE(L56:L71)</f>
        <v>17</v>
      </c>
      <c r="M72" s="137">
        <f t="shared" si="17"/>
        <v>1781.6360532467477</v>
      </c>
      <c r="N72" s="138">
        <f>M72/L72</f>
        <v>104.80212077922045</v>
      </c>
      <c r="O72" s="139">
        <f>L72-I72</f>
        <v>0</v>
      </c>
      <c r="P72" s="140">
        <f>N72-K72</f>
        <v>-12.550820397250149</v>
      </c>
      <c r="Q72" s="141">
        <f>N72/K72</f>
        <v>0.893050653256515</v>
      </c>
      <c r="R72" s="291"/>
      <c r="S72" s="142">
        <f>S56</f>
        <v>0.25</v>
      </c>
      <c r="T72" s="143">
        <f>INDEX(T56:T71,COUNTA(T56:T71))</f>
        <v>0.42499999999999999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5</v>
      </c>
      <c r="AD72" s="191">
        <f>SUM(AD56:AD71)</f>
        <v>0</v>
      </c>
      <c r="AE72" s="168">
        <f>M72-J72</f>
        <v>-213.36394675325232</v>
      </c>
      <c r="AF72" s="141">
        <f>M72/J72</f>
        <v>0.89305065325651511</v>
      </c>
      <c r="AG72" s="283"/>
    </row>
    <row r="73" spans="1:33" ht="15.75" customHeight="1">
      <c r="A73" s="284" t="s">
        <v>118</v>
      </c>
      <c r="B73" s="100" t="s">
        <v>178</v>
      </c>
      <c r="C73" s="274" t="s">
        <v>216</v>
      </c>
      <c r="D73" s="275"/>
      <c r="E73" s="101">
        <v>21.92</v>
      </c>
      <c r="F73" s="102">
        <v>1445</v>
      </c>
      <c r="G73" s="121">
        <f t="shared" ref="G73:G75" si="18">E73*F73</f>
        <v>31674.400000000001</v>
      </c>
      <c r="H73" s="122"/>
      <c r="I73" s="104">
        <v>6</v>
      </c>
      <c r="J73" s="105">
        <v>3600</v>
      </c>
      <c r="K73" s="106">
        <f t="shared" si="16"/>
        <v>600</v>
      </c>
      <c r="L73" s="107">
        <v>6</v>
      </c>
      <c r="M73" s="105">
        <f>F73/V73*60</f>
        <v>3255.319148936173</v>
      </c>
      <c r="N73" s="106">
        <f>M73/L73</f>
        <v>542.55319148936212</v>
      </c>
      <c r="O73" s="108">
        <f>L73-I73</f>
        <v>0</v>
      </c>
      <c r="P73" s="109">
        <f>N73-K73</f>
        <v>-57.446808510637879</v>
      </c>
      <c r="Q73" s="110">
        <f>N73/K73</f>
        <v>0.90425531914893686</v>
      </c>
      <c r="R73" s="289">
        <f>Q89</f>
        <v>0.90557386403640827</v>
      </c>
      <c r="S73" s="47">
        <v>0.42386574074074074</v>
      </c>
      <c r="T73" s="48">
        <v>0.44236111111111109</v>
      </c>
      <c r="U73" s="111">
        <v>5.3666666666666529</v>
      </c>
      <c r="V73" s="112">
        <v>26.633333333333312</v>
      </c>
      <c r="W73" s="113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-344.68085106382705</v>
      </c>
      <c r="AF73" s="156">
        <f>M73/J73</f>
        <v>0.90425531914893698</v>
      </c>
      <c r="AG73" s="281">
        <f>AF89</f>
        <v>0.90557386403640827</v>
      </c>
    </row>
    <row r="74" spans="1:33" ht="15.75" customHeight="1">
      <c r="A74" s="285"/>
      <c r="B74" s="100" t="s">
        <v>211</v>
      </c>
      <c r="C74" s="274" t="s">
        <v>212</v>
      </c>
      <c r="D74" s="275"/>
      <c r="E74" s="101">
        <v>27.05</v>
      </c>
      <c r="F74" s="102">
        <v>684</v>
      </c>
      <c r="G74" s="121">
        <f t="shared" si="18"/>
        <v>18502.2</v>
      </c>
      <c r="H74" s="62"/>
      <c r="I74" s="104">
        <v>6</v>
      </c>
      <c r="J74" s="105">
        <v>3273</v>
      </c>
      <c r="K74" s="106">
        <f t="shared" si="16"/>
        <v>545.5</v>
      </c>
      <c r="L74" s="107">
        <v>6</v>
      </c>
      <c r="M74" s="105">
        <f>F74/V74*60</f>
        <v>2966.7469879518121</v>
      </c>
      <c r="N74" s="106">
        <f>M74/L74</f>
        <v>494.45783132530204</v>
      </c>
      <c r="O74" s="123">
        <f>L74-I74</f>
        <v>0</v>
      </c>
      <c r="P74" s="124">
        <f>N74-K74</f>
        <v>-51.042168674697962</v>
      </c>
      <c r="Q74" s="125">
        <f>N74/K74</f>
        <v>0.90643048822236849</v>
      </c>
      <c r="R74" s="290"/>
      <c r="S74" s="47">
        <v>0.44594907407407408</v>
      </c>
      <c r="T74" s="48">
        <v>0.45555555555555555</v>
      </c>
      <c r="U74" s="111">
        <v>5.1666666666667016</v>
      </c>
      <c r="V74" s="112">
        <v>13.833333333333311</v>
      </c>
      <c r="W74" s="113"/>
      <c r="X74" s="116"/>
      <c r="Y74" s="12"/>
      <c r="Z74" s="198"/>
      <c r="AA74" s="276"/>
      <c r="AB74" s="277"/>
      <c r="AC74" s="12">
        <v>1</v>
      </c>
      <c r="AD74" s="198"/>
      <c r="AE74" s="117">
        <f>M74-J74</f>
        <v>-306.25301204818788</v>
      </c>
      <c r="AF74" s="110">
        <f>M74/J74</f>
        <v>0.90643048822236849</v>
      </c>
      <c r="AG74" s="282"/>
    </row>
    <row r="75" spans="1:33" ht="15.75" customHeight="1">
      <c r="A75" s="285"/>
      <c r="B75" s="100" t="s">
        <v>211</v>
      </c>
      <c r="C75" s="274" t="s">
        <v>215</v>
      </c>
      <c r="D75" s="275"/>
      <c r="E75" s="101">
        <v>26.21</v>
      </c>
      <c r="F75" s="102">
        <v>1478</v>
      </c>
      <c r="G75" s="121">
        <f t="shared" si="18"/>
        <v>38738.380000000005</v>
      </c>
      <c r="H75" s="62"/>
      <c r="I75" s="104">
        <v>6</v>
      </c>
      <c r="J75" s="105">
        <v>3273</v>
      </c>
      <c r="K75" s="106">
        <f t="shared" si="16"/>
        <v>545.5</v>
      </c>
      <c r="L75" s="118">
        <v>6</v>
      </c>
      <c r="M75" s="105">
        <f>F75/V75*60</f>
        <v>2965.8862876254143</v>
      </c>
      <c r="N75" s="106">
        <f>M75/L75</f>
        <v>494.3143812709024</v>
      </c>
      <c r="O75" s="123">
        <f>L75-I75</f>
        <v>0</v>
      </c>
      <c r="P75" s="124">
        <f>N75-K75</f>
        <v>-51.185618729097598</v>
      </c>
      <c r="Q75" s="125">
        <f>N75/K75</f>
        <v>0.90616751837012355</v>
      </c>
      <c r="R75" s="290"/>
      <c r="S75" s="47">
        <v>0.45909722222222221</v>
      </c>
      <c r="T75" s="48">
        <v>0.47986111111111113</v>
      </c>
      <c r="U75" s="111">
        <v>5.0999999999999979</v>
      </c>
      <c r="V75" s="112">
        <v>29.900000000000038</v>
      </c>
      <c r="W75" s="113"/>
      <c r="X75" s="116"/>
      <c r="Y75" s="12"/>
      <c r="Z75" s="198"/>
      <c r="AA75" s="276"/>
      <c r="AB75" s="277"/>
      <c r="AC75" s="12">
        <v>1</v>
      </c>
      <c r="AD75" s="198"/>
      <c r="AE75" s="117">
        <f>M75-J75</f>
        <v>-307.1137123745857</v>
      </c>
      <c r="AF75" s="110">
        <f>M75/J75</f>
        <v>0.90616751837012355</v>
      </c>
      <c r="AG75" s="282"/>
    </row>
    <row r="76" spans="1:33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27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27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13"/>
      <c r="X83" s="127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13"/>
      <c r="X84" s="127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13"/>
      <c r="X85" s="127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13"/>
      <c r="X86" s="127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13"/>
      <c r="X87" s="127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19">AVERAGE(I73:I88)</f>
        <v>6</v>
      </c>
      <c r="J89" s="137">
        <f t="shared" si="19"/>
        <v>3382</v>
      </c>
      <c r="K89" s="138">
        <f t="shared" ref="K89" si="20">J89/I89</f>
        <v>563.66666666666663</v>
      </c>
      <c r="L89" s="136">
        <f t="shared" ref="L89:M89" si="21">AVERAGE(L73:L88)</f>
        <v>6</v>
      </c>
      <c r="M89" s="137">
        <f t="shared" si="21"/>
        <v>3062.6508081711327</v>
      </c>
      <c r="N89" s="138">
        <f>M89/L89</f>
        <v>510.44180136185543</v>
      </c>
      <c r="O89" s="139">
        <f>L89-I89</f>
        <v>0</v>
      </c>
      <c r="P89" s="140">
        <f>N89-K89</f>
        <v>-53.224865304811203</v>
      </c>
      <c r="Q89" s="141">
        <f>N89/K89</f>
        <v>0.90557386403640827</v>
      </c>
      <c r="R89" s="291"/>
      <c r="S89" s="142">
        <f>S73</f>
        <v>0.42386574074074074</v>
      </c>
      <c r="T89" s="143">
        <f>INDEX(T73:T88,COUNTA(T73:T88))</f>
        <v>0.47986111111111113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9"/>
      <c r="AB89" s="280"/>
      <c r="AC89" s="179">
        <f>SUM(AC73:AC88)</f>
        <v>3</v>
      </c>
      <c r="AD89" s="191">
        <f>SUM(AD73:AD88)</f>
        <v>0</v>
      </c>
      <c r="AE89" s="168">
        <f>M89-J89</f>
        <v>-319.34919182886733</v>
      </c>
      <c r="AF89" s="141">
        <f>M89/J89</f>
        <v>0.90557386403640827</v>
      </c>
      <c r="AG89" s="283"/>
    </row>
    <row r="90" spans="1:33" ht="15.75" customHeight="1">
      <c r="A90" s="294" t="s">
        <v>220</v>
      </c>
      <c r="B90" s="146" t="s">
        <v>181</v>
      </c>
      <c r="C90" s="287" t="s">
        <v>203</v>
      </c>
      <c r="D90" s="288"/>
      <c r="E90" s="147">
        <v>58.17</v>
      </c>
      <c r="F90" s="97">
        <v>1457</v>
      </c>
      <c r="G90" s="148">
        <f t="shared" ref="G90:G91" si="22">E90*F90</f>
        <v>84753.69</v>
      </c>
      <c r="H90" s="149"/>
      <c r="I90" s="150">
        <v>19</v>
      </c>
      <c r="J90" s="151">
        <v>1800</v>
      </c>
      <c r="K90" s="152">
        <f>J90/I90</f>
        <v>94.736842105263165</v>
      </c>
      <c r="L90" s="153">
        <v>19</v>
      </c>
      <c r="M90" s="151">
        <f>F90/V90*60</f>
        <v>1606.0012247397449</v>
      </c>
      <c r="N90" s="152">
        <f>M90/L90</f>
        <v>84.52638024946026</v>
      </c>
      <c r="O90" s="154">
        <f>L90-I90</f>
        <v>0</v>
      </c>
      <c r="P90" s="155">
        <f>N90-K90</f>
        <v>-10.210461855802905</v>
      </c>
      <c r="Q90" s="156">
        <f>N90/K90</f>
        <v>0.89222290263319159</v>
      </c>
      <c r="R90" s="289">
        <f>Q106</f>
        <v>0.89218184364660735</v>
      </c>
      <c r="S90" s="157">
        <v>0.70833333333333337</v>
      </c>
      <c r="T90" s="158">
        <v>0.74613425925925925</v>
      </c>
      <c r="U90" s="159"/>
      <c r="V90" s="160">
        <v>54.433333333333266</v>
      </c>
      <c r="W90" s="158"/>
      <c r="X90" s="169"/>
      <c r="Y90" s="196"/>
      <c r="Z90" s="197"/>
      <c r="AA90" s="292"/>
      <c r="AB90" s="293"/>
      <c r="AC90" s="196">
        <v>1</v>
      </c>
      <c r="AD90" s="197"/>
      <c r="AE90" s="115">
        <f>M90-J90</f>
        <v>-193.99877526025512</v>
      </c>
      <c r="AF90" s="156">
        <f>M90/J90</f>
        <v>0.89222290263319159</v>
      </c>
      <c r="AG90" s="281">
        <f>AF106</f>
        <v>0.89218184364660724</v>
      </c>
    </row>
    <row r="91" spans="1:33" ht="15.75" customHeight="1">
      <c r="A91" s="295"/>
      <c r="B91" s="163" t="s">
        <v>181</v>
      </c>
      <c r="C91" s="274" t="s">
        <v>221</v>
      </c>
      <c r="D91" s="275"/>
      <c r="E91" s="101">
        <v>44.98</v>
      </c>
      <c r="F91" s="102">
        <v>3536</v>
      </c>
      <c r="G91" s="103">
        <f t="shared" si="22"/>
        <v>159049.28</v>
      </c>
      <c r="H91" s="26"/>
      <c r="I91" s="104">
        <v>21</v>
      </c>
      <c r="J91" s="105">
        <v>1800</v>
      </c>
      <c r="K91" s="106">
        <f t="shared" ref="K91" si="23">J91/I91</f>
        <v>85.714285714285708</v>
      </c>
      <c r="L91" s="107">
        <v>21</v>
      </c>
      <c r="M91" s="105">
        <f>F91/V91*60</f>
        <v>1605.8534123880411</v>
      </c>
      <c r="N91" s="106">
        <f>M91/L91</f>
        <v>76.469210113716244</v>
      </c>
      <c r="O91" s="108">
        <f>L91-I91</f>
        <v>0</v>
      </c>
      <c r="P91" s="109">
        <f>N91-K91</f>
        <v>-9.2450756005694643</v>
      </c>
      <c r="Q91" s="110">
        <f>N91/K91</f>
        <v>0.89214078466002289</v>
      </c>
      <c r="R91" s="290"/>
      <c r="S91" s="47">
        <v>0.74930555555555556</v>
      </c>
      <c r="T91" s="48">
        <v>0.84105324074074073</v>
      </c>
      <c r="U91" s="111">
        <v>4.5666666666666877</v>
      </c>
      <c r="V91" s="112">
        <v>132.11666666666665</v>
      </c>
      <c r="W91" s="113"/>
      <c r="X91" s="116"/>
      <c r="Y91" s="12"/>
      <c r="Z91" s="198"/>
      <c r="AA91" s="276"/>
      <c r="AB91" s="277"/>
      <c r="AC91" s="12">
        <v>3</v>
      </c>
      <c r="AD91" s="198"/>
      <c r="AE91" s="117">
        <f>M91-J91</f>
        <v>-194.14658761195892</v>
      </c>
      <c r="AF91" s="110">
        <f>M91/J91</f>
        <v>0.89214078466002278</v>
      </c>
      <c r="AG91" s="282"/>
    </row>
    <row r="92" spans="1:33" ht="15.75" customHeight="1">
      <c r="A92" s="295"/>
      <c r="B92" s="163"/>
      <c r="C92" s="274"/>
      <c r="D92" s="275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16"/>
      <c r="Y92" s="12"/>
      <c r="Z92" s="198"/>
      <c r="AA92" s="276"/>
      <c r="AB92" s="277"/>
      <c r="AC92" s="12"/>
      <c r="AD92" s="198"/>
      <c r="AE92" s="117"/>
      <c r="AF92" s="110"/>
      <c r="AG92" s="282"/>
    </row>
    <row r="93" spans="1:33" ht="15.75" customHeight="1">
      <c r="A93" s="295"/>
      <c r="B93" s="163"/>
      <c r="C93" s="274"/>
      <c r="D93" s="275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282"/>
    </row>
    <row r="94" spans="1:33" ht="15.75" customHeight="1">
      <c r="A94" s="296"/>
      <c r="B94" s="163"/>
      <c r="C94" s="274"/>
      <c r="D94" s="275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282"/>
    </row>
    <row r="95" spans="1:33" ht="15.75" customHeight="1">
      <c r="A95" s="296"/>
      <c r="B95" s="163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282"/>
    </row>
    <row r="96" spans="1:33" ht="15.75" customHeight="1">
      <c r="A96" s="296"/>
      <c r="B96" s="163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76"/>
      <c r="AB96" s="277"/>
      <c r="AC96" s="12"/>
      <c r="AD96" s="198"/>
      <c r="AE96" s="117"/>
      <c r="AF96" s="110"/>
      <c r="AG96" s="282"/>
    </row>
    <row r="97" spans="1:33" ht="15.75" customHeight="1">
      <c r="A97" s="296"/>
      <c r="B97" s="163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76"/>
      <c r="AB97" s="277"/>
      <c r="AC97" s="12"/>
      <c r="AD97" s="198"/>
      <c r="AE97" s="117"/>
      <c r="AF97" s="110"/>
      <c r="AG97" s="282"/>
    </row>
    <row r="98" spans="1:33" ht="15.75" customHeight="1">
      <c r="A98" s="296"/>
      <c r="B98" s="163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76"/>
      <c r="AB98" s="277"/>
      <c r="AC98" s="12"/>
      <c r="AD98" s="198"/>
      <c r="AE98" s="117"/>
      <c r="AF98" s="110"/>
      <c r="AG98" s="282"/>
    </row>
    <row r="99" spans="1:33" ht="15.75" customHeight="1">
      <c r="A99" s="296"/>
      <c r="B99" s="163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76"/>
      <c r="AB99" s="277"/>
      <c r="AC99" s="12"/>
      <c r="AD99" s="198"/>
      <c r="AE99" s="117"/>
      <c r="AF99" s="110"/>
      <c r="AG99" s="282"/>
    </row>
    <row r="100" spans="1:33" ht="15.75" customHeight="1">
      <c r="A100" s="296"/>
      <c r="B100" s="163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76"/>
      <c r="AB100" s="277"/>
      <c r="AC100" s="12"/>
      <c r="AD100" s="198"/>
      <c r="AE100" s="117"/>
      <c r="AF100" s="110"/>
      <c r="AG100" s="282"/>
    </row>
    <row r="101" spans="1:33" ht="15.75" customHeight="1">
      <c r="A101" s="296"/>
      <c r="B101" s="163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76"/>
      <c r="AB101" s="277"/>
      <c r="AC101" s="12"/>
      <c r="AD101" s="198"/>
      <c r="AE101" s="117"/>
      <c r="AF101" s="110"/>
      <c r="AG101" s="282"/>
    </row>
    <row r="102" spans="1:33" ht="15.75" customHeight="1">
      <c r="A102" s="296"/>
      <c r="B102" s="163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76"/>
      <c r="AB102" s="277"/>
      <c r="AC102" s="12"/>
      <c r="AD102" s="198"/>
      <c r="AE102" s="117"/>
      <c r="AF102" s="110"/>
      <c r="AG102" s="282"/>
    </row>
    <row r="103" spans="1:33" ht="15.75" customHeight="1">
      <c r="A103" s="296"/>
      <c r="B103" s="163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76"/>
      <c r="AB103" s="277"/>
      <c r="AC103" s="12"/>
      <c r="AD103" s="198"/>
      <c r="AE103" s="117"/>
      <c r="AF103" s="110"/>
      <c r="AG103" s="282"/>
    </row>
    <row r="104" spans="1:33" ht="15.75" customHeight="1">
      <c r="A104" s="296"/>
      <c r="B104" s="163"/>
      <c r="C104" s="274"/>
      <c r="D104" s="275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76"/>
      <c r="AB104" s="277"/>
      <c r="AC104" s="12"/>
      <c r="AD104" s="198"/>
      <c r="AE104" s="117"/>
      <c r="AF104" s="110"/>
      <c r="AG104" s="282"/>
    </row>
    <row r="105" spans="1:33" ht="15.75" customHeight="1">
      <c r="A105" s="296"/>
      <c r="B105" s="163"/>
      <c r="C105" s="274"/>
      <c r="D105" s="275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76"/>
      <c r="AB105" s="277"/>
      <c r="AC105" s="12"/>
      <c r="AD105" s="198"/>
      <c r="AE105" s="165"/>
      <c r="AF105" s="125"/>
      <c r="AG105" s="282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20</v>
      </c>
      <c r="J106" s="137">
        <f t="shared" si="24"/>
        <v>1800</v>
      </c>
      <c r="K106" s="138">
        <f t="shared" ref="K106" si="25">J106/I106</f>
        <v>90</v>
      </c>
      <c r="L106" s="136">
        <f t="shared" ref="L106:M106" si="26">AVERAGE(L90:L105)</f>
        <v>20</v>
      </c>
      <c r="M106" s="137">
        <f t="shared" si="26"/>
        <v>1605.9273185638931</v>
      </c>
      <c r="N106" s="138">
        <f>M106/L106</f>
        <v>80.29636592819466</v>
      </c>
      <c r="O106" s="139">
        <f>L106-I106</f>
        <v>0</v>
      </c>
      <c r="P106" s="140">
        <f>N106-K106</f>
        <v>-9.7036340718053395</v>
      </c>
      <c r="Q106" s="141">
        <f>N106/K106</f>
        <v>0.89218184364660735</v>
      </c>
      <c r="R106" s="291"/>
      <c r="S106" s="142">
        <f>S90</f>
        <v>0.70833333333333337</v>
      </c>
      <c r="T106" s="143">
        <f>INDEX(T90:T105,COUNTA(T90:T105))</f>
        <v>0.84105324074074073</v>
      </c>
      <c r="U106" s="144"/>
      <c r="V106" s="166"/>
      <c r="W106" s="167"/>
      <c r="X106" s="138"/>
      <c r="Y106" s="179">
        <f t="shared" ref="Y106:Z106" si="27">SUM(Y90:Y105)</f>
        <v>0</v>
      </c>
      <c r="Z106" s="180">
        <f t="shared" si="27"/>
        <v>0</v>
      </c>
      <c r="AA106" s="279"/>
      <c r="AB106" s="280"/>
      <c r="AC106" s="179">
        <f t="shared" ref="AC106:AD106" si="28">SUM(AC90:AC105)</f>
        <v>4</v>
      </c>
      <c r="AD106" s="180">
        <f t="shared" si="28"/>
        <v>0</v>
      </c>
      <c r="AE106" s="168">
        <f>M106-J106</f>
        <v>-194.0726814361069</v>
      </c>
      <c r="AF106" s="141">
        <f>M106/J106</f>
        <v>0.89218184364660724</v>
      </c>
      <c r="AG106" s="283"/>
    </row>
    <row r="107" spans="1:33" ht="15.75" customHeight="1">
      <c r="A107" s="284" t="s">
        <v>196</v>
      </c>
      <c r="B107" s="146" t="s">
        <v>181</v>
      </c>
      <c r="C107" s="287" t="s">
        <v>201</v>
      </c>
      <c r="D107" s="288"/>
      <c r="E107" s="147">
        <v>54.09</v>
      </c>
      <c r="F107" s="159">
        <v>1271</v>
      </c>
      <c r="G107" s="148">
        <f t="shared" ref="G107:G109" si="29">E107*F107</f>
        <v>68748.39</v>
      </c>
      <c r="H107" s="149"/>
      <c r="I107" s="150">
        <v>19</v>
      </c>
      <c r="J107" s="151">
        <v>2000</v>
      </c>
      <c r="K107" s="152">
        <f>J107/I107</f>
        <v>105.26315789473684</v>
      </c>
      <c r="L107" s="153">
        <v>20</v>
      </c>
      <c r="M107" s="151">
        <f>F107/V107*60</f>
        <v>1785.9484777517514</v>
      </c>
      <c r="N107" s="152">
        <f>M107/L107</f>
        <v>89.29742388758757</v>
      </c>
      <c r="O107" s="154">
        <f>L107-I107</f>
        <v>1</v>
      </c>
      <c r="P107" s="155">
        <f>N107-K107</f>
        <v>-15.965734007149265</v>
      </c>
      <c r="Q107" s="156">
        <f>N107/K107</f>
        <v>0.84832552693208196</v>
      </c>
      <c r="R107" s="289">
        <f>Q123</f>
        <v>0.86377423350319393</v>
      </c>
      <c r="S107" s="157">
        <v>0.70854166666666663</v>
      </c>
      <c r="T107" s="158">
        <v>0.73819444444444449</v>
      </c>
      <c r="U107" s="159"/>
      <c r="V107" s="160">
        <v>42.700000000000117</v>
      </c>
      <c r="W107" s="97"/>
      <c r="X107" s="98"/>
      <c r="Y107" s="196"/>
      <c r="Z107" s="197"/>
      <c r="AA107" s="292"/>
      <c r="AB107" s="293"/>
      <c r="AC107" s="196">
        <v>1</v>
      </c>
      <c r="AD107" s="197"/>
      <c r="AE107" s="115">
        <f>M107-J107</f>
        <v>-214.0515222482486</v>
      </c>
      <c r="AF107" s="156">
        <f>M107/J107</f>
        <v>0.89297423887587568</v>
      </c>
      <c r="AG107" s="358">
        <f>AF123</f>
        <v>0.89256670795330051</v>
      </c>
    </row>
    <row r="108" spans="1:33" ht="15.75" customHeight="1">
      <c r="A108" s="285"/>
      <c r="B108" s="163" t="s">
        <v>181</v>
      </c>
      <c r="C108" s="274" t="s">
        <v>222</v>
      </c>
      <c r="D108" s="275"/>
      <c r="E108" s="101">
        <v>50.67</v>
      </c>
      <c r="F108" s="111">
        <v>2663</v>
      </c>
      <c r="G108" s="103">
        <f t="shared" si="29"/>
        <v>134934.21</v>
      </c>
      <c r="H108" s="26"/>
      <c r="I108" s="104">
        <v>20</v>
      </c>
      <c r="J108" s="105">
        <v>2000</v>
      </c>
      <c r="K108" s="106">
        <f t="shared" ref="K108:K109" si="30">J108/I108</f>
        <v>100</v>
      </c>
      <c r="L108" s="107">
        <v>20</v>
      </c>
      <c r="M108" s="105">
        <f>F108/V108*60</f>
        <v>1784.9190094954379</v>
      </c>
      <c r="N108" s="106">
        <f>M108/L108</f>
        <v>89.245950474771888</v>
      </c>
      <c r="O108" s="108">
        <f>L108-I108</f>
        <v>0</v>
      </c>
      <c r="P108" s="109">
        <f>N108-K108</f>
        <v>-10.754049525228112</v>
      </c>
      <c r="Q108" s="110">
        <f>N108/K108</f>
        <v>0.89245950474771885</v>
      </c>
      <c r="R108" s="290"/>
      <c r="S108" s="47">
        <v>0.74269675925925926</v>
      </c>
      <c r="T108" s="48">
        <v>0.80486111111111114</v>
      </c>
      <c r="U108" s="111">
        <v>6.483333333333281</v>
      </c>
      <c r="V108" s="112">
        <v>89.516666666666694</v>
      </c>
      <c r="W108" s="113"/>
      <c r="X108" s="116"/>
      <c r="Y108" s="12"/>
      <c r="Z108" s="198"/>
      <c r="AA108" s="276"/>
      <c r="AB108" s="277"/>
      <c r="AC108" s="12">
        <v>2</v>
      </c>
      <c r="AD108" s="198"/>
      <c r="AE108" s="117">
        <f>M108-J108</f>
        <v>-215.08099050456212</v>
      </c>
      <c r="AF108" s="110">
        <f>M108/J108</f>
        <v>0.89245950474771896</v>
      </c>
      <c r="AG108" s="359"/>
    </row>
    <row r="109" spans="1:33" ht="15.75" customHeight="1">
      <c r="A109" s="285"/>
      <c r="B109" s="163" t="s">
        <v>181</v>
      </c>
      <c r="C109" s="274" t="s">
        <v>197</v>
      </c>
      <c r="D109" s="275"/>
      <c r="E109" s="101">
        <v>57.3</v>
      </c>
      <c r="F109" s="111">
        <v>923</v>
      </c>
      <c r="G109" s="103">
        <f t="shared" si="29"/>
        <v>52887.899999999994</v>
      </c>
      <c r="H109" s="26"/>
      <c r="I109" s="104">
        <v>21</v>
      </c>
      <c r="J109" s="105">
        <v>2000</v>
      </c>
      <c r="K109" s="106">
        <f t="shared" si="30"/>
        <v>95.238095238095241</v>
      </c>
      <c r="L109" s="107">
        <v>22</v>
      </c>
      <c r="M109" s="105">
        <f>F109/V109*60</f>
        <v>1784.5327604726131</v>
      </c>
      <c r="N109" s="106">
        <f>M109/L109</f>
        <v>81.11512547602787</v>
      </c>
      <c r="O109" s="108">
        <f>L109-I109</f>
        <v>1</v>
      </c>
      <c r="P109" s="109">
        <f>N109-K109</f>
        <v>-14.12296976206737</v>
      </c>
      <c r="Q109" s="110">
        <f>N109/K109</f>
        <v>0.85170881749829264</v>
      </c>
      <c r="R109" s="290"/>
      <c r="S109" s="47">
        <v>0.80833333333333335</v>
      </c>
      <c r="T109" s="48">
        <v>0.82988425925925924</v>
      </c>
      <c r="U109" s="111">
        <v>4.9999999999999822</v>
      </c>
      <c r="V109" s="112">
        <v>31.033333333333282</v>
      </c>
      <c r="W109" s="113"/>
      <c r="X109" s="116"/>
      <c r="Y109" s="12"/>
      <c r="Z109" s="198"/>
      <c r="AA109" s="276"/>
      <c r="AB109" s="277"/>
      <c r="AC109" s="12">
        <v>1</v>
      </c>
      <c r="AD109" s="198"/>
      <c r="AE109" s="117">
        <f>M109-J109</f>
        <v>-215.46723952738694</v>
      </c>
      <c r="AF109" s="110">
        <f>M109/J109</f>
        <v>0.89226638023630656</v>
      </c>
      <c r="AG109" s="359"/>
    </row>
    <row r="110" spans="1:33" ht="15.75" customHeight="1">
      <c r="A110" s="285"/>
      <c r="B110" s="163"/>
      <c r="C110" s="274"/>
      <c r="D110" s="275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76"/>
      <c r="AB110" s="277"/>
      <c r="AC110" s="12"/>
      <c r="AD110" s="198"/>
      <c r="AE110" s="117"/>
      <c r="AF110" s="110"/>
      <c r="AG110" s="359"/>
    </row>
    <row r="111" spans="1:33" ht="15.75" customHeight="1">
      <c r="A111" s="285"/>
      <c r="B111" s="163"/>
      <c r="C111" s="274"/>
      <c r="D111" s="275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359"/>
    </row>
    <row r="112" spans="1:33" ht="15.75" customHeight="1">
      <c r="A112" s="285"/>
      <c r="B112" s="163"/>
      <c r="C112" s="274"/>
      <c r="D112" s="275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359"/>
    </row>
    <row r="113" spans="1:33" ht="15.75" customHeight="1">
      <c r="A113" s="285"/>
      <c r="B113" s="163"/>
      <c r="C113" s="274"/>
      <c r="D113" s="275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12"/>
      <c r="Z113" s="198"/>
      <c r="AA113" s="276"/>
      <c r="AB113" s="277"/>
      <c r="AC113" s="12"/>
      <c r="AD113" s="198"/>
      <c r="AE113" s="117"/>
      <c r="AF113" s="110"/>
      <c r="AG113" s="359"/>
    </row>
    <row r="114" spans="1:33" ht="15.75" customHeight="1">
      <c r="A114" s="285"/>
      <c r="B114" s="163"/>
      <c r="C114" s="274"/>
      <c r="D114" s="275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12"/>
      <c r="Z114" s="198"/>
      <c r="AA114" s="276"/>
      <c r="AB114" s="277"/>
      <c r="AC114" s="12"/>
      <c r="AD114" s="198"/>
      <c r="AE114" s="117"/>
      <c r="AF114" s="110"/>
      <c r="AG114" s="359"/>
    </row>
    <row r="115" spans="1:33" ht="15.75" customHeight="1">
      <c r="A115" s="285"/>
      <c r="B115" s="163"/>
      <c r="C115" s="274"/>
      <c r="D115" s="275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12"/>
      <c r="Z115" s="198"/>
      <c r="AA115" s="276"/>
      <c r="AB115" s="277"/>
      <c r="AC115" s="12"/>
      <c r="AD115" s="198"/>
      <c r="AE115" s="117"/>
      <c r="AF115" s="110"/>
      <c r="AG115" s="359"/>
    </row>
    <row r="116" spans="1:33" ht="15.75" customHeight="1">
      <c r="A116" s="285"/>
      <c r="B116" s="163"/>
      <c r="C116" s="274"/>
      <c r="D116" s="275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12"/>
      <c r="Z116" s="198"/>
      <c r="AA116" s="276"/>
      <c r="AB116" s="277"/>
      <c r="AC116" s="12"/>
      <c r="AD116" s="198"/>
      <c r="AE116" s="117"/>
      <c r="AF116" s="110"/>
      <c r="AG116" s="359"/>
    </row>
    <row r="117" spans="1:33" ht="15.75" customHeight="1">
      <c r="A117" s="285"/>
      <c r="B117" s="163"/>
      <c r="C117" s="274"/>
      <c r="D117" s="275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13"/>
      <c r="X117" s="116"/>
      <c r="Y117" s="12"/>
      <c r="Z117" s="198"/>
      <c r="AA117" s="276"/>
      <c r="AB117" s="277"/>
      <c r="AC117" s="12"/>
      <c r="AD117" s="198"/>
      <c r="AE117" s="117"/>
      <c r="AF117" s="110"/>
      <c r="AG117" s="359"/>
    </row>
    <row r="118" spans="1:33" ht="15.75" customHeight="1">
      <c r="A118" s="285"/>
      <c r="B118" s="163"/>
      <c r="C118" s="274"/>
      <c r="D118" s="275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13"/>
      <c r="X118" s="116"/>
      <c r="Y118" s="12"/>
      <c r="Z118" s="198"/>
      <c r="AA118" s="276"/>
      <c r="AB118" s="277"/>
      <c r="AC118" s="12"/>
      <c r="AD118" s="198"/>
      <c r="AE118" s="117"/>
      <c r="AF118" s="110"/>
      <c r="AG118" s="359"/>
    </row>
    <row r="119" spans="1:33" ht="15.75" customHeight="1">
      <c r="A119" s="285"/>
      <c r="B119" s="163"/>
      <c r="C119" s="274"/>
      <c r="D119" s="275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13"/>
      <c r="X119" s="116"/>
      <c r="Y119" s="12"/>
      <c r="Z119" s="198"/>
      <c r="AA119" s="276"/>
      <c r="AB119" s="277"/>
      <c r="AC119" s="12"/>
      <c r="AD119" s="198"/>
      <c r="AE119" s="117"/>
      <c r="AF119" s="110"/>
      <c r="AG119" s="359"/>
    </row>
    <row r="120" spans="1:33" ht="15.75" customHeight="1">
      <c r="A120" s="285"/>
      <c r="B120" s="163"/>
      <c r="C120" s="274"/>
      <c r="D120" s="275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83"/>
      <c r="X120" s="184"/>
      <c r="Y120" s="12"/>
      <c r="Z120" s="198"/>
      <c r="AA120" s="276"/>
      <c r="AB120" s="277"/>
      <c r="AC120" s="12"/>
      <c r="AD120" s="198"/>
      <c r="AE120" s="117"/>
      <c r="AF120" s="110"/>
      <c r="AG120" s="359"/>
    </row>
    <row r="121" spans="1:33" ht="15.75" customHeight="1">
      <c r="A121" s="285"/>
      <c r="B121" s="163"/>
      <c r="C121" s="274"/>
      <c r="D121" s="275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85"/>
      <c r="X121" s="186"/>
      <c r="Y121" s="12"/>
      <c r="Z121" s="198"/>
      <c r="AA121" s="276"/>
      <c r="AB121" s="277"/>
      <c r="AC121" s="12"/>
      <c r="AD121" s="198"/>
      <c r="AE121" s="117"/>
      <c r="AF121" s="110"/>
      <c r="AG121" s="359"/>
    </row>
    <row r="122" spans="1:33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47"/>
      <c r="T122" s="48"/>
      <c r="U122" s="130"/>
      <c r="V122" s="112"/>
      <c r="W122" s="185"/>
      <c r="X122" s="186"/>
      <c r="Y122" s="12"/>
      <c r="Z122" s="198"/>
      <c r="AA122" s="276"/>
      <c r="AB122" s="277"/>
      <c r="AC122" s="12"/>
      <c r="AD122" s="198"/>
      <c r="AE122" s="117"/>
      <c r="AF122" s="110"/>
      <c r="AG122" s="359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1">AVERAGE(I107:I122)</f>
        <v>20</v>
      </c>
      <c r="J123" s="137">
        <f t="shared" si="31"/>
        <v>2000</v>
      </c>
      <c r="K123" s="138">
        <f t="shared" ref="K123" si="32">J123/I123</f>
        <v>100</v>
      </c>
      <c r="L123" s="136">
        <f t="shared" ref="L123:M123" si="33">AVERAGE(L107:L122)</f>
        <v>20.666666666666668</v>
      </c>
      <c r="M123" s="137">
        <f t="shared" si="33"/>
        <v>1785.1334159066009</v>
      </c>
      <c r="N123" s="138">
        <f>M123/L123</f>
        <v>86.37742335031939</v>
      </c>
      <c r="O123" s="139">
        <f>L123-I123</f>
        <v>0.66666666666666785</v>
      </c>
      <c r="P123" s="140">
        <f>N123-K123</f>
        <v>-13.62257664968061</v>
      </c>
      <c r="Q123" s="141">
        <f>N123/K123</f>
        <v>0.86377423350319393</v>
      </c>
      <c r="R123" s="291"/>
      <c r="S123" s="142">
        <f>S107</f>
        <v>0.70854166666666663</v>
      </c>
      <c r="T123" s="143">
        <f>INDEX(T107:T122,COUNTA(T107:T122))</f>
        <v>0.82988425925925924</v>
      </c>
      <c r="U123" s="144"/>
      <c r="V123" s="166"/>
      <c r="W123" s="187"/>
      <c r="X123" s="188"/>
      <c r="Y123" s="179">
        <f t="shared" ref="Y123:Z123" si="34">SUM(Y107:Y122)</f>
        <v>0</v>
      </c>
      <c r="Z123" s="180">
        <f t="shared" si="34"/>
        <v>0</v>
      </c>
      <c r="AA123" s="279"/>
      <c r="AB123" s="280"/>
      <c r="AC123" s="179">
        <f t="shared" ref="AC123:AD123" si="35">SUM(AC107:AC122)</f>
        <v>4</v>
      </c>
      <c r="AD123" s="180">
        <f t="shared" si="35"/>
        <v>0</v>
      </c>
      <c r="AE123" s="168">
        <f>M123-J123</f>
        <v>-214.86658409339907</v>
      </c>
      <c r="AF123" s="141">
        <f>M123/J123</f>
        <v>0.89256670795330051</v>
      </c>
      <c r="AG123" s="360"/>
    </row>
    <row r="124" spans="1:33" ht="15.75" customHeight="1">
      <c r="A124" s="294" t="s">
        <v>209</v>
      </c>
      <c r="B124" s="146" t="s">
        <v>181</v>
      </c>
      <c r="C124" s="287" t="s">
        <v>200</v>
      </c>
      <c r="D124" s="288"/>
      <c r="E124" s="147">
        <v>47.6</v>
      </c>
      <c r="F124" s="97">
        <v>1746</v>
      </c>
      <c r="G124" s="148">
        <f t="shared" ref="G124:G126" si="36">E124*F124</f>
        <v>83109.600000000006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1786.6969869243903</v>
      </c>
      <c r="N124" s="152">
        <f>M124/L124</f>
        <v>77.682477692364799</v>
      </c>
      <c r="O124" s="154">
        <f>L124-I124</f>
        <v>0</v>
      </c>
      <c r="P124" s="155">
        <f>N124-K124</f>
        <v>-9.2740440467656384</v>
      </c>
      <c r="Q124" s="156">
        <f>N124/K124</f>
        <v>0.89334849346219514</v>
      </c>
      <c r="R124" s="289">
        <f>Q140</f>
        <v>0.88002420584381857</v>
      </c>
      <c r="S124" s="157">
        <v>0.708587962962963</v>
      </c>
      <c r="T124" s="158">
        <v>0.74930555555555556</v>
      </c>
      <c r="U124" s="159"/>
      <c r="V124" s="160">
        <v>58.633333333333283</v>
      </c>
      <c r="W124" s="158"/>
      <c r="X124" s="169"/>
      <c r="Y124" s="196"/>
      <c r="Z124" s="197"/>
      <c r="AA124" s="292"/>
      <c r="AB124" s="293"/>
      <c r="AC124" s="196">
        <v>1</v>
      </c>
      <c r="AD124" s="197"/>
      <c r="AE124" s="115">
        <f>M124-J124</f>
        <v>-213.30301307560967</v>
      </c>
      <c r="AF124" s="156">
        <f>M124/J124</f>
        <v>0.89334849346219514</v>
      </c>
      <c r="AG124" s="281">
        <f>AF140</f>
        <v>0.89277817984155505</v>
      </c>
    </row>
    <row r="125" spans="1:33" ht="15.75" customHeight="1">
      <c r="A125" s="295"/>
      <c r="B125" s="163" t="s">
        <v>181</v>
      </c>
      <c r="C125" s="274" t="s">
        <v>199</v>
      </c>
      <c r="D125" s="275"/>
      <c r="E125" s="101">
        <v>56.87</v>
      </c>
      <c r="F125" s="102">
        <v>1537</v>
      </c>
      <c r="G125" s="103">
        <f t="shared" si="36"/>
        <v>87409.19</v>
      </c>
      <c r="H125" s="26"/>
      <c r="I125" s="104">
        <v>23</v>
      </c>
      <c r="J125" s="105">
        <v>2000</v>
      </c>
      <c r="K125" s="106">
        <f t="shared" ref="K125:K126" si="37">J125/I125</f>
        <v>86.956521739130437</v>
      </c>
      <c r="L125" s="107">
        <v>24</v>
      </c>
      <c r="M125" s="105">
        <f>F125/V125*60</f>
        <v>1784.327636246373</v>
      </c>
      <c r="N125" s="106">
        <f>M125/L125</f>
        <v>74.346984843598875</v>
      </c>
      <c r="O125" s="108">
        <f>L125-I125</f>
        <v>1</v>
      </c>
      <c r="P125" s="109">
        <f>N125-K125</f>
        <v>-12.609536895531562</v>
      </c>
      <c r="Q125" s="110">
        <f>N125/K125</f>
        <v>0.854990325701387</v>
      </c>
      <c r="R125" s="290"/>
      <c r="S125" s="47">
        <v>0.75299768518518517</v>
      </c>
      <c r="T125" s="48">
        <v>0.78888888888888886</v>
      </c>
      <c r="U125" s="111">
        <v>5.3166666666666451</v>
      </c>
      <c r="V125" s="112">
        <v>51.683333333333309</v>
      </c>
      <c r="W125" s="113"/>
      <c r="X125" s="116"/>
      <c r="Y125" s="12"/>
      <c r="Z125" s="198"/>
      <c r="AA125" s="276"/>
      <c r="AB125" s="277"/>
      <c r="AC125" s="12">
        <v>1</v>
      </c>
      <c r="AD125" s="198"/>
      <c r="AE125" s="117">
        <f>M125-J125</f>
        <v>-215.672363753627</v>
      </c>
      <c r="AF125" s="110">
        <f>M125/J125</f>
        <v>0.89216381812318646</v>
      </c>
      <c r="AG125" s="282"/>
    </row>
    <row r="126" spans="1:33" ht="15.75" customHeight="1">
      <c r="A126" s="295"/>
      <c r="B126" s="163" t="s">
        <v>181</v>
      </c>
      <c r="C126" s="274" t="s">
        <v>198</v>
      </c>
      <c r="D126" s="275"/>
      <c r="E126" s="101">
        <v>56.79</v>
      </c>
      <c r="F126" s="102">
        <v>1928</v>
      </c>
      <c r="G126" s="103">
        <f t="shared" si="36"/>
        <v>109491.12</v>
      </c>
      <c r="H126" s="26"/>
      <c r="I126" s="104">
        <v>23</v>
      </c>
      <c r="J126" s="105">
        <v>2000</v>
      </c>
      <c r="K126" s="106">
        <f t="shared" si="37"/>
        <v>86.956521739130437</v>
      </c>
      <c r="L126" s="107">
        <v>23</v>
      </c>
      <c r="M126" s="105">
        <f>F126/V126*60</f>
        <v>1785.6444558785665</v>
      </c>
      <c r="N126" s="106">
        <f>M126/L126</f>
        <v>77.636715472981152</v>
      </c>
      <c r="O126" s="108">
        <f>L126-I126</f>
        <v>0</v>
      </c>
      <c r="P126" s="109">
        <f>N126-K126</f>
        <v>-9.3198062661492855</v>
      </c>
      <c r="Q126" s="110">
        <f>N126/K126</f>
        <v>0.89282222793928323</v>
      </c>
      <c r="R126" s="290"/>
      <c r="S126" s="47">
        <v>0.79251157407407402</v>
      </c>
      <c r="T126" s="48">
        <v>0.83750000000000002</v>
      </c>
      <c r="U126" s="111">
        <v>5.2166666666666295</v>
      </c>
      <c r="V126" s="112">
        <v>64.783333333333445</v>
      </c>
      <c r="W126" s="113"/>
      <c r="X126" s="116"/>
      <c r="Y126" s="12"/>
      <c r="Z126" s="198"/>
      <c r="AA126" s="276"/>
      <c r="AB126" s="277"/>
      <c r="AC126" s="12">
        <v>1</v>
      </c>
      <c r="AD126" s="198"/>
      <c r="AE126" s="117">
        <f>M126-J126</f>
        <v>-214.35554412143347</v>
      </c>
      <c r="AF126" s="110">
        <f>M126/J126</f>
        <v>0.89282222793928323</v>
      </c>
      <c r="AG126" s="282"/>
    </row>
    <row r="127" spans="1:33" ht="15.75" customHeight="1">
      <c r="A127" s="295"/>
      <c r="B127" s="163"/>
      <c r="C127" s="274"/>
      <c r="D127" s="275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76"/>
      <c r="AB127" s="277"/>
      <c r="AC127" s="12"/>
      <c r="AD127" s="198"/>
      <c r="AE127" s="117"/>
      <c r="AF127" s="110"/>
      <c r="AG127" s="282"/>
    </row>
    <row r="128" spans="1:33" ht="15.75" customHeight="1">
      <c r="A128" s="296"/>
      <c r="B128" s="163"/>
      <c r="C128" s="274"/>
      <c r="D128" s="275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76"/>
      <c r="AB128" s="277"/>
      <c r="AC128" s="12"/>
      <c r="AD128" s="198"/>
      <c r="AE128" s="117"/>
      <c r="AF128" s="110"/>
      <c r="AG128" s="282"/>
    </row>
    <row r="129" spans="1:33" ht="15.75" customHeight="1">
      <c r="A129" s="296"/>
      <c r="B129" s="163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12"/>
      <c r="Z129" s="198"/>
      <c r="AA129" s="276"/>
      <c r="AB129" s="277"/>
      <c r="AC129" s="12"/>
      <c r="AD129" s="198"/>
      <c r="AE129" s="117"/>
      <c r="AF129" s="110"/>
      <c r="AG129" s="282"/>
    </row>
    <row r="130" spans="1:33" ht="15.75" customHeight="1">
      <c r="A130" s="296"/>
      <c r="B130" s="163"/>
      <c r="C130" s="274"/>
      <c r="D130" s="275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119"/>
      <c r="T130" s="120"/>
      <c r="U130" s="111"/>
      <c r="V130" s="112"/>
      <c r="W130" s="120"/>
      <c r="X130" s="189"/>
      <c r="Y130" s="12"/>
      <c r="Z130" s="198"/>
      <c r="AA130" s="276"/>
      <c r="AB130" s="277"/>
      <c r="AC130" s="12"/>
      <c r="AD130" s="198"/>
      <c r="AE130" s="117"/>
      <c r="AF130" s="110"/>
      <c r="AG130" s="282"/>
    </row>
    <row r="131" spans="1:33" ht="15.75" customHeight="1">
      <c r="A131" s="296"/>
      <c r="B131" s="163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119"/>
      <c r="T131" s="120"/>
      <c r="U131" s="111"/>
      <c r="V131" s="112"/>
      <c r="W131" s="120"/>
      <c r="X131" s="189"/>
      <c r="Y131" s="12"/>
      <c r="Z131" s="198"/>
      <c r="AA131" s="276"/>
      <c r="AB131" s="277"/>
      <c r="AC131" s="12"/>
      <c r="AD131" s="198"/>
      <c r="AE131" s="117"/>
      <c r="AF131" s="110"/>
      <c r="AG131" s="282"/>
    </row>
    <row r="132" spans="1:33" ht="15.75" customHeight="1">
      <c r="A132" s="296"/>
      <c r="B132" s="163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119"/>
      <c r="T132" s="120"/>
      <c r="U132" s="111"/>
      <c r="V132" s="112"/>
      <c r="W132" s="120"/>
      <c r="X132" s="189"/>
      <c r="Y132" s="12"/>
      <c r="Z132" s="198"/>
      <c r="AA132" s="276"/>
      <c r="AB132" s="277"/>
      <c r="AC132" s="12"/>
      <c r="AD132" s="198"/>
      <c r="AE132" s="117"/>
      <c r="AF132" s="110"/>
      <c r="AG132" s="282"/>
    </row>
    <row r="133" spans="1:33" ht="15.75" customHeight="1">
      <c r="A133" s="296"/>
      <c r="B133" s="163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119"/>
      <c r="T133" s="120"/>
      <c r="U133" s="111"/>
      <c r="V133" s="112"/>
      <c r="W133" s="120"/>
      <c r="X133" s="189"/>
      <c r="Y133" s="12"/>
      <c r="Z133" s="198"/>
      <c r="AA133" s="276"/>
      <c r="AB133" s="277"/>
      <c r="AC133" s="12"/>
      <c r="AD133" s="198"/>
      <c r="AE133" s="117"/>
      <c r="AF133" s="110"/>
      <c r="AG133" s="282"/>
    </row>
    <row r="134" spans="1:33" ht="15.75" customHeight="1">
      <c r="A134" s="296"/>
      <c r="B134" s="163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119"/>
      <c r="T134" s="120"/>
      <c r="U134" s="111"/>
      <c r="V134" s="112"/>
      <c r="W134" s="120"/>
      <c r="X134" s="189"/>
      <c r="Y134" s="12"/>
      <c r="Z134" s="198"/>
      <c r="AA134" s="276"/>
      <c r="AB134" s="277"/>
      <c r="AC134" s="12"/>
      <c r="AD134" s="198"/>
      <c r="AE134" s="117"/>
      <c r="AF134" s="110"/>
      <c r="AG134" s="282"/>
    </row>
    <row r="135" spans="1:33" ht="15.75" customHeight="1">
      <c r="A135" s="296"/>
      <c r="B135" s="163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119"/>
      <c r="T135" s="120"/>
      <c r="U135" s="111"/>
      <c r="V135" s="112"/>
      <c r="W135" s="120"/>
      <c r="X135" s="189"/>
      <c r="Y135" s="12"/>
      <c r="Z135" s="198"/>
      <c r="AA135" s="276"/>
      <c r="AB135" s="277"/>
      <c r="AC135" s="12"/>
      <c r="AD135" s="198"/>
      <c r="AE135" s="117"/>
      <c r="AF135" s="110"/>
      <c r="AG135" s="282"/>
    </row>
    <row r="136" spans="1:33" ht="15.75" customHeight="1">
      <c r="A136" s="296"/>
      <c r="B136" s="163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119"/>
      <c r="T136" s="120"/>
      <c r="U136" s="111"/>
      <c r="V136" s="112"/>
      <c r="W136" s="120"/>
      <c r="X136" s="189"/>
      <c r="Y136" s="12"/>
      <c r="Z136" s="198"/>
      <c r="AA136" s="276"/>
      <c r="AB136" s="277"/>
      <c r="AC136" s="12"/>
      <c r="AD136" s="198"/>
      <c r="AE136" s="117"/>
      <c r="AF136" s="110"/>
      <c r="AG136" s="282"/>
    </row>
    <row r="137" spans="1:33" ht="15.75" customHeight="1">
      <c r="A137" s="296"/>
      <c r="B137" s="163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119"/>
      <c r="T137" s="120"/>
      <c r="U137" s="111"/>
      <c r="V137" s="112"/>
      <c r="W137" s="120"/>
      <c r="X137" s="189"/>
      <c r="Y137" s="12"/>
      <c r="Z137" s="198"/>
      <c r="AA137" s="276"/>
      <c r="AB137" s="277"/>
      <c r="AC137" s="12"/>
      <c r="AD137" s="198"/>
      <c r="AE137" s="117"/>
      <c r="AF137" s="110"/>
      <c r="AG137" s="282"/>
    </row>
    <row r="138" spans="1:33" ht="15.75" customHeight="1">
      <c r="A138" s="296"/>
      <c r="B138" s="163"/>
      <c r="C138" s="274"/>
      <c r="D138" s="275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119"/>
      <c r="T138" s="120"/>
      <c r="U138" s="111"/>
      <c r="V138" s="112"/>
      <c r="W138" s="120"/>
      <c r="X138" s="189"/>
      <c r="Y138" s="12"/>
      <c r="Z138" s="198"/>
      <c r="AA138" s="276"/>
      <c r="AB138" s="277"/>
      <c r="AC138" s="12"/>
      <c r="AD138" s="198"/>
      <c r="AE138" s="117"/>
      <c r="AF138" s="110"/>
      <c r="AG138" s="282"/>
    </row>
    <row r="139" spans="1:33" ht="15.75" customHeight="1">
      <c r="A139" s="296"/>
      <c r="B139" s="163"/>
      <c r="C139" s="274"/>
      <c r="D139" s="275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12"/>
      <c r="Z139" s="198"/>
      <c r="AA139" s="276"/>
      <c r="AB139" s="277"/>
      <c r="AC139" s="12"/>
      <c r="AD139" s="198"/>
      <c r="AE139" s="165"/>
      <c r="AF139" s="125"/>
      <c r="AG139" s="282"/>
    </row>
    <row r="140" spans="1:33" ht="15.75" customHeight="1" thickBot="1">
      <c r="A140" s="297"/>
      <c r="B140" s="133" t="s">
        <v>117</v>
      </c>
      <c r="C140" s="278"/>
      <c r="D140" s="278"/>
      <c r="E140" s="134"/>
      <c r="F140" s="167"/>
      <c r="G140" s="135"/>
      <c r="H140" s="69"/>
      <c r="I140" s="136">
        <f t="shared" ref="I140:J140" si="38">AVERAGE(I124:I139)</f>
        <v>23</v>
      </c>
      <c r="J140" s="137">
        <f t="shared" si="38"/>
        <v>2000</v>
      </c>
      <c r="K140" s="138">
        <f t="shared" ref="K140" si="39">J140/I140</f>
        <v>86.956521739130437</v>
      </c>
      <c r="L140" s="136">
        <f t="shared" ref="L140:M140" si="40">AVERAGE(L124:L139)</f>
        <v>23.333333333333332</v>
      </c>
      <c r="M140" s="137">
        <f t="shared" si="40"/>
        <v>1785.55635968311</v>
      </c>
      <c r="N140" s="138">
        <f>M140/L140</f>
        <v>76.52384398641901</v>
      </c>
      <c r="O140" s="139">
        <f>L140-I140</f>
        <v>0.33333333333333215</v>
      </c>
      <c r="P140" s="140">
        <f>N140-K140</f>
        <v>-10.432677752711427</v>
      </c>
      <c r="Q140" s="141">
        <f>N140/K140</f>
        <v>0.88002420584381857</v>
      </c>
      <c r="R140" s="291"/>
      <c r="S140" s="142">
        <f>S124</f>
        <v>0.708587962962963</v>
      </c>
      <c r="T140" s="143">
        <f>INDEX(T124:T139,COUNTA(T124:T139))</f>
        <v>0.83750000000000002</v>
      </c>
      <c r="U140" s="144"/>
      <c r="V140" s="166"/>
      <c r="W140" s="167"/>
      <c r="X140" s="138"/>
      <c r="Y140" s="179">
        <f t="shared" ref="Y140:Z140" si="41">SUM(Y124:Y139)</f>
        <v>0</v>
      </c>
      <c r="Z140" s="180">
        <f t="shared" si="41"/>
        <v>0</v>
      </c>
      <c r="AA140" s="279"/>
      <c r="AB140" s="280"/>
      <c r="AC140" s="179">
        <f t="shared" ref="AC140:AD140" si="42">SUM(AC124:AC139)</f>
        <v>3</v>
      </c>
      <c r="AD140" s="180">
        <f t="shared" si="42"/>
        <v>0</v>
      </c>
      <c r="AE140" s="168">
        <f>M140-J140</f>
        <v>-214.44364031688997</v>
      </c>
      <c r="AF140" s="141">
        <f>M140/J140</f>
        <v>0.89277817984155505</v>
      </c>
      <c r="AG140" s="283"/>
    </row>
    <row r="142" spans="1:33">
      <c r="AA142" s="273" t="s">
        <v>159</v>
      </c>
      <c r="AB142" s="273"/>
    </row>
    <row r="143" spans="1:33">
      <c r="AA143" s="273" t="s">
        <v>160</v>
      </c>
      <c r="AB143" s="273"/>
    </row>
    <row r="144" spans="1:33">
      <c r="AA144" s="273" t="s">
        <v>161</v>
      </c>
      <c r="AB144" s="273"/>
    </row>
    <row r="145" spans="27:28">
      <c r="AA145" s="273" t="s">
        <v>162</v>
      </c>
      <c r="AB145" s="273"/>
    </row>
    <row r="146" spans="27:28">
      <c r="AA146" s="273" t="s">
        <v>163</v>
      </c>
      <c r="AB146" s="273"/>
    </row>
    <row r="147" spans="27:28">
      <c r="AA147" s="273" t="s">
        <v>164</v>
      </c>
      <c r="AB147" s="273"/>
    </row>
    <row r="148" spans="27:28">
      <c r="AA148" s="273" t="s">
        <v>165</v>
      </c>
      <c r="AB148" s="273"/>
    </row>
    <row r="149" spans="27:28">
      <c r="AA149" s="273" t="s">
        <v>166</v>
      </c>
      <c r="AB149" s="273"/>
    </row>
    <row r="150" spans="27:28">
      <c r="AA150" s="273" t="s">
        <v>167</v>
      </c>
      <c r="AB150" s="273"/>
    </row>
    <row r="151" spans="27:28">
      <c r="AA151" s="273" t="s">
        <v>168</v>
      </c>
      <c r="AB151" s="273"/>
    </row>
    <row r="152" spans="27:28">
      <c r="AA152" s="273" t="s">
        <v>169</v>
      </c>
      <c r="AB152" s="273"/>
    </row>
    <row r="153" spans="27:28">
      <c r="AA153" s="273" t="s">
        <v>170</v>
      </c>
      <c r="AB153" s="273"/>
    </row>
    <row r="154" spans="27:28">
      <c r="AA154" s="273" t="s">
        <v>171</v>
      </c>
      <c r="AB154" s="273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322" priority="3" operator="greaterThan">
      <formula>0</formula>
    </cfRule>
  </conditionalFormatting>
  <conditionalFormatting sqref="P5:P140 AE5:AE140">
    <cfRule type="cellIs" dxfId="321" priority="6" operator="lessThan">
      <formula>0</formula>
    </cfRule>
  </conditionalFormatting>
  <conditionalFormatting sqref="Q5:Q140 AF5:AF140">
    <cfRule type="cellIs" dxfId="320" priority="4" operator="greaterThan">
      <formula>1</formula>
    </cfRule>
    <cfRule type="cellIs" dxfId="319" priority="5" operator="lessThan">
      <formula>0.8</formula>
    </cfRule>
  </conditionalFormatting>
  <conditionalFormatting sqref="AG5 R5:R140 AG90:AG107">
    <cfRule type="cellIs" dxfId="318" priority="7" operator="lessThan">
      <formula>0.8</formula>
    </cfRule>
  </conditionalFormatting>
  <conditionalFormatting sqref="AG22">
    <cfRule type="cellIs" dxfId="317" priority="11" operator="lessThan">
      <formula>0.8</formula>
    </cfRule>
  </conditionalFormatting>
  <conditionalFormatting sqref="AG37">
    <cfRule type="cellIs" dxfId="316" priority="10" operator="lessThan">
      <formula>0.8</formula>
    </cfRule>
  </conditionalFormatting>
  <conditionalFormatting sqref="AG39:AG74">
    <cfRule type="cellIs" dxfId="315" priority="8" operator="lessThan">
      <formula>0.8</formula>
    </cfRule>
  </conditionalFormatting>
  <conditionalFormatting sqref="AG80:AG88">
    <cfRule type="cellIs" dxfId="314" priority="9" operator="lessThan">
      <formula>0.8</formula>
    </cfRule>
  </conditionalFormatting>
  <conditionalFormatting sqref="AG122">
    <cfRule type="cellIs" dxfId="313" priority="2" operator="lessThan">
      <formula>0.8</formula>
    </cfRule>
  </conditionalFormatting>
  <conditionalFormatting sqref="AG124:AG140">
    <cfRule type="cellIs" dxfId="312" priority="1" operator="lessThan">
      <formula>0.8</formula>
    </cfRule>
  </conditionalFormatting>
  <dataValidations count="1">
    <dataValidation type="list" allowBlank="1" showInputMessage="1" showErrorMessage="1" sqref="AA5:AB140" xr:uid="{3A1F1F49-19A3-49A3-BF67-2AA3E54C35FB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30B6D-0D84-4DF1-9116-235DADC313DD}">
  <sheetPr>
    <tabColor theme="9" tint="0.59999389629810485"/>
  </sheetPr>
  <dimension ref="B1:AR42"/>
  <sheetViews>
    <sheetView zoomScale="70" zoomScaleNormal="70" workbookViewId="0">
      <selection activeCell="Q26" sqref="Q26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234</v>
      </c>
      <c r="D3" s="263"/>
      <c r="E3" s="3" t="s">
        <v>2</v>
      </c>
      <c r="F3" s="264">
        <f>'0313(18度C)'!D1+'0313(4度C)'!D1</f>
        <v>130207</v>
      </c>
      <c r="G3" s="265"/>
      <c r="H3" s="3" t="s">
        <v>3</v>
      </c>
      <c r="I3" s="266">
        <f>'0313(18度C)'!F1+'0313(4度C)'!F1</f>
        <v>3843289.1500000004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444.24324228276748</v>
      </c>
      <c r="F6" s="239" t="e">
        <f>AVERAGE(#REF!,D14:K14)</f>
        <v>#REF!</v>
      </c>
      <c r="G6" s="240">
        <f>AVERAGE(D14:K14)</f>
        <v>189.29580620980786</v>
      </c>
      <c r="H6" s="241"/>
      <c r="I6" s="240">
        <f>AVERAGE(L14:O14)</f>
        <v>92.318840579710141</v>
      </c>
      <c r="J6" s="241"/>
      <c r="K6" s="240">
        <f>AVERAGE(D32:O32)</f>
        <v>684.61672216056229</v>
      </c>
      <c r="L6" s="241"/>
      <c r="M6" s="240">
        <f>AVERAGE(P32:X32)</f>
        <v>726.40398880401631</v>
      </c>
      <c r="N6" s="241"/>
      <c r="O6" s="229">
        <f>'0313(4度C)'!Y2</f>
        <v>0</v>
      </c>
      <c r="P6" s="229">
        <f>'0313(4度C)'!Z2</f>
        <v>0</v>
      </c>
      <c r="Q6" s="229">
        <f>'0313(4度C)'!AC2</f>
        <v>33</v>
      </c>
      <c r="R6" s="229">
        <f>'0313(4度C)'!AD2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395.13760757063915</v>
      </c>
      <c r="F7" s="235" t="e">
        <f>AVERAGE(#REF!,D15:K15)</f>
        <v>#REF!</v>
      </c>
      <c r="G7" s="236">
        <f>AVERAGE(D15:K15)</f>
        <v>169.27373794768923</v>
      </c>
      <c r="H7" s="237"/>
      <c r="I7" s="236">
        <f>AVERAGE(L15:O15)</f>
        <v>81.059621226609707</v>
      </c>
      <c r="J7" s="237"/>
      <c r="K7" s="236">
        <f>AVERAGE(D33:O33)</f>
        <v>609.87277370439585</v>
      </c>
      <c r="L7" s="237"/>
      <c r="M7" s="236">
        <f>AVERAGE(P33:X33)</f>
        <v>644.60697669015303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0.88486859870765078</v>
      </c>
      <c r="F8" s="243" t="e">
        <f>AVERAGE(D16:K16,#REF!)</f>
        <v>#REF!</v>
      </c>
      <c r="G8" s="222">
        <f>AVERAGE(D16:K16)</f>
        <v>0.88249524394871837</v>
      </c>
      <c r="H8" s="223"/>
      <c r="I8" s="222">
        <f>AVERAGE(L16:O16)</f>
        <v>0.87859122928620526</v>
      </c>
      <c r="J8" s="223"/>
      <c r="K8" s="222">
        <f>AVERAGE(D34:O34)</f>
        <v>0.89043834243527298</v>
      </c>
      <c r="L8" s="223"/>
      <c r="M8" s="222">
        <f>AVERAGE(P34:X34)</f>
        <v>0.88558113956287232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84.507042253521121</v>
      </c>
      <c r="F14" s="28">
        <v>95.238095238095241</v>
      </c>
      <c r="G14" s="28">
        <v>85.714285714285722</v>
      </c>
      <c r="H14" s="28">
        <v>117.35294117647059</v>
      </c>
      <c r="I14" s="28">
        <v>563.66666666666663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100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74.411535720491585</v>
      </c>
      <c r="F15" s="35">
        <v>83.653552136000187</v>
      </c>
      <c r="G15" s="35">
        <v>73.321740373874619</v>
      </c>
      <c r="H15" s="35">
        <v>104.80175261545365</v>
      </c>
      <c r="I15" s="35">
        <v>510.18010889262609</v>
      </c>
      <c r="J15" s="35" t="s">
        <v>42</v>
      </c>
      <c r="K15" s="36" t="s">
        <v>42</v>
      </c>
      <c r="L15" s="34" t="s">
        <v>42</v>
      </c>
      <c r="M15" s="37">
        <v>80.286350217727275</v>
      </c>
      <c r="N15" s="35">
        <v>86.373849953535469</v>
      </c>
      <c r="O15" s="38">
        <v>76.518663508566405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0.88053650602581712</v>
      </c>
      <c r="F16" s="43">
        <f t="shared" si="0"/>
        <v>0.87836229742800198</v>
      </c>
      <c r="G16" s="43">
        <f t="shared" si="0"/>
        <v>0.85542030436187044</v>
      </c>
      <c r="H16" s="43">
        <f t="shared" si="0"/>
        <v>0.89304751602140953</v>
      </c>
      <c r="I16" s="43">
        <f t="shared" si="0"/>
        <v>0.9051095959064922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0.89207055797474755</v>
      </c>
      <c r="N16" s="43">
        <f t="shared" si="1"/>
        <v>0.86373849953535464</v>
      </c>
      <c r="O16" s="46">
        <f t="shared" si="1"/>
        <v>0.87996463034851369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0.29172453703703705</v>
      </c>
      <c r="F17" s="48">
        <v>0.29170138888888891</v>
      </c>
      <c r="G17" s="48">
        <v>0.29166666666666669</v>
      </c>
      <c r="H17" s="48">
        <v>0.25</v>
      </c>
      <c r="I17" s="48">
        <v>0.34737268518518516</v>
      </c>
      <c r="J17" s="48" t="s">
        <v>42</v>
      </c>
      <c r="K17" s="48" t="s">
        <v>42</v>
      </c>
      <c r="L17" s="47" t="s">
        <v>42</v>
      </c>
      <c r="M17" s="49">
        <v>0.70854166666666663</v>
      </c>
      <c r="N17" s="48">
        <v>0.70859953703703704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0.54861111111111116</v>
      </c>
      <c r="F18" s="48">
        <v>0.43478009259259259</v>
      </c>
      <c r="G18" s="48">
        <v>0.43778935185185186</v>
      </c>
      <c r="H18" s="48">
        <v>0.42638888888888887</v>
      </c>
      <c r="I18" s="48">
        <v>0.40380787037037036</v>
      </c>
      <c r="J18" s="48" t="s">
        <v>42</v>
      </c>
      <c r="K18" s="48" t="s">
        <v>42</v>
      </c>
      <c r="L18" s="47" t="s">
        <v>42</v>
      </c>
      <c r="M18" s="49">
        <v>0.8354166666666667</v>
      </c>
      <c r="N18" s="48">
        <v>0.80972222222222223</v>
      </c>
      <c r="O18" s="50">
        <v>0.82777777777777772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7</v>
      </c>
      <c r="F21" s="52">
        <v>4</v>
      </c>
      <c r="G21" s="52">
        <v>4</v>
      </c>
      <c r="H21" s="52">
        <v>5</v>
      </c>
      <c r="I21" s="52">
        <v>3</v>
      </c>
      <c r="J21" s="52"/>
      <c r="K21" s="53"/>
      <c r="L21" s="54"/>
      <c r="M21" s="55">
        <v>4</v>
      </c>
      <c r="N21" s="52">
        <v>3</v>
      </c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24</v>
      </c>
      <c r="F23" s="58">
        <v>21.333333333333332</v>
      </c>
      <c r="G23" s="58">
        <v>24.333333333333332</v>
      </c>
      <c r="H23" s="58">
        <v>17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20.666666666666668</v>
      </c>
      <c r="O23" s="61">
        <v>23.333333333333332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1005.8823529411765</v>
      </c>
      <c r="O32" s="28">
        <v>840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723.52941176470586</v>
      </c>
      <c r="W32" s="28">
        <v>1026.9230769230769</v>
      </c>
      <c r="X32" s="31">
        <v>848.78048780487813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280.11683921368842</v>
      </c>
      <c r="H33" s="35">
        <v>390.15154762269276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742.50102225681576</v>
      </c>
      <c r="N33" s="35">
        <v>891.17371935010658</v>
      </c>
      <c r="O33" s="35">
        <v>745.42074007867586</v>
      </c>
      <c r="P33" s="34">
        <v>267.94155889471625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647.65772426055003</v>
      </c>
      <c r="W33" s="35">
        <v>912.14893964308726</v>
      </c>
      <c r="X33" s="38">
        <v>750.67968396225865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0.87847292771156726</v>
      </c>
      <c r="H34" s="43">
        <f>H33/H32</f>
        <v>0.90034972528313717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0.90000123909917062</v>
      </c>
      <c r="N34" s="43">
        <f>N33/N32</f>
        <v>0.8859621771316849</v>
      </c>
      <c r="O34" s="43">
        <f>O33/O32</f>
        <v>0.8874056429508046</v>
      </c>
      <c r="P34" s="42">
        <f>P33/P32</f>
        <v>0.87453147694803213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0.89513669206742685</v>
      </c>
      <c r="W34" s="43">
        <f>W33/W32</f>
        <v>0.88823492249888647</v>
      </c>
      <c r="X34" s="46">
        <f>X33/X32</f>
        <v>0.88442146673714372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0.20833333333333334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0.35422453703703705</v>
      </c>
      <c r="N35" s="48">
        <v>0.20844907407407406</v>
      </c>
      <c r="O35" s="48">
        <v>0.20833333333333334</v>
      </c>
      <c r="P35" s="47">
        <v>0.70864583333333331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0.70844907407407409</v>
      </c>
      <c r="W35" s="48">
        <v>0.70833333333333337</v>
      </c>
      <c r="X35" s="50">
        <v>0.70833333333333337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0.3432175925925926</v>
      </c>
      <c r="H36" s="48">
        <v>0.32309027777777777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0.42810185185185184</v>
      </c>
      <c r="N36" s="48">
        <v>0.41489583333333335</v>
      </c>
      <c r="O36" s="48">
        <v>0.42511574074074077</v>
      </c>
      <c r="P36" s="47">
        <v>0.79097222222222219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0.80081018518518521</v>
      </c>
      <c r="W36" s="48">
        <v>1.1009953703703703</v>
      </c>
      <c r="X36" s="50">
        <v>1.0947106481481481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3.4</v>
      </c>
      <c r="O37" s="58">
        <v>4</v>
      </c>
      <c r="P37" s="57">
        <v>11.75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4.25</v>
      </c>
      <c r="W37" s="58">
        <v>3.25</v>
      </c>
      <c r="X37" s="61">
        <v>4.0999999999999996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F4D36-6406-4255-B950-306A29697458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L43" sqref="L43"/>
      <selection pane="bottomLeft" activeCell="L43" sqref="L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86861</v>
      </c>
      <c r="E1" s="88" t="s">
        <v>3</v>
      </c>
      <c r="F1" s="89">
        <f>SUM(G5:G157)</f>
        <v>1694414.52</v>
      </c>
      <c r="G1" s="90" t="s">
        <v>84</v>
      </c>
      <c r="H1" s="91">
        <f>L21+L38+L55+L72+L89+L106+L123+L140+L157</f>
        <v>51.35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46094</v>
      </c>
      <c r="B2" s="332"/>
      <c r="C2" s="92" t="s">
        <v>40</v>
      </c>
      <c r="D2" s="93">
        <f>AVERAGE(N21,N38,N55,N72,N89,N106,N123,N140,N157)</f>
        <v>625.31019725362125</v>
      </c>
      <c r="E2" s="93" t="s">
        <v>91</v>
      </c>
      <c r="F2" s="94">
        <f>F1/D1</f>
        <v>19.507195634404393</v>
      </c>
      <c r="G2" s="95" t="s">
        <v>92</v>
      </c>
      <c r="H2" s="96">
        <f>COUNT(H5:H157)</f>
        <v>7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224</v>
      </c>
      <c r="D5" s="288"/>
      <c r="E5" s="147">
        <v>17.87</v>
      </c>
      <c r="F5" s="97">
        <v>2482</v>
      </c>
      <c r="G5" s="148">
        <f t="shared" ref="G5:G9" si="0">E5*F5</f>
        <v>44353.340000000004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2255.7939914163089</v>
      </c>
      <c r="N5" s="152">
        <f>M5/L5</f>
        <v>375.96566523605151</v>
      </c>
      <c r="O5" s="154">
        <f>L5-I5</f>
        <v>0</v>
      </c>
      <c r="P5" s="155">
        <f>N5-K5</f>
        <v>-40.701001430615179</v>
      </c>
      <c r="Q5" s="156">
        <f>N5/K5</f>
        <v>0.90231759656652355</v>
      </c>
      <c r="R5" s="289">
        <f>Q21</f>
        <v>0.87847292771156726</v>
      </c>
      <c r="S5" s="157">
        <v>0.20833333333333334</v>
      </c>
      <c r="T5" s="158">
        <v>0.25417824074074075</v>
      </c>
      <c r="U5" s="159"/>
      <c r="V5" s="160">
        <v>66.016666666666666</v>
      </c>
      <c r="W5" s="161"/>
      <c r="X5" s="162"/>
      <c r="Y5" s="292"/>
      <c r="Z5" s="293"/>
      <c r="AA5" s="115">
        <f>M5-J5</f>
        <v>-244.20600858369107</v>
      </c>
      <c r="AB5" s="156">
        <f>M5/J5</f>
        <v>0.90231759656652355</v>
      </c>
      <c r="AC5" s="281">
        <f>AB21</f>
        <v>0.87847292771156715</v>
      </c>
    </row>
    <row r="6" spans="1:29" ht="15.75" customHeight="1">
      <c r="A6" s="285"/>
      <c r="B6" s="100" t="s">
        <v>120</v>
      </c>
      <c r="C6" s="274" t="s">
        <v>121</v>
      </c>
      <c r="D6" s="275"/>
      <c r="E6" s="101">
        <v>28.57</v>
      </c>
      <c r="F6" s="102">
        <v>1534</v>
      </c>
      <c r="G6" s="103">
        <f t="shared" si="0"/>
        <v>43826.38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3125.2971137521176</v>
      </c>
      <c r="N6" s="106">
        <f>M6/L6</f>
        <v>260.4414261460098</v>
      </c>
      <c r="O6" s="108">
        <f>L6-I6</f>
        <v>0</v>
      </c>
      <c r="P6" s="109">
        <f>N6-K6</f>
        <v>-39.558573853990197</v>
      </c>
      <c r="Q6" s="110">
        <f>N6/K6</f>
        <v>0.86813808715336604</v>
      </c>
      <c r="R6" s="290"/>
      <c r="S6" s="47">
        <v>0.25763888888888886</v>
      </c>
      <c r="T6" s="48">
        <v>0.27809027777777778</v>
      </c>
      <c r="U6" s="111">
        <v>4.9833333333332863</v>
      </c>
      <c r="V6" s="112">
        <v>29.450000000000045</v>
      </c>
      <c r="W6" s="113"/>
      <c r="X6" s="116"/>
      <c r="Y6" s="276"/>
      <c r="Z6" s="277"/>
      <c r="AA6" s="117">
        <f>M6-J6</f>
        <v>-474.70288624788236</v>
      </c>
      <c r="AB6" s="110">
        <f>M6/J6</f>
        <v>0.86813808715336604</v>
      </c>
      <c r="AC6" s="282"/>
    </row>
    <row r="7" spans="1:29" ht="15.75" customHeight="1">
      <c r="A7" s="285"/>
      <c r="B7" s="100" t="s">
        <v>114</v>
      </c>
      <c r="C7" s="274" t="s">
        <v>115</v>
      </c>
      <c r="D7" s="275"/>
      <c r="E7" s="101">
        <v>29.85</v>
      </c>
      <c r="F7" s="102">
        <v>1509</v>
      </c>
      <c r="G7" s="103">
        <f t="shared" si="0"/>
        <v>45043.65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3143.7500000000055</v>
      </c>
      <c r="N7" s="106">
        <f>M7/L7</f>
        <v>261.97916666666714</v>
      </c>
      <c r="O7" s="108">
        <f>L7-I7</f>
        <v>0</v>
      </c>
      <c r="P7" s="109">
        <f>N7-K7</f>
        <v>-38.02083333333286</v>
      </c>
      <c r="Q7" s="110">
        <f>N7/K7</f>
        <v>0.8732638888888905</v>
      </c>
      <c r="R7" s="290"/>
      <c r="S7" s="47">
        <v>0.28138888888888891</v>
      </c>
      <c r="T7" s="48">
        <v>0.30138888888888887</v>
      </c>
      <c r="U7" s="111">
        <v>4.7500000000000231</v>
      </c>
      <c r="V7" s="112">
        <v>28.799999999999947</v>
      </c>
      <c r="W7" s="113"/>
      <c r="X7" s="116"/>
      <c r="Y7" s="276"/>
      <c r="Z7" s="277"/>
      <c r="AA7" s="117">
        <f>M7-J7</f>
        <v>-456.24999999999454</v>
      </c>
      <c r="AB7" s="110">
        <f>M7/J7</f>
        <v>0.87326388888889039</v>
      </c>
      <c r="AC7" s="282"/>
    </row>
    <row r="8" spans="1:29" ht="15.75" customHeight="1">
      <c r="A8" s="285"/>
      <c r="B8" s="100" t="s">
        <v>114</v>
      </c>
      <c r="C8" s="274" t="s">
        <v>116</v>
      </c>
      <c r="D8" s="275"/>
      <c r="E8" s="101">
        <v>29.52</v>
      </c>
      <c r="F8" s="102">
        <v>1428</v>
      </c>
      <c r="G8" s="103">
        <f t="shared" si="0"/>
        <v>42154.559999999998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3142.2982885085607</v>
      </c>
      <c r="N8" s="106">
        <f>M8/L8</f>
        <v>261.85819070904671</v>
      </c>
      <c r="O8" s="108">
        <f>L8-I8</f>
        <v>0</v>
      </c>
      <c r="P8" s="109">
        <f>N8-K8</f>
        <v>-38.14180929095329</v>
      </c>
      <c r="Q8" s="110">
        <f>N8/K8</f>
        <v>0.87286063569682237</v>
      </c>
      <c r="R8" s="290"/>
      <c r="S8" s="47">
        <v>0.30486111111111114</v>
      </c>
      <c r="T8" s="48">
        <v>0.3237962962962963</v>
      </c>
      <c r="U8" s="111">
        <v>5.0000000000000622</v>
      </c>
      <c r="V8" s="112">
        <v>27.266666666666637</v>
      </c>
      <c r="W8" s="113"/>
      <c r="X8" s="116"/>
      <c r="Y8" s="276"/>
      <c r="Z8" s="277"/>
      <c r="AA8" s="117">
        <f>M8-J8</f>
        <v>-457.70171149143926</v>
      </c>
      <c r="AB8" s="110">
        <f>M8/J8</f>
        <v>0.87286063569682248</v>
      </c>
      <c r="AC8" s="282"/>
    </row>
    <row r="9" spans="1:29" ht="15.75" customHeight="1">
      <c r="A9" s="285"/>
      <c r="B9" s="100" t="s">
        <v>114</v>
      </c>
      <c r="C9" s="274" t="s">
        <v>119</v>
      </c>
      <c r="D9" s="275"/>
      <c r="E9" s="101">
        <v>25.64</v>
      </c>
      <c r="F9" s="102">
        <v>1231</v>
      </c>
      <c r="G9" s="103">
        <f t="shared" si="0"/>
        <v>31562.84</v>
      </c>
      <c r="H9" s="13"/>
      <c r="I9" s="104">
        <v>11</v>
      </c>
      <c r="J9" s="105">
        <v>3600</v>
      </c>
      <c r="K9" s="106">
        <f t="shared" si="1"/>
        <v>327.27272727272725</v>
      </c>
      <c r="L9" s="107">
        <v>11</v>
      </c>
      <c r="M9" s="105">
        <f>F9/V9*60</f>
        <v>3179.0530846484921</v>
      </c>
      <c r="N9" s="106">
        <f>M9/L9</f>
        <v>289.00482587713566</v>
      </c>
      <c r="O9" s="108">
        <f>L9-I9</f>
        <v>0</v>
      </c>
      <c r="P9" s="109">
        <f>N9-K9</f>
        <v>-38.267901395591593</v>
      </c>
      <c r="Q9" s="110">
        <f>N9/K9</f>
        <v>0.88307030129124786</v>
      </c>
      <c r="R9" s="290"/>
      <c r="S9" s="47">
        <v>0.32708333333333334</v>
      </c>
      <c r="T9" s="48">
        <v>0.3432175925925926</v>
      </c>
      <c r="U9" s="111">
        <v>4.7333333333333272</v>
      </c>
      <c r="V9" s="112">
        <v>23.233333333333341</v>
      </c>
      <c r="W9" s="113"/>
      <c r="X9" s="116"/>
      <c r="Y9" s="276"/>
      <c r="Z9" s="277"/>
      <c r="AA9" s="117">
        <f>M9-J9</f>
        <v>-420.94691535150787</v>
      </c>
      <c r="AB9" s="110">
        <f>M9/J9</f>
        <v>0.88307030129124786</v>
      </c>
      <c r="AC9" s="282"/>
    </row>
    <row r="10" spans="1:29" ht="15.75" customHeight="1">
      <c r="A10" s="285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2969.2384956650972</v>
      </c>
      <c r="N21" s="138">
        <f>M21/L21</f>
        <v>280.11683921368842</v>
      </c>
      <c r="O21" s="139">
        <f>L21-I21</f>
        <v>0</v>
      </c>
      <c r="P21" s="140">
        <f>N21-K21</f>
        <v>-38.751085314613476</v>
      </c>
      <c r="Q21" s="141">
        <f>N21/K21</f>
        <v>0.87847292771156726</v>
      </c>
      <c r="R21" s="291"/>
      <c r="S21" s="142">
        <f>S5</f>
        <v>0.20833333333333334</v>
      </c>
      <c r="T21" s="143">
        <f>INDEX(T5:T20,COUNTA(T5:T20))</f>
        <v>0.3432175925925926</v>
      </c>
      <c r="U21" s="144"/>
      <c r="V21" s="166"/>
      <c r="W21" s="167"/>
      <c r="X21" s="138"/>
      <c r="Y21" s="279"/>
      <c r="Z21" s="280"/>
      <c r="AA21" s="168">
        <f>M21-J21</f>
        <v>-410.76150433490284</v>
      </c>
      <c r="AB21" s="141">
        <f>M21/J21</f>
        <v>0.87847292771156715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716</v>
      </c>
      <c r="G22" s="148">
        <f t="shared" ref="G22:G23" si="5">E22*F22</f>
        <v>10045.48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2341.1444141689385</v>
      </c>
      <c r="N22" s="152">
        <f>M22/L22</f>
        <v>390.1907356948231</v>
      </c>
      <c r="O22" s="154">
        <f>L22-I22</f>
        <v>0</v>
      </c>
      <c r="P22" s="155">
        <f>N22-K22</f>
        <v>-43.14259763851021</v>
      </c>
      <c r="Q22" s="156">
        <f>N22/K22</f>
        <v>0.90044015929574561</v>
      </c>
      <c r="R22" s="289">
        <f>Q38</f>
        <v>0.90034972528313717</v>
      </c>
      <c r="S22" s="157">
        <v>0.29166666666666669</v>
      </c>
      <c r="T22" s="158">
        <v>0.30440972222222223</v>
      </c>
      <c r="U22" s="159"/>
      <c r="V22" s="160">
        <v>18.349999999999991</v>
      </c>
      <c r="W22" s="158"/>
      <c r="X22" s="169"/>
      <c r="Y22" s="292"/>
      <c r="Z22" s="293"/>
      <c r="AA22" s="115">
        <f>M22-J22</f>
        <v>-258.85558583106149</v>
      </c>
      <c r="AB22" s="156">
        <f>M22/J22</f>
        <v>0.90044015929574561</v>
      </c>
      <c r="AC22" s="281">
        <f>AB38</f>
        <v>0.90034972528313717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868</v>
      </c>
      <c r="G23" s="103">
        <f t="shared" si="5"/>
        <v>12577.32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2340.6741573033751</v>
      </c>
      <c r="N23" s="106">
        <f>M23/L23</f>
        <v>390.11235955056253</v>
      </c>
      <c r="O23" s="108">
        <f>L23-I23</f>
        <v>0</v>
      </c>
      <c r="P23" s="109">
        <f>N23-K23</f>
        <v>-43.220973782770784</v>
      </c>
      <c r="Q23" s="110">
        <f>N23/K23</f>
        <v>0.90025929127052895</v>
      </c>
      <c r="R23" s="290"/>
      <c r="S23" s="47">
        <v>0.30763888888888891</v>
      </c>
      <c r="T23" s="48">
        <v>0.32309027777777777</v>
      </c>
      <c r="U23" s="111">
        <v>4.6500000000000075</v>
      </c>
      <c r="V23" s="112">
        <v>22.249999999999961</v>
      </c>
      <c r="W23" s="113"/>
      <c r="X23" s="13"/>
      <c r="Y23" s="276"/>
      <c r="Z23" s="277"/>
      <c r="AA23" s="117">
        <f>M23-J23</f>
        <v>-259.32584269662493</v>
      </c>
      <c r="AB23" s="110">
        <f>M23/J23</f>
        <v>0.90025929127052884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2340.9092857361566</v>
      </c>
      <c r="N38" s="138">
        <f>M38/L38</f>
        <v>390.15154762269276</v>
      </c>
      <c r="O38" s="139">
        <f>L38-I38</f>
        <v>0</v>
      </c>
      <c r="P38" s="140">
        <f>N38-K38</f>
        <v>-43.181785710640554</v>
      </c>
      <c r="Q38" s="141">
        <f>N38/K38</f>
        <v>0.90034972528313717</v>
      </c>
      <c r="R38" s="291"/>
      <c r="S38" s="142">
        <f>S22</f>
        <v>0.29166666666666669</v>
      </c>
      <c r="T38" s="143">
        <f>INDEX(T22:T37,COUNTA(T22:T37))</f>
        <v>0.32309027777777777</v>
      </c>
      <c r="U38" s="144"/>
      <c r="V38" s="166"/>
      <c r="W38" s="167"/>
      <c r="X38" s="138"/>
      <c r="Y38" s="279"/>
      <c r="Z38" s="280"/>
      <c r="AA38" s="168">
        <f>M38-J38</f>
        <v>-259.09071426384344</v>
      </c>
      <c r="AB38" s="141">
        <f>M38/J38</f>
        <v>0.90034972528313717</v>
      </c>
      <c r="AC38" s="283"/>
    </row>
    <row r="39" spans="1:29" ht="15.75" customHeight="1">
      <c r="A39" s="284" t="s">
        <v>125</v>
      </c>
      <c r="B39" s="114" t="s">
        <v>120</v>
      </c>
      <c r="C39" s="287" t="s">
        <v>126</v>
      </c>
      <c r="D39" s="288"/>
      <c r="E39" s="147">
        <v>21.45</v>
      </c>
      <c r="F39" s="97">
        <v>1085</v>
      </c>
      <c r="G39" s="148">
        <f t="shared" ref="G39:G41" si="9">E39*F39</f>
        <v>23273.25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2970.3422053231916</v>
      </c>
      <c r="N39" s="152">
        <f>M39/L39</f>
        <v>742.5855513307979</v>
      </c>
      <c r="O39" s="154">
        <f>L39-I39</f>
        <v>0</v>
      </c>
      <c r="P39" s="155">
        <f>N39-K39</f>
        <v>-82.414448669202102</v>
      </c>
      <c r="Q39" s="156">
        <f>N39/K39</f>
        <v>0.90010369858278538</v>
      </c>
      <c r="R39" s="289">
        <f>Q55</f>
        <v>0.90000123909917062</v>
      </c>
      <c r="S39" s="157">
        <v>0.35422453703703705</v>
      </c>
      <c r="T39" s="158">
        <v>0.36944444444444446</v>
      </c>
      <c r="U39" s="159"/>
      <c r="V39" s="160">
        <v>21.916666666666682</v>
      </c>
      <c r="W39" s="161"/>
      <c r="X39" s="162"/>
      <c r="Y39" s="292"/>
      <c r="Z39" s="293"/>
      <c r="AA39" s="115">
        <f>M39-J39</f>
        <v>-329.65779467680841</v>
      </c>
      <c r="AB39" s="156">
        <f>M39/J39</f>
        <v>0.90010369858278538</v>
      </c>
      <c r="AC39" s="281">
        <f>AB55</f>
        <v>0.90000123909917062</v>
      </c>
    </row>
    <row r="40" spans="1:29" ht="15.75" customHeight="1">
      <c r="A40" s="285"/>
      <c r="B40" s="100" t="s">
        <v>120</v>
      </c>
      <c r="C40" s="274" t="s">
        <v>214</v>
      </c>
      <c r="D40" s="275"/>
      <c r="E40" s="101">
        <v>27.27</v>
      </c>
      <c r="F40" s="102">
        <v>1011</v>
      </c>
      <c r="G40" s="103">
        <f t="shared" si="9"/>
        <v>27569.97</v>
      </c>
      <c r="H40" s="26"/>
      <c r="I40" s="104">
        <v>5</v>
      </c>
      <c r="J40" s="105">
        <v>3300</v>
      </c>
      <c r="K40" s="106">
        <f t="shared" ref="K40:K41" si="10">J40/I40</f>
        <v>660</v>
      </c>
      <c r="L40" s="107">
        <v>5</v>
      </c>
      <c r="M40" s="105">
        <f>F40/V40*60</f>
        <v>2968.6786296900536</v>
      </c>
      <c r="N40" s="106">
        <f>M40/L40</f>
        <v>593.73572593801077</v>
      </c>
      <c r="O40" s="108">
        <f>L40-I40</f>
        <v>0</v>
      </c>
      <c r="P40" s="109">
        <f>N40-K40</f>
        <v>-66.264274061989227</v>
      </c>
      <c r="Q40" s="110">
        <f>N40/K40</f>
        <v>0.89959958475456181</v>
      </c>
      <c r="R40" s="290"/>
      <c r="S40" s="47">
        <v>0.37291666666666667</v>
      </c>
      <c r="T40" s="48">
        <v>0.38710648148148147</v>
      </c>
      <c r="U40" s="111">
        <v>4.9999999999999822</v>
      </c>
      <c r="V40" s="112">
        <v>20.433333333333302</v>
      </c>
      <c r="W40" s="113"/>
      <c r="X40" s="116"/>
      <c r="Y40" s="276"/>
      <c r="Z40" s="277"/>
      <c r="AA40" s="117">
        <f>M40-J40</f>
        <v>-331.32137030994636</v>
      </c>
      <c r="AB40" s="110">
        <f>M40/J40</f>
        <v>0.8995995847545617</v>
      </c>
      <c r="AC40" s="282"/>
    </row>
    <row r="41" spans="1:29" ht="15.75" customHeight="1">
      <c r="A41" s="285"/>
      <c r="B41" s="100" t="s">
        <v>120</v>
      </c>
      <c r="C41" s="274" t="s">
        <v>204</v>
      </c>
      <c r="D41" s="275"/>
      <c r="E41" s="101">
        <v>18.53</v>
      </c>
      <c r="F41" s="102">
        <v>2697</v>
      </c>
      <c r="G41" s="103">
        <f t="shared" si="9"/>
        <v>49975.41</v>
      </c>
      <c r="H41" s="26"/>
      <c r="I41" s="104">
        <v>3</v>
      </c>
      <c r="J41" s="105">
        <v>3300</v>
      </c>
      <c r="K41" s="106">
        <f t="shared" si="10"/>
        <v>1100</v>
      </c>
      <c r="L41" s="107">
        <v>3</v>
      </c>
      <c r="M41" s="105">
        <f>F41/V41*60</f>
        <v>2970.9914320685443</v>
      </c>
      <c r="N41" s="106">
        <f>M41/L41</f>
        <v>990.3304773561814</v>
      </c>
      <c r="O41" s="108">
        <f>L41-I41</f>
        <v>0</v>
      </c>
      <c r="P41" s="109">
        <f>N41-K41</f>
        <v>-109.6695226438186</v>
      </c>
      <c r="Q41" s="110">
        <f>N41/K41</f>
        <v>0.9003004339601649</v>
      </c>
      <c r="R41" s="290"/>
      <c r="S41" s="47">
        <v>0.39027777777777778</v>
      </c>
      <c r="T41" s="48">
        <v>0.42810185185185184</v>
      </c>
      <c r="U41" s="111">
        <v>4.5666666666666877</v>
      </c>
      <c r="V41" s="112">
        <v>54.466666666666654</v>
      </c>
      <c r="W41" s="113"/>
      <c r="X41" s="116"/>
      <c r="Y41" s="276"/>
      <c r="Z41" s="277"/>
      <c r="AA41" s="117">
        <f>M41-J41</f>
        <v>-329.00856793145567</v>
      </c>
      <c r="AB41" s="110">
        <f>M41/J41</f>
        <v>0.9003004339601649</v>
      </c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99"/>
      <c r="G55" s="135"/>
      <c r="H55" s="69"/>
      <c r="I55" s="136">
        <f t="shared" ref="I55:J55" si="11">AVERAGE(I39:I54)</f>
        <v>4</v>
      </c>
      <c r="J55" s="137">
        <f t="shared" si="11"/>
        <v>3300</v>
      </c>
      <c r="K55" s="138">
        <f t="shared" ref="K55" si="12">J55/I55</f>
        <v>825</v>
      </c>
      <c r="L55" s="136">
        <f t="shared" ref="L55:M55" si="13">AVERAGE(L39:L54)</f>
        <v>4</v>
      </c>
      <c r="M55" s="137">
        <f t="shared" si="13"/>
        <v>2970.004089027263</v>
      </c>
      <c r="N55" s="138">
        <f t="shared" ref="N55:N60" si="14">M55/L55</f>
        <v>742.50102225681576</v>
      </c>
      <c r="O55" s="139">
        <f t="shared" ref="O55:O60" si="15">L55-I55</f>
        <v>0</v>
      </c>
      <c r="P55" s="140">
        <f t="shared" ref="P55:P60" si="16">N55-K55</f>
        <v>-82.498977743184241</v>
      </c>
      <c r="Q55" s="141">
        <f t="shared" ref="Q55:Q60" si="17">N55/K55</f>
        <v>0.90000123909917062</v>
      </c>
      <c r="R55" s="291"/>
      <c r="S55" s="142">
        <f>S39</f>
        <v>0.35422453703703705</v>
      </c>
      <c r="T55" s="143">
        <f>INDEX(T39:T54,COUNTA(T39:T54))</f>
        <v>0.42810185185185184</v>
      </c>
      <c r="U55" s="144"/>
      <c r="V55" s="166"/>
      <c r="W55" s="99"/>
      <c r="X55" s="69"/>
      <c r="Y55" s="279"/>
      <c r="Z55" s="280"/>
      <c r="AA55" s="168">
        <f t="shared" ref="AA55:AA60" si="18">M55-J55</f>
        <v>-329.99591097273697</v>
      </c>
      <c r="AB55" s="141">
        <f t="shared" ref="AB55:AB60" si="19">M55/J55</f>
        <v>0.90000123909917062</v>
      </c>
      <c r="AC55" s="283"/>
    </row>
    <row r="56" spans="1:29" ht="15.75" customHeight="1">
      <c r="A56" s="294" t="s">
        <v>71</v>
      </c>
      <c r="B56" s="114" t="s">
        <v>120</v>
      </c>
      <c r="C56" s="287" t="s">
        <v>130</v>
      </c>
      <c r="D56" s="288"/>
      <c r="E56" s="147">
        <v>18.18</v>
      </c>
      <c r="F56" s="97">
        <v>890</v>
      </c>
      <c r="G56" s="148">
        <f t="shared" ref="G56:G60" si="20">E56*F56</f>
        <v>16180.199999999999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3172.2772277227709</v>
      </c>
      <c r="N56" s="152">
        <f t="shared" si="14"/>
        <v>1057.4257425742569</v>
      </c>
      <c r="O56" s="154">
        <f t="shared" si="15"/>
        <v>0</v>
      </c>
      <c r="P56" s="155">
        <f t="shared" si="16"/>
        <v>-142.5742574257431</v>
      </c>
      <c r="Q56" s="156">
        <f t="shared" si="17"/>
        <v>0.88118811881188075</v>
      </c>
      <c r="R56" s="289">
        <f>Q72</f>
        <v>0.8859621771316849</v>
      </c>
      <c r="S56" s="157">
        <v>0.20844907407407406</v>
      </c>
      <c r="T56" s="158">
        <v>0.22013888888888888</v>
      </c>
      <c r="U56" s="159"/>
      <c r="V56" s="160">
        <v>16.833333333333339</v>
      </c>
      <c r="W56" s="161"/>
      <c r="X56" s="162"/>
      <c r="Y56" s="292"/>
      <c r="Z56" s="293"/>
      <c r="AA56" s="115">
        <f t="shared" si="18"/>
        <v>-427.72277227722907</v>
      </c>
      <c r="AB56" s="156">
        <f t="shared" si="19"/>
        <v>0.88118811881188086</v>
      </c>
      <c r="AC56" s="281">
        <f>AB72</f>
        <v>0.88596217713168479</v>
      </c>
    </row>
    <row r="57" spans="1:29" ht="15.75" customHeight="1">
      <c r="A57" s="295"/>
      <c r="B57" s="100" t="s">
        <v>120</v>
      </c>
      <c r="C57" s="274" t="s">
        <v>132</v>
      </c>
      <c r="D57" s="275"/>
      <c r="E57" s="101">
        <v>18.18</v>
      </c>
      <c r="F57" s="102">
        <v>1808</v>
      </c>
      <c r="G57" s="103">
        <f t="shared" si="20"/>
        <v>32869.440000000002</v>
      </c>
      <c r="H57" s="26"/>
      <c r="I57" s="104">
        <v>3</v>
      </c>
      <c r="J57" s="105">
        <v>3600</v>
      </c>
      <c r="K57" s="106">
        <f t="shared" ref="K57:K93" si="21">J57/I57</f>
        <v>1200</v>
      </c>
      <c r="L57" s="107">
        <v>3</v>
      </c>
      <c r="M57" s="105">
        <f>F57/V57*60</f>
        <v>3170.384802727714</v>
      </c>
      <c r="N57" s="106">
        <f t="shared" si="14"/>
        <v>1056.7949342425713</v>
      </c>
      <c r="O57" s="108">
        <f t="shared" si="15"/>
        <v>0</v>
      </c>
      <c r="P57" s="109">
        <f t="shared" si="16"/>
        <v>-143.20506575742866</v>
      </c>
      <c r="Q57" s="110">
        <f t="shared" si="17"/>
        <v>0.88066244520214276</v>
      </c>
      <c r="R57" s="290"/>
      <c r="S57" s="47">
        <v>0.23055555555555557</v>
      </c>
      <c r="T57" s="48">
        <v>0.25431712962962966</v>
      </c>
      <c r="U57" s="111">
        <v>15.000000000000027</v>
      </c>
      <c r="V57" s="112">
        <v>34.216666666666683</v>
      </c>
      <c r="W57" s="113"/>
      <c r="X57" s="116"/>
      <c r="Y57" s="276"/>
      <c r="Z57" s="277"/>
      <c r="AA57" s="117">
        <f t="shared" si="18"/>
        <v>-429.61519727228597</v>
      </c>
      <c r="AB57" s="110">
        <f t="shared" si="19"/>
        <v>0.88066244520214276</v>
      </c>
      <c r="AC57" s="282"/>
    </row>
    <row r="58" spans="1:29" ht="15.75" customHeight="1">
      <c r="A58" s="295"/>
      <c r="B58" s="100" t="s">
        <v>120</v>
      </c>
      <c r="C58" s="274" t="s">
        <v>127</v>
      </c>
      <c r="D58" s="275"/>
      <c r="E58" s="101">
        <v>22.28</v>
      </c>
      <c r="F58" s="102">
        <v>896</v>
      </c>
      <c r="G58" s="103">
        <f t="shared" si="20"/>
        <v>19962.88</v>
      </c>
      <c r="H58" s="26"/>
      <c r="I58" s="104">
        <v>5</v>
      </c>
      <c r="J58" s="105">
        <v>3300</v>
      </c>
      <c r="K58" s="106">
        <f t="shared" si="21"/>
        <v>660</v>
      </c>
      <c r="L58" s="107">
        <v>5</v>
      </c>
      <c r="M58" s="105">
        <f>F58/V58*60</f>
        <v>2943.0656934306558</v>
      </c>
      <c r="N58" s="106">
        <f t="shared" si="14"/>
        <v>588.61313868613115</v>
      </c>
      <c r="O58" s="108">
        <f t="shared" si="15"/>
        <v>0</v>
      </c>
      <c r="P58" s="109">
        <f t="shared" si="16"/>
        <v>-71.386861313868849</v>
      </c>
      <c r="Q58" s="110">
        <f t="shared" si="17"/>
        <v>0.89183808891838057</v>
      </c>
      <c r="R58" s="290"/>
      <c r="S58" s="47">
        <v>0.26458333333333334</v>
      </c>
      <c r="T58" s="48">
        <v>0.27726851851851853</v>
      </c>
      <c r="U58" s="111">
        <v>14.783333333333299</v>
      </c>
      <c r="V58" s="112">
        <v>18.266666666666673</v>
      </c>
      <c r="W58" s="113"/>
      <c r="X58" s="116"/>
      <c r="Y58" s="276"/>
      <c r="Z58" s="277"/>
      <c r="AA58" s="117">
        <f t="shared" si="18"/>
        <v>-356.93430656934424</v>
      </c>
      <c r="AB58" s="110">
        <f t="shared" si="19"/>
        <v>0.89183808891838057</v>
      </c>
      <c r="AC58" s="282"/>
    </row>
    <row r="59" spans="1:29" ht="15.75" customHeight="1">
      <c r="A59" s="295"/>
      <c r="B59" s="100" t="s">
        <v>120</v>
      </c>
      <c r="C59" s="274" t="s">
        <v>131</v>
      </c>
      <c r="D59" s="275"/>
      <c r="E59" s="101">
        <v>14.03</v>
      </c>
      <c r="F59" s="102">
        <v>3537</v>
      </c>
      <c r="G59" s="103">
        <f t="shared" si="20"/>
        <v>49624.11</v>
      </c>
      <c r="H59" s="26"/>
      <c r="I59" s="104">
        <v>3</v>
      </c>
      <c r="J59" s="105">
        <v>3000</v>
      </c>
      <c r="K59" s="106">
        <f t="shared" si="21"/>
        <v>1000</v>
      </c>
      <c r="L59" s="107">
        <v>3</v>
      </c>
      <c r="M59" s="105">
        <f>F59/V59*60</f>
        <v>2694.8571428571427</v>
      </c>
      <c r="N59" s="106">
        <f t="shared" si="14"/>
        <v>898.28571428571422</v>
      </c>
      <c r="O59" s="108">
        <f t="shared" si="15"/>
        <v>0</v>
      </c>
      <c r="P59" s="109">
        <f t="shared" si="16"/>
        <v>-101.71428571428578</v>
      </c>
      <c r="Q59" s="110">
        <f t="shared" si="17"/>
        <v>0.89828571428571424</v>
      </c>
      <c r="R59" s="290"/>
      <c r="S59" s="47">
        <v>0.28767361111111112</v>
      </c>
      <c r="T59" s="48">
        <v>0.34236111111111112</v>
      </c>
      <c r="U59" s="111">
        <v>14.983333333333331</v>
      </c>
      <c r="V59" s="112">
        <v>78.75</v>
      </c>
      <c r="W59" s="113"/>
      <c r="X59" s="116"/>
      <c r="Y59" s="276"/>
      <c r="Z59" s="277"/>
      <c r="AA59" s="117">
        <f t="shared" si="18"/>
        <v>-305.14285714285734</v>
      </c>
      <c r="AB59" s="110">
        <f t="shared" si="19"/>
        <v>0.89828571428571424</v>
      </c>
      <c r="AC59" s="282"/>
    </row>
    <row r="60" spans="1:29" ht="15.75" customHeight="1">
      <c r="A60" s="296"/>
      <c r="B60" s="100" t="s">
        <v>120</v>
      </c>
      <c r="C60" s="274" t="s">
        <v>133</v>
      </c>
      <c r="D60" s="275"/>
      <c r="E60" s="101">
        <v>14.28</v>
      </c>
      <c r="F60" s="102">
        <v>4725</v>
      </c>
      <c r="G60" s="103">
        <f t="shared" si="20"/>
        <v>67473</v>
      </c>
      <c r="H60" s="13"/>
      <c r="I60" s="104">
        <v>3</v>
      </c>
      <c r="J60" s="105">
        <v>3600</v>
      </c>
      <c r="K60" s="106">
        <f t="shared" si="21"/>
        <v>1200</v>
      </c>
      <c r="L60" s="107">
        <v>3</v>
      </c>
      <c r="M60" s="105">
        <f>F60/V60*60</f>
        <v>3169.3683622135277</v>
      </c>
      <c r="N60" s="106">
        <f t="shared" si="14"/>
        <v>1056.4561207378426</v>
      </c>
      <c r="O60" s="108">
        <f t="shared" si="15"/>
        <v>0</v>
      </c>
      <c r="P60" s="109">
        <f t="shared" si="16"/>
        <v>-143.54387926215736</v>
      </c>
      <c r="Q60" s="110">
        <f t="shared" si="17"/>
        <v>0.88038010061486882</v>
      </c>
      <c r="R60" s="290"/>
      <c r="S60" s="47">
        <v>0.3527777777777778</v>
      </c>
      <c r="T60" s="48">
        <v>0.41489583333333335</v>
      </c>
      <c r="U60" s="111">
        <v>15.000000000000027</v>
      </c>
      <c r="V60" s="112">
        <v>89.449999999999989</v>
      </c>
      <c r="W60" s="113"/>
      <c r="X60" s="116"/>
      <c r="Y60" s="276"/>
      <c r="Z60" s="277"/>
      <c r="AA60" s="117">
        <f t="shared" si="18"/>
        <v>-430.63163778647231</v>
      </c>
      <c r="AB60" s="110">
        <f t="shared" si="19"/>
        <v>0.88038010061486882</v>
      </c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26"/>
      <c r="X66" s="127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26"/>
      <c r="X67" s="127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26"/>
      <c r="X68" s="127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26"/>
      <c r="X69" s="127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26"/>
      <c r="X70" s="127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22">AVERAGE(I56:I71)</f>
        <v>3.4</v>
      </c>
      <c r="J72" s="137">
        <f t="shared" si="22"/>
        <v>3420</v>
      </c>
      <c r="K72" s="138">
        <f t="shared" ref="K72" si="23">J72/I72</f>
        <v>1005.8823529411765</v>
      </c>
      <c r="L72" s="136">
        <f t="shared" ref="L72:M72" si="24">AVERAGE(L56:L71)</f>
        <v>3.4</v>
      </c>
      <c r="M72" s="137">
        <f t="shared" si="24"/>
        <v>3029.9906457903621</v>
      </c>
      <c r="N72" s="138">
        <f t="shared" ref="N72:N77" si="25">M72/L72</f>
        <v>891.17371935010658</v>
      </c>
      <c r="O72" s="139">
        <f t="shared" ref="O72:O77" si="26">L72-I72</f>
        <v>0</v>
      </c>
      <c r="P72" s="140">
        <f t="shared" ref="P72:P77" si="27">N72-K72</f>
        <v>-114.70863359106988</v>
      </c>
      <c r="Q72" s="141">
        <f t="shared" ref="Q72:Q77" si="28">N72/K72</f>
        <v>0.8859621771316849</v>
      </c>
      <c r="R72" s="291"/>
      <c r="S72" s="142">
        <f>S56</f>
        <v>0.20844907407407406</v>
      </c>
      <c r="T72" s="143">
        <f>INDEX(T56:T71,COUNTA(T56:T71))</f>
        <v>0.41489583333333335</v>
      </c>
      <c r="U72" s="144"/>
      <c r="V72" s="166"/>
      <c r="W72" s="99"/>
      <c r="X72" s="69"/>
      <c r="Y72" s="279"/>
      <c r="Z72" s="280"/>
      <c r="AA72" s="168">
        <f t="shared" ref="AA72:AA77" si="29">M72-J72</f>
        <v>-390.00935420963788</v>
      </c>
      <c r="AB72" s="141">
        <f t="shared" ref="AB72:AB77" si="30">M72/J72</f>
        <v>0.88596217713168479</v>
      </c>
      <c r="AC72" s="283"/>
    </row>
    <row r="73" spans="1:29" ht="15.75" customHeight="1">
      <c r="A73" s="284" t="s">
        <v>78</v>
      </c>
      <c r="B73" s="114" t="s">
        <v>120</v>
      </c>
      <c r="C73" s="287" t="s">
        <v>134</v>
      </c>
      <c r="D73" s="288"/>
      <c r="E73" s="147">
        <v>25.03</v>
      </c>
      <c r="F73" s="97">
        <v>1128</v>
      </c>
      <c r="G73" s="148">
        <f t="shared" ref="G73:G77" si="31">E73*F73</f>
        <v>28233.84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2938.3502170767033</v>
      </c>
      <c r="N73" s="152">
        <f t="shared" si="25"/>
        <v>734.58755426917583</v>
      </c>
      <c r="O73" s="154">
        <f t="shared" si="26"/>
        <v>0</v>
      </c>
      <c r="P73" s="155">
        <f t="shared" si="27"/>
        <v>-90.412445730824174</v>
      </c>
      <c r="Q73" s="156">
        <f t="shared" si="28"/>
        <v>0.89040915668991005</v>
      </c>
      <c r="R73" s="289">
        <f>Q89</f>
        <v>0.8874056429508046</v>
      </c>
      <c r="S73" s="157">
        <v>0.20833333333333334</v>
      </c>
      <c r="T73" s="158">
        <v>0.2243287037037037</v>
      </c>
      <c r="U73" s="159"/>
      <c r="V73" s="160">
        <v>23.03333333333331</v>
      </c>
      <c r="W73" s="158"/>
      <c r="X73" s="169"/>
      <c r="Y73" s="292"/>
      <c r="Z73" s="293"/>
      <c r="AA73" s="115">
        <f t="shared" si="29"/>
        <v>-361.6497829232967</v>
      </c>
      <c r="AB73" s="156">
        <f t="shared" si="30"/>
        <v>0.89040915668991005</v>
      </c>
      <c r="AC73" s="281">
        <f>AB89</f>
        <v>0.8874056429508046</v>
      </c>
    </row>
    <row r="74" spans="1:29" ht="15.75" customHeight="1">
      <c r="A74" s="285"/>
      <c r="B74" s="100" t="s">
        <v>120</v>
      </c>
      <c r="C74" s="274" t="s">
        <v>135</v>
      </c>
      <c r="D74" s="275"/>
      <c r="E74" s="101">
        <v>24.82</v>
      </c>
      <c r="F74" s="102">
        <v>1429</v>
      </c>
      <c r="G74" s="103">
        <f t="shared" si="31"/>
        <v>35467.78</v>
      </c>
      <c r="H74" s="26"/>
      <c r="I74" s="104">
        <v>4</v>
      </c>
      <c r="J74" s="105">
        <v>3300</v>
      </c>
      <c r="K74" s="106">
        <f t="shared" si="21"/>
        <v>825</v>
      </c>
      <c r="L74" s="107">
        <v>4</v>
      </c>
      <c r="M74" s="105">
        <f>F74/V74*60</f>
        <v>2937.9782981153649</v>
      </c>
      <c r="N74" s="106">
        <f t="shared" si="25"/>
        <v>734.49457452884121</v>
      </c>
      <c r="O74" s="108">
        <f t="shared" si="26"/>
        <v>0</v>
      </c>
      <c r="P74" s="109">
        <f t="shared" si="27"/>
        <v>-90.505425471158787</v>
      </c>
      <c r="Q74" s="110">
        <f t="shared" si="28"/>
        <v>0.89029645397435297</v>
      </c>
      <c r="R74" s="290"/>
      <c r="S74" s="47">
        <v>0.23472222222222222</v>
      </c>
      <c r="T74" s="48">
        <v>0.25498842592592591</v>
      </c>
      <c r="U74" s="111">
        <v>14.966666666666676</v>
      </c>
      <c r="V74" s="112">
        <v>29.183333333333312</v>
      </c>
      <c r="W74" s="113"/>
      <c r="X74" s="13"/>
      <c r="Y74" s="276"/>
      <c r="Z74" s="277"/>
      <c r="AA74" s="117">
        <f t="shared" si="29"/>
        <v>-362.02170188463515</v>
      </c>
      <c r="AB74" s="110">
        <f t="shared" si="30"/>
        <v>0.89029645397435297</v>
      </c>
      <c r="AC74" s="282"/>
    </row>
    <row r="75" spans="1:29" ht="15.75" customHeight="1">
      <c r="A75" s="285"/>
      <c r="B75" s="100" t="s">
        <v>120</v>
      </c>
      <c r="C75" s="274" t="s">
        <v>128</v>
      </c>
      <c r="D75" s="275"/>
      <c r="E75" s="101">
        <v>17.89</v>
      </c>
      <c r="F75" s="102">
        <v>2397</v>
      </c>
      <c r="G75" s="103">
        <f t="shared" si="31"/>
        <v>42882.33</v>
      </c>
      <c r="H75" s="26"/>
      <c r="I75" s="104">
        <v>4</v>
      </c>
      <c r="J75" s="105">
        <v>3600</v>
      </c>
      <c r="K75" s="106">
        <f t="shared" si="21"/>
        <v>900</v>
      </c>
      <c r="L75" s="107">
        <v>4</v>
      </c>
      <c r="M75" s="105">
        <f>F75/V75*60</f>
        <v>3170.1689933872144</v>
      </c>
      <c r="N75" s="106">
        <f t="shared" si="25"/>
        <v>792.5422483468036</v>
      </c>
      <c r="O75" s="108">
        <f t="shared" si="26"/>
        <v>0</v>
      </c>
      <c r="P75" s="109">
        <f t="shared" si="27"/>
        <v>-107.4577516531964</v>
      </c>
      <c r="Q75" s="110">
        <f t="shared" si="28"/>
        <v>0.88060249816311509</v>
      </c>
      <c r="R75" s="290"/>
      <c r="S75" s="47">
        <v>0.26527777777777778</v>
      </c>
      <c r="T75" s="48">
        <v>0.29678240740740741</v>
      </c>
      <c r="U75" s="111">
        <v>14.816666666666691</v>
      </c>
      <c r="V75" s="112">
        <v>45.366666666666674</v>
      </c>
      <c r="W75" s="113"/>
      <c r="X75" s="13"/>
      <c r="Y75" s="276"/>
      <c r="Z75" s="277"/>
      <c r="AA75" s="117">
        <f t="shared" si="29"/>
        <v>-429.83100661278559</v>
      </c>
      <c r="AB75" s="110">
        <f t="shared" si="30"/>
        <v>0.88060249816311509</v>
      </c>
      <c r="AC75" s="282"/>
    </row>
    <row r="76" spans="1:29" ht="15.75" customHeight="1">
      <c r="A76" s="285"/>
      <c r="B76" s="100" t="s">
        <v>120</v>
      </c>
      <c r="C76" s="274" t="s">
        <v>136</v>
      </c>
      <c r="D76" s="275"/>
      <c r="E76" s="101">
        <v>30</v>
      </c>
      <c r="F76" s="102">
        <v>2351</v>
      </c>
      <c r="G76" s="103">
        <f t="shared" si="31"/>
        <v>70530</v>
      </c>
      <c r="H76" s="26"/>
      <c r="I76" s="104">
        <v>3</v>
      </c>
      <c r="J76" s="105">
        <v>3000</v>
      </c>
      <c r="K76" s="106">
        <f t="shared" si="21"/>
        <v>1000</v>
      </c>
      <c r="L76" s="107">
        <v>3</v>
      </c>
      <c r="M76" s="105">
        <f>F76/V76*60</f>
        <v>2694.5558739254998</v>
      </c>
      <c r="N76" s="106">
        <f t="shared" si="25"/>
        <v>898.18529130849993</v>
      </c>
      <c r="O76" s="108">
        <f t="shared" si="26"/>
        <v>0</v>
      </c>
      <c r="P76" s="109">
        <f t="shared" si="27"/>
        <v>-101.81470869150007</v>
      </c>
      <c r="Q76" s="110">
        <f t="shared" si="28"/>
        <v>0.89818529130849989</v>
      </c>
      <c r="R76" s="290"/>
      <c r="S76" s="47">
        <v>0.3263888888888889</v>
      </c>
      <c r="T76" s="48">
        <v>0.36274305555555558</v>
      </c>
      <c r="U76" s="111"/>
      <c r="V76" s="112">
        <v>52.35000000000003</v>
      </c>
      <c r="W76" s="113"/>
      <c r="X76" s="116"/>
      <c r="Y76" s="276"/>
      <c r="Z76" s="277"/>
      <c r="AA76" s="117">
        <f t="shared" si="29"/>
        <v>-305.44412607450022</v>
      </c>
      <c r="AB76" s="110">
        <f t="shared" si="30"/>
        <v>0.89818529130849989</v>
      </c>
      <c r="AC76" s="282"/>
    </row>
    <row r="77" spans="1:29" ht="15.75" customHeight="1">
      <c r="A77" s="285"/>
      <c r="B77" s="100" t="s">
        <v>120</v>
      </c>
      <c r="C77" s="274" t="s">
        <v>129</v>
      </c>
      <c r="D77" s="275"/>
      <c r="E77" s="101">
        <v>16.66</v>
      </c>
      <c r="F77" s="102">
        <v>3968</v>
      </c>
      <c r="G77" s="103">
        <f t="shared" si="31"/>
        <v>66106.880000000005</v>
      </c>
      <c r="H77" s="13"/>
      <c r="I77" s="104">
        <v>5</v>
      </c>
      <c r="J77" s="105">
        <v>3600</v>
      </c>
      <c r="K77" s="106">
        <f t="shared" si="21"/>
        <v>720</v>
      </c>
      <c r="L77" s="107">
        <v>5</v>
      </c>
      <c r="M77" s="105">
        <f>F77/V77*60</f>
        <v>3167.3614190687354</v>
      </c>
      <c r="N77" s="106">
        <f t="shared" si="25"/>
        <v>633.47228381374703</v>
      </c>
      <c r="O77" s="108">
        <f t="shared" si="26"/>
        <v>0</v>
      </c>
      <c r="P77" s="109">
        <f t="shared" si="27"/>
        <v>-86.527716186252974</v>
      </c>
      <c r="Q77" s="110">
        <f t="shared" si="28"/>
        <v>0.87982261640798198</v>
      </c>
      <c r="R77" s="290"/>
      <c r="S77" s="47">
        <v>0.37291666666666667</v>
      </c>
      <c r="T77" s="48">
        <v>0.42511574074074077</v>
      </c>
      <c r="U77" s="111">
        <v>14.649999999999972</v>
      </c>
      <c r="V77" s="112">
        <v>75.166666666666686</v>
      </c>
      <c r="W77" s="113"/>
      <c r="X77" s="116"/>
      <c r="Y77" s="276"/>
      <c r="Z77" s="277"/>
      <c r="AA77" s="117">
        <f t="shared" si="29"/>
        <v>-432.63858093126464</v>
      </c>
      <c r="AB77" s="110">
        <f t="shared" si="30"/>
        <v>0.87982261640798209</v>
      </c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50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26"/>
      <c r="X81" s="127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26"/>
      <c r="X82" s="127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32">AVERAGE(I73:I88)</f>
        <v>4</v>
      </c>
      <c r="J89" s="137">
        <f t="shared" si="32"/>
        <v>3360</v>
      </c>
      <c r="K89" s="138">
        <f t="shared" ref="K89" si="33">J89/I89</f>
        <v>840</v>
      </c>
      <c r="L89" s="136">
        <f t="shared" ref="L89:M89" si="34">AVERAGE(L73:L88)</f>
        <v>4</v>
      </c>
      <c r="M89" s="137">
        <f t="shared" si="34"/>
        <v>2981.6829603147035</v>
      </c>
      <c r="N89" s="138">
        <f>M89/L89</f>
        <v>745.42074007867586</v>
      </c>
      <c r="O89" s="139">
        <f>L89-I89</f>
        <v>0</v>
      </c>
      <c r="P89" s="140">
        <f>N89-K89</f>
        <v>-94.579259921324137</v>
      </c>
      <c r="Q89" s="141">
        <f>N89/K89</f>
        <v>0.8874056429508046</v>
      </c>
      <c r="R89" s="291"/>
      <c r="S89" s="142">
        <f>S73</f>
        <v>0.20833333333333334</v>
      </c>
      <c r="T89" s="143">
        <f>INDEX(T73:T88,COUNTA(T73:T88))</f>
        <v>0.42511574074074077</v>
      </c>
      <c r="U89" s="144"/>
      <c r="V89" s="166"/>
      <c r="W89" s="167"/>
      <c r="X89" s="138"/>
      <c r="Y89" s="279"/>
      <c r="Z89" s="280"/>
      <c r="AA89" s="168">
        <f>M89-J89</f>
        <v>-378.31703968529655</v>
      </c>
      <c r="AB89" s="141">
        <f>M89/J89</f>
        <v>0.8874056429508046</v>
      </c>
      <c r="AC89" s="283"/>
    </row>
    <row r="90" spans="1:29" ht="15.75" customHeight="1">
      <c r="A90" s="294" t="s">
        <v>137</v>
      </c>
      <c r="B90" s="114" t="s">
        <v>114</v>
      </c>
      <c r="C90" s="287" t="s">
        <v>138</v>
      </c>
      <c r="D90" s="288"/>
      <c r="E90" s="147">
        <v>25.64</v>
      </c>
      <c r="F90" s="97">
        <v>1142</v>
      </c>
      <c r="G90" s="148">
        <f t="shared" ref="G90:G93" si="35">E90*F90</f>
        <v>29280.880000000001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3179.5823665893254</v>
      </c>
      <c r="N90" s="152">
        <f>M90/L90</f>
        <v>289.0529424172114</v>
      </c>
      <c r="O90" s="154">
        <f>L90-I90</f>
        <v>0</v>
      </c>
      <c r="P90" s="155">
        <f>N90-K90</f>
        <v>-38.219784855515854</v>
      </c>
      <c r="Q90" s="156">
        <f>N90/K90</f>
        <v>0.88321732405259046</v>
      </c>
      <c r="R90" s="289">
        <f>Q106</f>
        <v>0.87453147694803213</v>
      </c>
      <c r="S90" s="157">
        <v>0.70864583333333331</v>
      </c>
      <c r="T90" s="158">
        <v>0.72361111111111109</v>
      </c>
      <c r="U90" s="159"/>
      <c r="V90" s="160">
        <v>21.550000000000011</v>
      </c>
      <c r="W90" s="158"/>
      <c r="X90" s="169"/>
      <c r="Y90" s="292"/>
      <c r="Z90" s="293"/>
      <c r="AA90" s="115">
        <f>M90-J90</f>
        <v>-420.41763341067463</v>
      </c>
      <c r="AB90" s="156">
        <f>M90/J90</f>
        <v>0.88321732405259035</v>
      </c>
      <c r="AC90" s="281">
        <f>AB106</f>
        <v>0.87453147694803235</v>
      </c>
    </row>
    <row r="91" spans="1:29" ht="15.75" customHeight="1">
      <c r="A91" s="295"/>
      <c r="B91" s="100" t="s">
        <v>114</v>
      </c>
      <c r="C91" s="274" t="s">
        <v>139</v>
      </c>
      <c r="D91" s="275"/>
      <c r="E91" s="101">
        <v>29.52</v>
      </c>
      <c r="F91" s="102">
        <v>1435</v>
      </c>
      <c r="G91" s="103">
        <f t="shared" si="35"/>
        <v>42361.2</v>
      </c>
      <c r="H91" s="26"/>
      <c r="I91" s="104">
        <v>12</v>
      </c>
      <c r="J91" s="105">
        <v>3600</v>
      </c>
      <c r="K91" s="106">
        <f t="shared" si="21"/>
        <v>300</v>
      </c>
      <c r="L91" s="107">
        <v>12</v>
      </c>
      <c r="M91" s="105">
        <f>F91/V91*60</f>
        <v>3144.2483262324995</v>
      </c>
      <c r="N91" s="106">
        <f>M91/L91</f>
        <v>262.02069385270829</v>
      </c>
      <c r="O91" s="108">
        <f>L91-I91</f>
        <v>0</v>
      </c>
      <c r="P91" s="109">
        <f>N91-K91</f>
        <v>-37.979306147291709</v>
      </c>
      <c r="Q91" s="110">
        <f>N91/K91</f>
        <v>0.87340231284236092</v>
      </c>
      <c r="R91" s="290"/>
      <c r="S91" s="47">
        <v>0.7270833333333333</v>
      </c>
      <c r="T91" s="48">
        <v>0.74609953703703702</v>
      </c>
      <c r="U91" s="111">
        <v>4.9999999999999822</v>
      </c>
      <c r="V91" s="112">
        <v>27.383333333333351</v>
      </c>
      <c r="W91" s="113"/>
      <c r="X91" s="13"/>
      <c r="Y91" s="276"/>
      <c r="Z91" s="277"/>
      <c r="AA91" s="117">
        <f>M91-J91</f>
        <v>-455.75167376750051</v>
      </c>
      <c r="AB91" s="110">
        <f>M91/J91</f>
        <v>0.87340231284236092</v>
      </c>
      <c r="AC91" s="282"/>
    </row>
    <row r="92" spans="1:29" ht="15.75" customHeight="1">
      <c r="A92" s="295"/>
      <c r="B92" s="100" t="s">
        <v>114</v>
      </c>
      <c r="C92" s="274" t="s">
        <v>140</v>
      </c>
      <c r="D92" s="275"/>
      <c r="E92" s="101">
        <v>29.85</v>
      </c>
      <c r="F92" s="102">
        <v>1569</v>
      </c>
      <c r="G92" s="103">
        <f t="shared" si="35"/>
        <v>46834.65</v>
      </c>
      <c r="H92" s="26"/>
      <c r="I92" s="104">
        <v>12</v>
      </c>
      <c r="J92" s="105">
        <v>3600</v>
      </c>
      <c r="K92" s="106">
        <f t="shared" si="21"/>
        <v>300</v>
      </c>
      <c r="L92" s="107">
        <v>12</v>
      </c>
      <c r="M92" s="105">
        <f>F92/V92*60</f>
        <v>3143.2387312186934</v>
      </c>
      <c r="N92" s="106">
        <f>M92/L92</f>
        <v>261.93656093489113</v>
      </c>
      <c r="O92" s="108">
        <f>L92-I92</f>
        <v>0</v>
      </c>
      <c r="P92" s="109">
        <f>N92-K92</f>
        <v>-38.063439065108867</v>
      </c>
      <c r="Q92" s="110">
        <f>N92/K92</f>
        <v>0.87312186978297046</v>
      </c>
      <c r="R92" s="290"/>
      <c r="S92" s="47">
        <v>0.74934027777777779</v>
      </c>
      <c r="T92" s="48">
        <v>0.77013888888888893</v>
      </c>
      <c r="U92" s="111">
        <v>4.6666666666667034</v>
      </c>
      <c r="V92" s="112">
        <v>29.950000000000045</v>
      </c>
      <c r="W92" s="113"/>
      <c r="X92" s="13"/>
      <c r="Y92" s="276"/>
      <c r="Z92" s="277"/>
      <c r="AA92" s="117">
        <f>M92-J92</f>
        <v>-456.76126878130663</v>
      </c>
      <c r="AB92" s="110">
        <f>M92/J92</f>
        <v>0.87312186978297035</v>
      </c>
      <c r="AC92" s="282"/>
    </row>
    <row r="93" spans="1:29" ht="15.75" customHeight="1">
      <c r="A93" s="295"/>
      <c r="B93" s="100" t="s">
        <v>120</v>
      </c>
      <c r="C93" s="274" t="s">
        <v>141</v>
      </c>
      <c r="D93" s="275"/>
      <c r="E93" s="101">
        <v>28.57</v>
      </c>
      <c r="F93" s="102">
        <v>1247</v>
      </c>
      <c r="G93" s="103">
        <f t="shared" si="35"/>
        <v>35626.79</v>
      </c>
      <c r="H93" s="26"/>
      <c r="I93" s="104">
        <v>12</v>
      </c>
      <c r="J93" s="105">
        <v>3600</v>
      </c>
      <c r="K93" s="106">
        <f t="shared" si="21"/>
        <v>300</v>
      </c>
      <c r="L93" s="107">
        <v>12</v>
      </c>
      <c r="M93" s="105">
        <f>F93/V93*60</f>
        <v>3126.1838440111478</v>
      </c>
      <c r="N93" s="106">
        <f>M93/L93</f>
        <v>260.5153203342623</v>
      </c>
      <c r="O93" s="108">
        <f>L93-I93</f>
        <v>0</v>
      </c>
      <c r="P93" s="109">
        <f>N93-K93</f>
        <v>-39.484679665737701</v>
      </c>
      <c r="Q93" s="110">
        <f>N93/K93</f>
        <v>0.86838440111420767</v>
      </c>
      <c r="R93" s="290"/>
      <c r="S93" s="47">
        <v>0.77435185185185185</v>
      </c>
      <c r="T93" s="48">
        <v>0.79097222222222219</v>
      </c>
      <c r="U93" s="111">
        <v>6.0666666666666025</v>
      </c>
      <c r="V93" s="112">
        <v>23.933333333333291</v>
      </c>
      <c r="W93" s="113"/>
      <c r="X93" s="116"/>
      <c r="Y93" s="276"/>
      <c r="Z93" s="277"/>
      <c r="AA93" s="117">
        <f>M93-J93</f>
        <v>-473.81615598885219</v>
      </c>
      <c r="AB93" s="110">
        <f>M93/J93</f>
        <v>0.86838440111420767</v>
      </c>
      <c r="AC93" s="282"/>
    </row>
    <row r="94" spans="1:29" ht="15.75" customHeight="1">
      <c r="A94" s="296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6">AVERAGE(I90:I105)</f>
        <v>11.75</v>
      </c>
      <c r="J106" s="137">
        <f t="shared" si="36"/>
        <v>3600</v>
      </c>
      <c r="K106" s="138">
        <f t="shared" ref="K106" si="37">J106/I106</f>
        <v>306.38297872340428</v>
      </c>
      <c r="L106" s="136">
        <f t="shared" ref="L106:M106" si="38">AVERAGE(L90:L105)</f>
        <v>11.75</v>
      </c>
      <c r="M106" s="137">
        <f t="shared" si="38"/>
        <v>3148.3133170129163</v>
      </c>
      <c r="N106" s="138">
        <f>M106/L106</f>
        <v>267.94155889471625</v>
      </c>
      <c r="O106" s="139">
        <f>L106-I106</f>
        <v>0</v>
      </c>
      <c r="P106" s="140">
        <f>N106-K106</f>
        <v>-38.441419828688026</v>
      </c>
      <c r="Q106" s="141">
        <f>N106/K106</f>
        <v>0.87453147694803213</v>
      </c>
      <c r="R106" s="291"/>
      <c r="S106" s="142">
        <f>S90</f>
        <v>0.70864583333333331</v>
      </c>
      <c r="T106" s="143">
        <f>INDEX(T90:T105,COUNTA(T90:T105))</f>
        <v>0.79097222222222219</v>
      </c>
      <c r="U106" s="144"/>
      <c r="V106" s="166"/>
      <c r="W106" s="167"/>
      <c r="X106" s="138"/>
      <c r="Y106" s="279"/>
      <c r="Z106" s="280"/>
      <c r="AA106" s="168">
        <f>M106-J106</f>
        <v>-451.68668298708371</v>
      </c>
      <c r="AB106" s="141">
        <f>M106/J106</f>
        <v>0.87453147694803235</v>
      </c>
      <c r="AC106" s="283"/>
    </row>
    <row r="107" spans="1:29" ht="15.75" customHeight="1">
      <c r="A107" s="284" t="s">
        <v>147</v>
      </c>
      <c r="B107" s="114" t="s">
        <v>120</v>
      </c>
      <c r="C107" s="287" t="s">
        <v>144</v>
      </c>
      <c r="D107" s="288"/>
      <c r="E107" s="147">
        <v>18.18</v>
      </c>
      <c r="F107" s="97">
        <v>586</v>
      </c>
      <c r="G107" s="148">
        <f t="shared" ref="G107:G110" si="39">E107*F107</f>
        <v>10653.48</v>
      </c>
      <c r="H107" s="149"/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>F107/V107*60</f>
        <v>2971.2676056338069</v>
      </c>
      <c r="N107" s="152">
        <f>M107/L107</f>
        <v>742.81690140845171</v>
      </c>
      <c r="O107" s="154">
        <f>L107-I107</f>
        <v>0</v>
      </c>
      <c r="P107" s="155">
        <f>N107-K107</f>
        <v>-82.183098591548287</v>
      </c>
      <c r="Q107" s="156">
        <f>N107/K107</f>
        <v>0.90038412291933545</v>
      </c>
      <c r="R107" s="289">
        <f>Q123</f>
        <v>0.89513669206742685</v>
      </c>
      <c r="S107" s="157">
        <v>0.70844907407407409</v>
      </c>
      <c r="T107" s="158">
        <v>0.71666666666666667</v>
      </c>
      <c r="U107" s="159"/>
      <c r="V107" s="160">
        <v>11.833333333333318</v>
      </c>
      <c r="W107" s="161"/>
      <c r="X107" s="162"/>
      <c r="Y107" s="292"/>
      <c r="Z107" s="293"/>
      <c r="AA107" s="115">
        <f>M107-J107</f>
        <v>-328.73239436619315</v>
      </c>
      <c r="AB107" s="156">
        <f>M107/J107</f>
        <v>0.90038412291933545</v>
      </c>
      <c r="AC107" s="281">
        <f>AB123</f>
        <v>0.89513669206742696</v>
      </c>
    </row>
    <row r="108" spans="1:29" ht="15.75" customHeight="1">
      <c r="A108" s="285"/>
      <c r="B108" s="100" t="s">
        <v>120</v>
      </c>
      <c r="C108" s="274" t="s">
        <v>219</v>
      </c>
      <c r="D108" s="275"/>
      <c r="E108" s="101">
        <v>22.21</v>
      </c>
      <c r="F108" s="102">
        <v>2072</v>
      </c>
      <c r="G108" s="103">
        <f t="shared" si="39"/>
        <v>46019.12</v>
      </c>
      <c r="H108" s="26"/>
      <c r="I108" s="104">
        <v>4</v>
      </c>
      <c r="J108" s="105">
        <v>3000</v>
      </c>
      <c r="K108" s="106">
        <f t="shared" ref="K108:K150" si="40">J108/I108</f>
        <v>750</v>
      </c>
      <c r="L108" s="107">
        <v>4</v>
      </c>
      <c r="M108" s="105">
        <f>F108/V108*60</f>
        <v>2678.3482944344701</v>
      </c>
      <c r="N108" s="106">
        <f>M108/L108</f>
        <v>669.58707360861752</v>
      </c>
      <c r="O108" s="108">
        <f>L108-I108</f>
        <v>0</v>
      </c>
      <c r="P108" s="109">
        <f>N108-K108</f>
        <v>-80.412926391382484</v>
      </c>
      <c r="Q108" s="110">
        <f>N108/K108</f>
        <v>0.89278276481148999</v>
      </c>
      <c r="R108" s="290"/>
      <c r="S108" s="47">
        <v>0.72013888888888888</v>
      </c>
      <c r="T108" s="48">
        <v>0.75237268518518519</v>
      </c>
      <c r="U108" s="111">
        <v>4.9999999999999822</v>
      </c>
      <c r="V108" s="112">
        <v>46.416666666666671</v>
      </c>
      <c r="W108" s="113"/>
      <c r="X108" s="116"/>
      <c r="Y108" s="276"/>
      <c r="Z108" s="277"/>
      <c r="AA108" s="117">
        <f>M108-J108</f>
        <v>-321.65170556552994</v>
      </c>
      <c r="AB108" s="110">
        <f>M108/J108</f>
        <v>0.89278276481148999</v>
      </c>
      <c r="AC108" s="282"/>
    </row>
    <row r="109" spans="1:29" ht="15.75" customHeight="1">
      <c r="A109" s="285"/>
      <c r="B109" s="100" t="s">
        <v>120</v>
      </c>
      <c r="C109" s="274" t="s">
        <v>202</v>
      </c>
      <c r="D109" s="275"/>
      <c r="E109" s="101">
        <v>22.48</v>
      </c>
      <c r="F109" s="102">
        <v>1027</v>
      </c>
      <c r="G109" s="103">
        <f t="shared" si="39"/>
        <v>23086.959999999999</v>
      </c>
      <c r="H109" s="26"/>
      <c r="I109" s="104">
        <v>5</v>
      </c>
      <c r="J109" s="105">
        <v>3000</v>
      </c>
      <c r="K109" s="106">
        <f t="shared" si="40"/>
        <v>600</v>
      </c>
      <c r="L109" s="107">
        <v>5</v>
      </c>
      <c r="M109" s="105">
        <f>F109/V109*60</f>
        <v>2679.1304347825999</v>
      </c>
      <c r="N109" s="106">
        <f>M109/L109</f>
        <v>535.82608695651993</v>
      </c>
      <c r="O109" s="108">
        <f>L109-I109</f>
        <v>0</v>
      </c>
      <c r="P109" s="109">
        <f>N109-K109</f>
        <v>-64.17391304348007</v>
      </c>
      <c r="Q109" s="110">
        <f>N109/K109</f>
        <v>0.8930434782608665</v>
      </c>
      <c r="R109" s="290"/>
      <c r="S109" s="47">
        <v>0.75555555555555554</v>
      </c>
      <c r="T109" s="48">
        <v>0.77152777777777781</v>
      </c>
      <c r="U109" s="111">
        <v>4.5833333333333037</v>
      </c>
      <c r="V109" s="112">
        <v>23.000000000000078</v>
      </c>
      <c r="W109" s="113"/>
      <c r="X109" s="116"/>
      <c r="Y109" s="276"/>
      <c r="Z109" s="277"/>
      <c r="AA109" s="117">
        <f>M109-J109</f>
        <v>-320.86956521740012</v>
      </c>
      <c r="AB109" s="110">
        <f>M109/J109</f>
        <v>0.89304347826086661</v>
      </c>
      <c r="AC109" s="282"/>
    </row>
    <row r="110" spans="1:29" ht="15.75" customHeight="1">
      <c r="A110" s="285"/>
      <c r="B110" s="100" t="s">
        <v>120</v>
      </c>
      <c r="C110" s="274" t="s">
        <v>146</v>
      </c>
      <c r="D110" s="275"/>
      <c r="E110" s="101">
        <v>24.54</v>
      </c>
      <c r="F110" s="102">
        <v>1661</v>
      </c>
      <c r="G110" s="103">
        <f t="shared" si="39"/>
        <v>40760.939999999995</v>
      </c>
      <c r="H110" s="26"/>
      <c r="I110" s="104">
        <v>4</v>
      </c>
      <c r="J110" s="105">
        <v>3000</v>
      </c>
      <c r="K110" s="106">
        <f t="shared" si="40"/>
        <v>750</v>
      </c>
      <c r="L110" s="107">
        <v>4</v>
      </c>
      <c r="M110" s="105">
        <f>F110/V110*60</f>
        <v>2681.4349775784749</v>
      </c>
      <c r="N110" s="106">
        <f>M110/L110</f>
        <v>670.35874439461872</v>
      </c>
      <c r="O110" s="108">
        <f>L110-I110</f>
        <v>0</v>
      </c>
      <c r="P110" s="109">
        <f>N110-K110</f>
        <v>-79.641255605381275</v>
      </c>
      <c r="Q110" s="110">
        <f>N110/K110</f>
        <v>0.89381165919282501</v>
      </c>
      <c r="R110" s="290"/>
      <c r="S110" s="47">
        <v>0.77500000000000002</v>
      </c>
      <c r="T110" s="48">
        <v>0.80081018518518521</v>
      </c>
      <c r="U110" s="111">
        <v>4.9999999999999822</v>
      </c>
      <c r="V110" s="112">
        <v>37.166666666666671</v>
      </c>
      <c r="W110" s="113"/>
      <c r="X110" s="116"/>
      <c r="Y110" s="276"/>
      <c r="Z110" s="277"/>
      <c r="AA110" s="117">
        <f>M110-J110</f>
        <v>-318.5650224215251</v>
      </c>
      <c r="AB110" s="110">
        <f>M110/J110</f>
        <v>0.89381165919282501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99"/>
      <c r="G123" s="135"/>
      <c r="H123" s="69"/>
      <c r="I123" s="136">
        <f t="shared" ref="I123:J123" si="41">AVERAGE(I107:I122)</f>
        <v>4.25</v>
      </c>
      <c r="J123" s="137">
        <f t="shared" si="41"/>
        <v>3075</v>
      </c>
      <c r="K123" s="138">
        <f t="shared" ref="K123" si="42">J123/I123</f>
        <v>723.52941176470586</v>
      </c>
      <c r="L123" s="136">
        <f t="shared" ref="L123:M123" si="43">AVERAGE(L107:L122)</f>
        <v>4.25</v>
      </c>
      <c r="M123" s="137">
        <f t="shared" si="43"/>
        <v>2752.5453281073378</v>
      </c>
      <c r="N123" s="138">
        <f t="shared" ref="N123:N131" si="44">M123/L123</f>
        <v>647.65772426055003</v>
      </c>
      <c r="O123" s="139">
        <f t="shared" ref="O123:O131" si="45">L123-I123</f>
        <v>0</v>
      </c>
      <c r="P123" s="140">
        <f t="shared" ref="P123:P131" si="46">N123-K123</f>
        <v>-75.87168750415583</v>
      </c>
      <c r="Q123" s="141">
        <f t="shared" ref="Q123:Q131" si="47">N123/K123</f>
        <v>0.89513669206742685</v>
      </c>
      <c r="R123" s="291"/>
      <c r="S123" s="142">
        <f>S107</f>
        <v>0.70844907407407409</v>
      </c>
      <c r="T123" s="143">
        <f>INDEX(T107:T122,COUNTA(T107:T122))</f>
        <v>0.80081018518518521</v>
      </c>
      <c r="U123" s="144"/>
      <c r="V123" s="166"/>
      <c r="W123" s="99"/>
      <c r="X123" s="69"/>
      <c r="Y123" s="279"/>
      <c r="Z123" s="280"/>
      <c r="AA123" s="168">
        <f t="shared" ref="AA123:AA131" si="48">M123-J123</f>
        <v>-322.45467189266219</v>
      </c>
      <c r="AB123" s="141">
        <f t="shared" ref="AB123:AB131" si="49">M123/J123</f>
        <v>0.89513669206742696</v>
      </c>
      <c r="AC123" s="283"/>
    </row>
    <row r="124" spans="1:29" ht="15.75" customHeight="1">
      <c r="A124" s="294" t="s">
        <v>150</v>
      </c>
      <c r="B124" s="114" t="s">
        <v>120</v>
      </c>
      <c r="C124" s="287" t="s">
        <v>152</v>
      </c>
      <c r="D124" s="288"/>
      <c r="E124" s="147">
        <v>18.18</v>
      </c>
      <c r="F124" s="97">
        <v>1584</v>
      </c>
      <c r="G124" s="148">
        <f t="shared" ref="G124:G131" si="50">E124*F124</f>
        <v>28797.119999999999</v>
      </c>
      <c r="H124" s="149"/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1" si="51">F124/V124*60</f>
        <v>2697.4456007568615</v>
      </c>
      <c r="N124" s="152">
        <f t="shared" si="44"/>
        <v>674.36140018921537</v>
      </c>
      <c r="O124" s="154">
        <f t="shared" si="45"/>
        <v>0</v>
      </c>
      <c r="P124" s="155">
        <f t="shared" si="46"/>
        <v>-75.638599810784626</v>
      </c>
      <c r="Q124" s="156">
        <f t="shared" si="47"/>
        <v>0.89914853358562052</v>
      </c>
      <c r="R124" s="289">
        <f>Q140</f>
        <v>0.88823492249888647</v>
      </c>
      <c r="S124" s="157">
        <v>0.70833333333333337</v>
      </c>
      <c r="T124" s="158">
        <v>0.73280092592592594</v>
      </c>
      <c r="U124" s="159"/>
      <c r="V124" s="160">
        <v>35.233333333333299</v>
      </c>
      <c r="W124" s="161"/>
      <c r="X124" s="162"/>
      <c r="Y124" s="292"/>
      <c r="Z124" s="293"/>
      <c r="AA124" s="115">
        <f t="shared" si="48"/>
        <v>-302.5543992431385</v>
      </c>
      <c r="AB124" s="156">
        <f t="shared" si="49"/>
        <v>0.89914853358562052</v>
      </c>
      <c r="AC124" s="281">
        <f>AB140</f>
        <v>0.88823492249888647</v>
      </c>
    </row>
    <row r="125" spans="1:29" ht="15.75" customHeight="1">
      <c r="A125" s="295"/>
      <c r="B125" s="100" t="s">
        <v>120</v>
      </c>
      <c r="C125" s="274" t="s">
        <v>151</v>
      </c>
      <c r="D125" s="275"/>
      <c r="E125" s="101">
        <v>14.03</v>
      </c>
      <c r="F125" s="102">
        <v>1809</v>
      </c>
      <c r="G125" s="103">
        <f t="shared" si="50"/>
        <v>25380.27</v>
      </c>
      <c r="H125" s="26">
        <v>2</v>
      </c>
      <c r="I125" s="104">
        <v>3</v>
      </c>
      <c r="J125" s="105">
        <v>3000</v>
      </c>
      <c r="K125" s="106">
        <f t="shared" si="40"/>
        <v>1000</v>
      </c>
      <c r="L125" s="107">
        <v>3</v>
      </c>
      <c r="M125" s="105">
        <f t="shared" si="51"/>
        <v>2694.4145635084847</v>
      </c>
      <c r="N125" s="106">
        <f t="shared" si="44"/>
        <v>898.13818783616159</v>
      </c>
      <c r="O125" s="108">
        <f t="shared" si="45"/>
        <v>0</v>
      </c>
      <c r="P125" s="109">
        <f t="shared" si="46"/>
        <v>-101.86181216383841</v>
      </c>
      <c r="Q125" s="110">
        <f t="shared" si="47"/>
        <v>0.89813818783616162</v>
      </c>
      <c r="R125" s="290"/>
      <c r="S125" s="47">
        <v>0.74305555555555558</v>
      </c>
      <c r="T125" s="48">
        <v>0.77103009259259259</v>
      </c>
      <c r="U125" s="111">
        <v>14.766666666666683</v>
      </c>
      <c r="V125" s="112">
        <v>40.283333333333289</v>
      </c>
      <c r="W125" s="113"/>
      <c r="X125" s="116"/>
      <c r="Y125" s="276"/>
      <c r="Z125" s="277"/>
      <c r="AA125" s="117">
        <f t="shared" si="48"/>
        <v>-305.58543649151534</v>
      </c>
      <c r="AB125" s="110">
        <f t="shared" si="49"/>
        <v>0.89813818783616151</v>
      </c>
      <c r="AC125" s="282"/>
    </row>
    <row r="126" spans="1:29" ht="15.75" customHeight="1">
      <c r="A126" s="295"/>
      <c r="B126" s="100" t="s">
        <v>120</v>
      </c>
      <c r="C126" s="274" t="s">
        <v>156</v>
      </c>
      <c r="D126" s="275"/>
      <c r="E126" s="101">
        <v>18.18</v>
      </c>
      <c r="F126" s="102">
        <v>1069</v>
      </c>
      <c r="G126" s="103">
        <f t="shared" si="50"/>
        <v>19434.419999999998</v>
      </c>
      <c r="H126" s="26"/>
      <c r="I126" s="104">
        <v>3</v>
      </c>
      <c r="J126" s="105">
        <v>3600</v>
      </c>
      <c r="K126" s="106">
        <f t="shared" si="40"/>
        <v>1200</v>
      </c>
      <c r="L126" s="107">
        <v>3</v>
      </c>
      <c r="M126" s="105">
        <f t="shared" si="51"/>
        <v>3170.0164744645772</v>
      </c>
      <c r="N126" s="106">
        <f t="shared" si="44"/>
        <v>1056.6721581548591</v>
      </c>
      <c r="O126" s="108">
        <f t="shared" si="45"/>
        <v>0</v>
      </c>
      <c r="P126" s="109">
        <f t="shared" si="46"/>
        <v>-143.32784184514094</v>
      </c>
      <c r="Q126" s="110">
        <f t="shared" si="47"/>
        <v>0.88056013179571591</v>
      </c>
      <c r="R126" s="290"/>
      <c r="S126" s="47">
        <v>0.78125</v>
      </c>
      <c r="T126" s="48">
        <v>0.79530092592592594</v>
      </c>
      <c r="U126" s="111">
        <v>14.716666666666676</v>
      </c>
      <c r="V126" s="112">
        <v>20.233333333333352</v>
      </c>
      <c r="W126" s="113"/>
      <c r="X126" s="116"/>
      <c r="Y126" s="276"/>
      <c r="Z126" s="277"/>
      <c r="AA126" s="117">
        <f t="shared" si="48"/>
        <v>-429.98352553542281</v>
      </c>
      <c r="AB126" s="110">
        <f t="shared" si="49"/>
        <v>0.88056013179571591</v>
      </c>
      <c r="AC126" s="282"/>
    </row>
    <row r="127" spans="1:29" ht="15.75" customHeight="1">
      <c r="A127" s="295"/>
      <c r="B127" s="100" t="s">
        <v>120</v>
      </c>
      <c r="C127" s="274" t="s">
        <v>143</v>
      </c>
      <c r="D127" s="275"/>
      <c r="E127" s="101">
        <v>16.7</v>
      </c>
      <c r="F127" s="102">
        <v>1111</v>
      </c>
      <c r="G127" s="103">
        <f t="shared" si="50"/>
        <v>18553.7</v>
      </c>
      <c r="H127" s="26"/>
      <c r="I127" s="104">
        <v>3</v>
      </c>
      <c r="J127" s="105">
        <v>3600</v>
      </c>
      <c r="K127" s="106">
        <f t="shared" si="40"/>
        <v>1200</v>
      </c>
      <c r="L127" s="107">
        <v>3</v>
      </c>
      <c r="M127" s="105">
        <f t="shared" si="51"/>
        <v>3179.3322734499166</v>
      </c>
      <c r="N127" s="106">
        <f t="shared" si="44"/>
        <v>1059.7774244833056</v>
      </c>
      <c r="O127" s="108">
        <f t="shared" si="45"/>
        <v>0</v>
      </c>
      <c r="P127" s="109">
        <f t="shared" si="46"/>
        <v>-140.22257551669441</v>
      </c>
      <c r="Q127" s="110">
        <f t="shared" si="47"/>
        <v>0.88314785373608795</v>
      </c>
      <c r="R127" s="290"/>
      <c r="S127" s="47">
        <v>0.80557870370370366</v>
      </c>
      <c r="T127" s="48">
        <v>0.82013888888888886</v>
      </c>
      <c r="U127" s="111">
        <v>14.799999999999915</v>
      </c>
      <c r="V127" s="112">
        <v>20.966666666666693</v>
      </c>
      <c r="W127" s="113"/>
      <c r="X127" s="116"/>
      <c r="Y127" s="276"/>
      <c r="Z127" s="277"/>
      <c r="AA127" s="117">
        <f t="shared" si="48"/>
        <v>-420.66772655008344</v>
      </c>
      <c r="AB127" s="110">
        <f t="shared" si="49"/>
        <v>0.88314785373608795</v>
      </c>
      <c r="AC127" s="282"/>
    </row>
    <row r="128" spans="1:29" ht="15.75" customHeight="1">
      <c r="A128" s="296"/>
      <c r="B128" s="100" t="s">
        <v>120</v>
      </c>
      <c r="C128" s="274" t="s">
        <v>153</v>
      </c>
      <c r="D128" s="275"/>
      <c r="E128" s="101">
        <v>14.28</v>
      </c>
      <c r="F128" s="102">
        <v>2200</v>
      </c>
      <c r="G128" s="103">
        <f t="shared" si="50"/>
        <v>31416</v>
      </c>
      <c r="H128" s="13">
        <v>2</v>
      </c>
      <c r="I128" s="104">
        <v>3</v>
      </c>
      <c r="J128" s="105">
        <v>3600</v>
      </c>
      <c r="K128" s="106">
        <f t="shared" si="40"/>
        <v>1200</v>
      </c>
      <c r="L128" s="107">
        <v>3</v>
      </c>
      <c r="M128" s="105">
        <f t="shared" si="51"/>
        <v>3169.267707082824</v>
      </c>
      <c r="N128" s="106">
        <f t="shared" si="44"/>
        <v>1056.422569027608</v>
      </c>
      <c r="O128" s="108">
        <f t="shared" si="45"/>
        <v>0</v>
      </c>
      <c r="P128" s="109">
        <f t="shared" si="46"/>
        <v>-143.57743097239199</v>
      </c>
      <c r="Q128" s="110">
        <f t="shared" si="47"/>
        <v>0.88035214085634006</v>
      </c>
      <c r="R128" s="290"/>
      <c r="S128" s="47">
        <v>0.83079861111111108</v>
      </c>
      <c r="T128" s="48">
        <v>0.85972222222222228</v>
      </c>
      <c r="U128" s="111">
        <v>15.350000000000001</v>
      </c>
      <c r="V128" s="112">
        <v>41.650000000000119</v>
      </c>
      <c r="W128" s="113">
        <v>0.85972222222222228</v>
      </c>
      <c r="X128" s="116">
        <v>0.91196759259259264</v>
      </c>
      <c r="Y128" s="276"/>
      <c r="Z128" s="277"/>
      <c r="AA128" s="117">
        <f t="shared" si="48"/>
        <v>-430.73229291717598</v>
      </c>
      <c r="AB128" s="110">
        <f t="shared" si="49"/>
        <v>0.88035214085634006</v>
      </c>
      <c r="AC128" s="282"/>
    </row>
    <row r="129" spans="1:29" ht="15.75" customHeight="1">
      <c r="A129" s="296"/>
      <c r="B129" s="100" t="s">
        <v>120</v>
      </c>
      <c r="C129" s="274" t="s">
        <v>158</v>
      </c>
      <c r="D129" s="275"/>
      <c r="E129" s="101">
        <v>25.03</v>
      </c>
      <c r="F129" s="102">
        <v>1165</v>
      </c>
      <c r="G129" s="121">
        <f t="shared" si="50"/>
        <v>29159.95</v>
      </c>
      <c r="H129" s="122"/>
      <c r="I129" s="104">
        <v>4</v>
      </c>
      <c r="J129" s="105">
        <v>3300</v>
      </c>
      <c r="K129" s="106">
        <f t="shared" si="40"/>
        <v>825</v>
      </c>
      <c r="L129" s="107">
        <v>4</v>
      </c>
      <c r="M129" s="105">
        <f t="shared" si="51"/>
        <v>2941.0939691444619</v>
      </c>
      <c r="N129" s="106">
        <f t="shared" si="44"/>
        <v>735.27349228611547</v>
      </c>
      <c r="O129" s="108">
        <f t="shared" si="45"/>
        <v>0</v>
      </c>
      <c r="P129" s="109">
        <f t="shared" si="46"/>
        <v>-89.72650771388453</v>
      </c>
      <c r="Q129" s="110">
        <f t="shared" si="47"/>
        <v>0.89124059671044298</v>
      </c>
      <c r="R129" s="290"/>
      <c r="S129" s="47">
        <v>0.91196759259259264</v>
      </c>
      <c r="T129" s="48">
        <v>0.92847222222222225</v>
      </c>
      <c r="U129" s="111">
        <v>75.23333333333332</v>
      </c>
      <c r="V129" s="112">
        <v>23.766666666666652</v>
      </c>
      <c r="W129" s="113"/>
      <c r="X129" s="116"/>
      <c r="Y129" s="276"/>
      <c r="Z129" s="277"/>
      <c r="AA129" s="117">
        <f t="shared" si="48"/>
        <v>-358.90603085553812</v>
      </c>
      <c r="AB129" s="110">
        <f t="shared" si="49"/>
        <v>0.89124059671044298</v>
      </c>
      <c r="AC129" s="282"/>
    </row>
    <row r="130" spans="1:29" ht="15.75" customHeight="1">
      <c r="A130" s="296"/>
      <c r="B130" s="100" t="s">
        <v>120</v>
      </c>
      <c r="C130" s="274" t="s">
        <v>151</v>
      </c>
      <c r="D130" s="275"/>
      <c r="E130" s="101">
        <v>14.03</v>
      </c>
      <c r="F130" s="102">
        <v>4638</v>
      </c>
      <c r="G130" s="121">
        <f t="shared" si="50"/>
        <v>65071.14</v>
      </c>
      <c r="H130" s="62"/>
      <c r="I130" s="104">
        <v>3</v>
      </c>
      <c r="J130" s="105">
        <v>3000</v>
      </c>
      <c r="K130" s="106">
        <f t="shared" si="40"/>
        <v>1000</v>
      </c>
      <c r="L130" s="107">
        <v>3</v>
      </c>
      <c r="M130" s="105">
        <f t="shared" si="51"/>
        <v>2694.770819883785</v>
      </c>
      <c r="N130" s="106">
        <f t="shared" si="44"/>
        <v>898.25693996126165</v>
      </c>
      <c r="O130" s="123">
        <f t="shared" si="45"/>
        <v>0</v>
      </c>
      <c r="P130" s="124">
        <f t="shared" si="46"/>
        <v>-101.74306003873835</v>
      </c>
      <c r="Q130" s="125">
        <f t="shared" si="47"/>
        <v>0.89825693996126166</v>
      </c>
      <c r="R130" s="290"/>
      <c r="S130" s="47">
        <v>0.9395833333333331</v>
      </c>
      <c r="T130" s="48">
        <v>1.0112962962962964</v>
      </c>
      <c r="U130" s="111">
        <v>15.999999999999623</v>
      </c>
      <c r="V130" s="112">
        <v>103.26666666666709</v>
      </c>
      <c r="W130" s="113"/>
      <c r="X130" s="116"/>
      <c r="Y130" s="276"/>
      <c r="Z130" s="277"/>
      <c r="AA130" s="117">
        <f t="shared" si="48"/>
        <v>-305.22918011621505</v>
      </c>
      <c r="AB130" s="110">
        <f t="shared" si="49"/>
        <v>0.89825693996126166</v>
      </c>
      <c r="AC130" s="282"/>
    </row>
    <row r="131" spans="1:29" ht="15.75" customHeight="1">
      <c r="A131" s="296"/>
      <c r="B131" s="100" t="s">
        <v>120</v>
      </c>
      <c r="C131" s="274" t="s">
        <v>153</v>
      </c>
      <c r="D131" s="275"/>
      <c r="E131" s="101">
        <v>14.28</v>
      </c>
      <c r="F131" s="102">
        <v>6045</v>
      </c>
      <c r="G131" s="121">
        <f t="shared" si="50"/>
        <v>86322.599999999991</v>
      </c>
      <c r="H131" s="62"/>
      <c r="I131" s="104">
        <v>3</v>
      </c>
      <c r="J131" s="105">
        <v>3600</v>
      </c>
      <c r="K131" s="106">
        <f t="shared" si="40"/>
        <v>1200</v>
      </c>
      <c r="L131" s="118">
        <v>3</v>
      </c>
      <c r="M131" s="105">
        <f t="shared" si="51"/>
        <v>3169.5310224293562</v>
      </c>
      <c r="N131" s="106">
        <f t="shared" si="44"/>
        <v>1056.5103408097855</v>
      </c>
      <c r="O131" s="123">
        <f t="shared" si="45"/>
        <v>0</v>
      </c>
      <c r="P131" s="124">
        <f t="shared" si="46"/>
        <v>-143.48965919021452</v>
      </c>
      <c r="Q131" s="125">
        <f t="shared" si="47"/>
        <v>0.88042528400815456</v>
      </c>
      <c r="R131" s="290"/>
      <c r="S131" s="47">
        <v>1.0215277777777776</v>
      </c>
      <c r="T131" s="48">
        <v>1.1009953703703703</v>
      </c>
      <c r="U131" s="111">
        <v>14.733333333332972</v>
      </c>
      <c r="V131" s="112">
        <v>114.43333333333354</v>
      </c>
      <c r="W131" s="113"/>
      <c r="X131" s="116"/>
      <c r="Y131" s="276"/>
      <c r="Z131" s="277"/>
      <c r="AA131" s="117">
        <f t="shared" si="48"/>
        <v>-430.4689775706438</v>
      </c>
      <c r="AB131" s="110">
        <f t="shared" si="49"/>
        <v>0.88042528400815445</v>
      </c>
      <c r="AC131" s="282"/>
    </row>
    <row r="132" spans="1:29" ht="15.75" customHeight="1">
      <c r="A132" s="296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96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26"/>
      <c r="X134" s="127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26"/>
      <c r="X135" s="127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26"/>
      <c r="X136" s="127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26"/>
      <c r="X137" s="127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26"/>
      <c r="X138" s="127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52">AVERAGE(I124:I139)</f>
        <v>3.25</v>
      </c>
      <c r="J140" s="137">
        <f t="shared" si="52"/>
        <v>3337.5</v>
      </c>
      <c r="K140" s="138">
        <f t="shared" ref="K140" si="53">J140/I140</f>
        <v>1026.9230769230769</v>
      </c>
      <c r="L140" s="136">
        <f t="shared" ref="L140:M140" si="54">AVERAGE(L124:L139)</f>
        <v>3.25</v>
      </c>
      <c r="M140" s="137">
        <f t="shared" si="54"/>
        <v>2964.4840538400335</v>
      </c>
      <c r="N140" s="138">
        <f t="shared" ref="N140:N150" si="55">M140/L140</f>
        <v>912.14893964308726</v>
      </c>
      <c r="O140" s="139">
        <f t="shared" ref="O140:O150" si="56">L140-I140</f>
        <v>0</v>
      </c>
      <c r="P140" s="140">
        <f t="shared" ref="P140:P150" si="57">N140-K140</f>
        <v>-114.77413727998965</v>
      </c>
      <c r="Q140" s="141">
        <f t="shared" ref="Q140:Q150" si="58">N140/K140</f>
        <v>0.88823492249888647</v>
      </c>
      <c r="R140" s="291"/>
      <c r="S140" s="142">
        <f>S124</f>
        <v>0.70833333333333337</v>
      </c>
      <c r="T140" s="143">
        <f>INDEX(T124:T139,COUNTA(T124:T139))</f>
        <v>1.1009953703703703</v>
      </c>
      <c r="U140" s="144"/>
      <c r="V140" s="166"/>
      <c r="W140" s="99"/>
      <c r="X140" s="69"/>
      <c r="Y140" s="279"/>
      <c r="Z140" s="280"/>
      <c r="AA140" s="168">
        <f t="shared" ref="AA140:AA150" si="59">M140-J140</f>
        <v>-373.01594615996646</v>
      </c>
      <c r="AB140" s="141">
        <f t="shared" ref="AB140:AB150" si="60">M140/J140</f>
        <v>0.88823492249888647</v>
      </c>
      <c r="AC140" s="283"/>
    </row>
    <row r="141" spans="1:29" ht="15.75" customHeight="1">
      <c r="A141" s="284" t="s">
        <v>154</v>
      </c>
      <c r="B141" s="114" t="s">
        <v>120</v>
      </c>
      <c r="C141" s="287" t="s">
        <v>145</v>
      </c>
      <c r="D141" s="288"/>
      <c r="E141" s="147">
        <v>22.28</v>
      </c>
      <c r="F141" s="97">
        <v>1475</v>
      </c>
      <c r="G141" s="148">
        <f t="shared" ref="G141:G150" si="61">E141*F141</f>
        <v>32863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0" si="62">F141/V141*60</f>
        <v>2938.5722191477571</v>
      </c>
      <c r="N141" s="152">
        <f t="shared" si="55"/>
        <v>587.71444382955144</v>
      </c>
      <c r="O141" s="154">
        <f t="shared" si="56"/>
        <v>0</v>
      </c>
      <c r="P141" s="155">
        <f t="shared" si="57"/>
        <v>-72.285556170448558</v>
      </c>
      <c r="Q141" s="156">
        <f t="shared" si="58"/>
        <v>0.89047643004477495</v>
      </c>
      <c r="R141" s="289">
        <f>Q157</f>
        <v>0.88442146673714372</v>
      </c>
      <c r="S141" s="157">
        <v>0.70833333333333337</v>
      </c>
      <c r="T141" s="158">
        <v>0.72924768518518523</v>
      </c>
      <c r="U141" s="159"/>
      <c r="V141" s="160">
        <v>30.116666666666685</v>
      </c>
      <c r="W141" s="158"/>
      <c r="X141" s="169"/>
      <c r="Y141" s="292"/>
      <c r="Z141" s="293"/>
      <c r="AA141" s="171">
        <f t="shared" si="59"/>
        <v>-361.4277808522429</v>
      </c>
      <c r="AB141" s="156">
        <f t="shared" si="60"/>
        <v>0.89047643004477484</v>
      </c>
      <c r="AC141" s="281">
        <f>AB157</f>
        <v>0.88442146673714372</v>
      </c>
    </row>
    <row r="142" spans="1:29" ht="15.75" customHeight="1">
      <c r="A142" s="285"/>
      <c r="B142" s="100" t="s">
        <v>120</v>
      </c>
      <c r="C142" s="274" t="s">
        <v>155</v>
      </c>
      <c r="D142" s="275"/>
      <c r="E142" s="101">
        <v>18.18</v>
      </c>
      <c r="F142" s="102">
        <v>846</v>
      </c>
      <c r="G142" s="103">
        <f t="shared" si="61"/>
        <v>15380.28</v>
      </c>
      <c r="H142" s="26">
        <v>2</v>
      </c>
      <c r="I142" s="104">
        <v>3</v>
      </c>
      <c r="J142" s="105">
        <v>3600</v>
      </c>
      <c r="K142" s="106">
        <f t="shared" si="40"/>
        <v>1200</v>
      </c>
      <c r="L142" s="107">
        <v>3</v>
      </c>
      <c r="M142" s="105">
        <f t="shared" si="62"/>
        <v>3172.5000000000109</v>
      </c>
      <c r="N142" s="106">
        <f t="shared" si="55"/>
        <v>1057.5000000000036</v>
      </c>
      <c r="O142" s="108">
        <f t="shared" si="56"/>
        <v>0</v>
      </c>
      <c r="P142" s="109">
        <f t="shared" si="57"/>
        <v>-142.49999999999636</v>
      </c>
      <c r="Q142" s="110">
        <f t="shared" si="58"/>
        <v>0.88125000000000309</v>
      </c>
      <c r="R142" s="290"/>
      <c r="S142" s="47">
        <v>0.73958333333333337</v>
      </c>
      <c r="T142" s="48">
        <v>0.75069444444444444</v>
      </c>
      <c r="U142" s="111">
        <v>14.883333333333315</v>
      </c>
      <c r="V142" s="112">
        <v>15.999999999999943</v>
      </c>
      <c r="W142" s="113"/>
      <c r="X142" s="13"/>
      <c r="Y142" s="276"/>
      <c r="Z142" s="277"/>
      <c r="AA142" s="172">
        <f t="shared" si="59"/>
        <v>-427.49999999998909</v>
      </c>
      <c r="AB142" s="110">
        <f t="shared" si="60"/>
        <v>0.88125000000000309</v>
      </c>
      <c r="AC142" s="282"/>
    </row>
    <row r="143" spans="1:29" ht="15.75" customHeight="1">
      <c r="A143" s="285"/>
      <c r="B143" s="100" t="s">
        <v>120</v>
      </c>
      <c r="C143" s="274" t="s">
        <v>157</v>
      </c>
      <c r="D143" s="275"/>
      <c r="E143" s="101">
        <v>24.82</v>
      </c>
      <c r="F143" s="102">
        <v>693</v>
      </c>
      <c r="G143" s="103">
        <f t="shared" si="61"/>
        <v>17200.259999999998</v>
      </c>
      <c r="H143" s="26">
        <v>2</v>
      </c>
      <c r="I143" s="104">
        <v>4</v>
      </c>
      <c r="J143" s="105">
        <v>3300</v>
      </c>
      <c r="K143" s="106">
        <f t="shared" si="40"/>
        <v>825</v>
      </c>
      <c r="L143" s="107">
        <v>4</v>
      </c>
      <c r="M143" s="105">
        <f t="shared" si="62"/>
        <v>2938.5159010600428</v>
      </c>
      <c r="N143" s="106">
        <f t="shared" si="55"/>
        <v>734.62897526501069</v>
      </c>
      <c r="O143" s="108">
        <f t="shared" si="56"/>
        <v>0</v>
      </c>
      <c r="P143" s="109">
        <f t="shared" si="57"/>
        <v>-90.371024734989305</v>
      </c>
      <c r="Q143" s="110">
        <f t="shared" si="58"/>
        <v>0.89045936395758873</v>
      </c>
      <c r="R143" s="290"/>
      <c r="S143" s="47">
        <v>0.76111111111111107</v>
      </c>
      <c r="T143" s="48">
        <v>0.77093750000000005</v>
      </c>
      <c r="U143" s="111">
        <v>14.999999999999947</v>
      </c>
      <c r="V143" s="112">
        <v>14.150000000000134</v>
      </c>
      <c r="W143" s="113"/>
      <c r="X143" s="13"/>
      <c r="Y143" s="276"/>
      <c r="Z143" s="277"/>
      <c r="AA143" s="172">
        <f t="shared" si="59"/>
        <v>-361.48409893995722</v>
      </c>
      <c r="AB143" s="110">
        <f t="shared" si="60"/>
        <v>0.89045936395758873</v>
      </c>
      <c r="AC143" s="282"/>
    </row>
    <row r="144" spans="1:29" ht="15.75" customHeight="1">
      <c r="A144" s="285"/>
      <c r="B144" s="100" t="s">
        <v>120</v>
      </c>
      <c r="C144" s="274" t="s">
        <v>158</v>
      </c>
      <c r="D144" s="275"/>
      <c r="E144" s="101">
        <v>25.03</v>
      </c>
      <c r="F144" s="102">
        <v>574</v>
      </c>
      <c r="G144" s="103">
        <f t="shared" si="61"/>
        <v>14367.220000000001</v>
      </c>
      <c r="H144" s="26">
        <v>2</v>
      </c>
      <c r="I144" s="104">
        <v>4</v>
      </c>
      <c r="J144" s="105">
        <v>3300</v>
      </c>
      <c r="K144" s="106">
        <f t="shared" si="40"/>
        <v>825</v>
      </c>
      <c r="L144" s="107">
        <v>4</v>
      </c>
      <c r="M144" s="105">
        <f t="shared" si="62"/>
        <v>2939.4025604551871</v>
      </c>
      <c r="N144" s="106">
        <f t="shared" si="55"/>
        <v>734.85064011379677</v>
      </c>
      <c r="O144" s="108">
        <f t="shared" si="56"/>
        <v>0</v>
      </c>
      <c r="P144" s="109">
        <f t="shared" si="57"/>
        <v>-90.149359886203229</v>
      </c>
      <c r="Q144" s="110">
        <f t="shared" si="58"/>
        <v>0.89072804862278399</v>
      </c>
      <c r="R144" s="290"/>
      <c r="S144" s="47">
        <v>0.78144675925925922</v>
      </c>
      <c r="T144" s="48">
        <v>0.7895833333333333</v>
      </c>
      <c r="U144" s="111">
        <v>15.133333333333194</v>
      </c>
      <c r="V144" s="112">
        <v>11.716666666666686</v>
      </c>
      <c r="W144" s="113"/>
      <c r="X144" s="13"/>
      <c r="Y144" s="276"/>
      <c r="Z144" s="277"/>
      <c r="AA144" s="172">
        <f t="shared" si="59"/>
        <v>-360.59743954481291</v>
      </c>
      <c r="AB144" s="110">
        <f t="shared" si="60"/>
        <v>0.89072804862278399</v>
      </c>
      <c r="AC144" s="282"/>
    </row>
    <row r="145" spans="1:29" ht="15.75" customHeight="1">
      <c r="A145" s="285"/>
      <c r="B145" s="100" t="s">
        <v>120</v>
      </c>
      <c r="C145" s="274" t="s">
        <v>148</v>
      </c>
      <c r="D145" s="275"/>
      <c r="E145" s="101">
        <v>17.89</v>
      </c>
      <c r="F145" s="102">
        <v>1228</v>
      </c>
      <c r="G145" s="103">
        <f t="shared" si="61"/>
        <v>21968.920000000002</v>
      </c>
      <c r="H145" s="13">
        <v>2</v>
      </c>
      <c r="I145" s="104">
        <v>4</v>
      </c>
      <c r="J145" s="105">
        <v>3600</v>
      </c>
      <c r="K145" s="106">
        <f t="shared" si="40"/>
        <v>900</v>
      </c>
      <c r="L145" s="107">
        <v>4</v>
      </c>
      <c r="M145" s="105">
        <f t="shared" si="62"/>
        <v>3169.032258064522</v>
      </c>
      <c r="N145" s="106">
        <f t="shared" si="55"/>
        <v>792.2580645161305</v>
      </c>
      <c r="O145" s="108">
        <f t="shared" si="56"/>
        <v>0</v>
      </c>
      <c r="P145" s="109">
        <f t="shared" si="57"/>
        <v>-107.7419354838695</v>
      </c>
      <c r="Q145" s="110">
        <f t="shared" si="58"/>
        <v>0.88028673835125615</v>
      </c>
      <c r="R145" s="290"/>
      <c r="S145" s="47">
        <v>0.8</v>
      </c>
      <c r="T145" s="48">
        <v>0.81614583333333335</v>
      </c>
      <c r="U145" s="111">
        <v>15.000000000000107</v>
      </c>
      <c r="V145" s="112">
        <v>23.249999999999957</v>
      </c>
      <c r="W145" s="113"/>
      <c r="X145" s="116"/>
      <c r="Y145" s="276"/>
      <c r="Z145" s="277"/>
      <c r="AA145" s="172">
        <f t="shared" si="59"/>
        <v>-430.96774193547799</v>
      </c>
      <c r="AB145" s="110">
        <f t="shared" si="60"/>
        <v>0.88028673835125615</v>
      </c>
      <c r="AC145" s="282"/>
    </row>
    <row r="146" spans="1:29" ht="15.75" customHeight="1">
      <c r="A146" s="285"/>
      <c r="B146" s="100" t="s">
        <v>120</v>
      </c>
      <c r="C146" s="274" t="s">
        <v>149</v>
      </c>
      <c r="D146" s="275"/>
      <c r="E146" s="101">
        <v>16.66</v>
      </c>
      <c r="F146" s="102">
        <v>1910</v>
      </c>
      <c r="G146" s="121">
        <f t="shared" si="61"/>
        <v>31820.6</v>
      </c>
      <c r="H146" s="122">
        <v>2</v>
      </c>
      <c r="I146" s="104">
        <v>5</v>
      </c>
      <c r="J146" s="105">
        <v>3600</v>
      </c>
      <c r="K146" s="106">
        <f t="shared" si="40"/>
        <v>720</v>
      </c>
      <c r="L146" s="107">
        <v>5</v>
      </c>
      <c r="M146" s="105">
        <f t="shared" si="62"/>
        <v>3170.1244813277958</v>
      </c>
      <c r="N146" s="106">
        <f t="shared" si="55"/>
        <v>634.02489626555916</v>
      </c>
      <c r="O146" s="108">
        <f t="shared" si="56"/>
        <v>0</v>
      </c>
      <c r="P146" s="109">
        <f t="shared" si="57"/>
        <v>-85.975103734440836</v>
      </c>
      <c r="Q146" s="110">
        <f t="shared" si="58"/>
        <v>0.88059013370216555</v>
      </c>
      <c r="R146" s="290"/>
      <c r="S146" s="47">
        <v>0.82499999999999996</v>
      </c>
      <c r="T146" s="48">
        <v>0.85010416666666666</v>
      </c>
      <c r="U146" s="111">
        <v>12.749999999999915</v>
      </c>
      <c r="V146" s="112">
        <v>36.150000000000055</v>
      </c>
      <c r="W146" s="113">
        <v>0.85010416666666666</v>
      </c>
      <c r="X146" s="116">
        <v>0.90293981481481478</v>
      </c>
      <c r="Y146" s="276"/>
      <c r="Z146" s="277"/>
      <c r="AA146" s="172">
        <f t="shared" si="59"/>
        <v>-429.87551867220418</v>
      </c>
      <c r="AB146" s="110">
        <f t="shared" si="60"/>
        <v>0.88059013370216555</v>
      </c>
      <c r="AC146" s="282"/>
    </row>
    <row r="147" spans="1:29" ht="15.75" customHeight="1">
      <c r="A147" s="285"/>
      <c r="B147" s="100" t="s">
        <v>120</v>
      </c>
      <c r="C147" s="274" t="s">
        <v>155</v>
      </c>
      <c r="D147" s="275"/>
      <c r="E147" s="101">
        <v>18.18</v>
      </c>
      <c r="F147" s="102">
        <v>2260</v>
      </c>
      <c r="G147" s="121">
        <f t="shared" si="61"/>
        <v>41086.800000000003</v>
      </c>
      <c r="H147" s="62"/>
      <c r="I147" s="104">
        <v>3</v>
      </c>
      <c r="J147" s="105">
        <v>3600</v>
      </c>
      <c r="K147" s="106">
        <f t="shared" si="40"/>
        <v>1200</v>
      </c>
      <c r="L147" s="107">
        <v>3</v>
      </c>
      <c r="M147" s="105">
        <f t="shared" si="62"/>
        <v>3170.693686671857</v>
      </c>
      <c r="N147" s="106">
        <f t="shared" si="55"/>
        <v>1056.8978955572857</v>
      </c>
      <c r="O147" s="123">
        <f t="shared" si="56"/>
        <v>0</v>
      </c>
      <c r="P147" s="124">
        <f t="shared" si="57"/>
        <v>-143.10210444271434</v>
      </c>
      <c r="Q147" s="125">
        <f t="shared" si="58"/>
        <v>0.88074824629773807</v>
      </c>
      <c r="R147" s="290"/>
      <c r="S147" s="47">
        <v>0.90293981481481478</v>
      </c>
      <c r="T147" s="48">
        <v>0.93263888888888891</v>
      </c>
      <c r="U147" s="111">
        <v>76.083333333333286</v>
      </c>
      <c r="V147" s="112">
        <v>42.766666666666744</v>
      </c>
      <c r="W147" s="113"/>
      <c r="X147" s="116"/>
      <c r="Y147" s="276"/>
      <c r="Z147" s="277"/>
      <c r="AA147" s="172">
        <f t="shared" si="59"/>
        <v>-429.30631332814301</v>
      </c>
      <c r="AB147" s="110">
        <f t="shared" si="60"/>
        <v>0.88074824629773807</v>
      </c>
      <c r="AC147" s="282"/>
    </row>
    <row r="148" spans="1:29" ht="15.75" customHeight="1">
      <c r="A148" s="285"/>
      <c r="B148" s="100" t="s">
        <v>120</v>
      </c>
      <c r="C148" s="274" t="s">
        <v>157</v>
      </c>
      <c r="D148" s="275"/>
      <c r="E148" s="101">
        <v>24.82</v>
      </c>
      <c r="F148" s="102">
        <v>1658</v>
      </c>
      <c r="G148" s="121">
        <f t="shared" si="61"/>
        <v>41151.56</v>
      </c>
      <c r="H148" s="62"/>
      <c r="I148" s="104">
        <v>4</v>
      </c>
      <c r="J148" s="105">
        <v>3300</v>
      </c>
      <c r="K148" s="106">
        <f t="shared" si="40"/>
        <v>825</v>
      </c>
      <c r="L148" s="118">
        <v>4</v>
      </c>
      <c r="M148" s="105">
        <f t="shared" si="62"/>
        <v>2941.7447018235625</v>
      </c>
      <c r="N148" s="106">
        <f t="shared" si="55"/>
        <v>735.43617545589063</v>
      </c>
      <c r="O148" s="123">
        <f t="shared" si="56"/>
        <v>0</v>
      </c>
      <c r="P148" s="124">
        <f t="shared" si="57"/>
        <v>-89.563824544109366</v>
      </c>
      <c r="Q148" s="125">
        <f t="shared" si="58"/>
        <v>0.89143778843138255</v>
      </c>
      <c r="R148" s="290"/>
      <c r="S148" s="47">
        <v>0.94318287037037041</v>
      </c>
      <c r="T148" s="48">
        <v>0.96666666666666667</v>
      </c>
      <c r="U148" s="111">
        <v>15.183333333333362</v>
      </c>
      <c r="V148" s="112">
        <v>33.81666666666662</v>
      </c>
      <c r="W148" s="113"/>
      <c r="X148" s="116"/>
      <c r="Y148" s="276"/>
      <c r="Z148" s="277"/>
      <c r="AA148" s="172">
        <f t="shared" si="59"/>
        <v>-358.25529817643746</v>
      </c>
      <c r="AB148" s="110">
        <f t="shared" si="60"/>
        <v>0.89143778843138255</v>
      </c>
      <c r="AC148" s="282"/>
    </row>
    <row r="149" spans="1:29" ht="15.75" customHeight="1">
      <c r="A149" s="285"/>
      <c r="B149" s="100" t="s">
        <v>120</v>
      </c>
      <c r="C149" s="274" t="s">
        <v>148</v>
      </c>
      <c r="D149" s="275"/>
      <c r="E149" s="101">
        <v>17.89</v>
      </c>
      <c r="F149" s="102">
        <v>3286</v>
      </c>
      <c r="G149" s="121">
        <f t="shared" si="61"/>
        <v>58786.54</v>
      </c>
      <c r="H149" s="62"/>
      <c r="I149" s="104">
        <v>4</v>
      </c>
      <c r="J149" s="105">
        <v>3600</v>
      </c>
      <c r="K149" s="106">
        <f t="shared" si="40"/>
        <v>900</v>
      </c>
      <c r="L149" s="118">
        <v>4</v>
      </c>
      <c r="M149" s="105">
        <f t="shared" si="62"/>
        <v>3167.2289156626516</v>
      </c>
      <c r="N149" s="106">
        <f t="shared" si="55"/>
        <v>791.8072289156629</v>
      </c>
      <c r="O149" s="123">
        <f t="shared" si="56"/>
        <v>0</v>
      </c>
      <c r="P149" s="124">
        <f t="shared" si="57"/>
        <v>-108.1927710843371</v>
      </c>
      <c r="Q149" s="125">
        <f t="shared" si="58"/>
        <v>0.87978580990629207</v>
      </c>
      <c r="R149" s="290"/>
      <c r="S149" s="47">
        <v>0.9770833333333333</v>
      </c>
      <c r="T149" s="48">
        <v>1.0203125</v>
      </c>
      <c r="U149" s="111">
        <v>14.999999999999947</v>
      </c>
      <c r="V149" s="112">
        <v>62.249999999999979</v>
      </c>
      <c r="W149" s="126"/>
      <c r="X149" s="127"/>
      <c r="Y149" s="276"/>
      <c r="Z149" s="277"/>
      <c r="AA149" s="172">
        <f t="shared" si="59"/>
        <v>-432.77108433734838</v>
      </c>
      <c r="AB149" s="110">
        <f t="shared" si="60"/>
        <v>0.87978580990629207</v>
      </c>
      <c r="AC149" s="282"/>
    </row>
    <row r="150" spans="1:29" ht="15.75" customHeight="1">
      <c r="A150" s="285"/>
      <c r="B150" s="100" t="s">
        <v>120</v>
      </c>
      <c r="C150" s="274" t="s">
        <v>149</v>
      </c>
      <c r="D150" s="275"/>
      <c r="E150" s="101">
        <v>16.66</v>
      </c>
      <c r="F150" s="102">
        <v>4881</v>
      </c>
      <c r="G150" s="121">
        <f t="shared" si="61"/>
        <v>81317.460000000006</v>
      </c>
      <c r="H150" s="62"/>
      <c r="I150" s="104">
        <v>5</v>
      </c>
      <c r="J150" s="105">
        <v>3600</v>
      </c>
      <c r="K150" s="106">
        <f t="shared" si="40"/>
        <v>720</v>
      </c>
      <c r="L150" s="118">
        <v>5</v>
      </c>
      <c r="M150" s="105">
        <f t="shared" si="62"/>
        <v>3170.0523182392171</v>
      </c>
      <c r="N150" s="106">
        <f t="shared" si="55"/>
        <v>634.01046364784338</v>
      </c>
      <c r="O150" s="123">
        <f t="shared" si="56"/>
        <v>0</v>
      </c>
      <c r="P150" s="124">
        <f t="shared" si="57"/>
        <v>-85.98953635215662</v>
      </c>
      <c r="Q150" s="125">
        <f t="shared" si="58"/>
        <v>0.88057008839978246</v>
      </c>
      <c r="R150" s="290"/>
      <c r="S150" s="47">
        <v>1.0305555555555554</v>
      </c>
      <c r="T150" s="48">
        <v>1.0947106481481481</v>
      </c>
      <c r="U150" s="111">
        <v>14.749999999999908</v>
      </c>
      <c r="V150" s="112">
        <v>92.383333333333439</v>
      </c>
      <c r="W150" s="126"/>
      <c r="X150" s="127"/>
      <c r="Y150" s="276"/>
      <c r="Z150" s="277"/>
      <c r="AA150" s="172">
        <f t="shared" si="59"/>
        <v>-429.94768176078287</v>
      </c>
      <c r="AB150" s="110">
        <f t="shared" si="60"/>
        <v>0.88057008839978257</v>
      </c>
      <c r="AC150" s="282"/>
    </row>
    <row r="151" spans="1:29" ht="15.75" customHeight="1">
      <c r="A151" s="285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72"/>
      <c r="AB151" s="110"/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72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72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13"/>
      <c r="X154" s="116"/>
      <c r="Y154" s="276"/>
      <c r="Z154" s="277"/>
      <c r="AA154" s="172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72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73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167"/>
      <c r="G157" s="135"/>
      <c r="H157" s="69"/>
      <c r="I157" s="136">
        <f t="shared" ref="I157:J157" si="63">AVERAGE(I141:I156)</f>
        <v>4.0999999999999996</v>
      </c>
      <c r="J157" s="137">
        <f t="shared" si="63"/>
        <v>3480</v>
      </c>
      <c r="K157" s="138">
        <f t="shared" ref="K157" si="64">J157/I157</f>
        <v>848.78048780487813</v>
      </c>
      <c r="L157" s="136">
        <f t="shared" ref="L157:M157" si="65">AVERAGE(L141:L156)</f>
        <v>4.0999999999999996</v>
      </c>
      <c r="M157" s="137">
        <f t="shared" si="65"/>
        <v>3077.7867042452604</v>
      </c>
      <c r="N157" s="138">
        <f>M157/L157</f>
        <v>750.67968396225865</v>
      </c>
      <c r="O157" s="139">
        <f>L157-I157</f>
        <v>0</v>
      </c>
      <c r="P157" s="140">
        <f>N157-K157</f>
        <v>-98.100803842619484</v>
      </c>
      <c r="Q157" s="141">
        <f>N157/K157</f>
        <v>0.88442146673714372</v>
      </c>
      <c r="R157" s="291"/>
      <c r="S157" s="142">
        <f>S141</f>
        <v>0.70833333333333337</v>
      </c>
      <c r="T157" s="143">
        <f>INDEX(T141:T156,COUNTA(T141:T156))</f>
        <v>1.0947106481481481</v>
      </c>
      <c r="U157" s="144"/>
      <c r="V157" s="166"/>
      <c r="W157" s="167"/>
      <c r="X157" s="138"/>
      <c r="Y157" s="279"/>
      <c r="Z157" s="280"/>
      <c r="AA157" s="174">
        <f>M157-J157</f>
        <v>-402.21329575473965</v>
      </c>
      <c r="AB157" s="141">
        <f>M157/J157</f>
        <v>0.88442146673714372</v>
      </c>
      <c r="AC157" s="283"/>
    </row>
    <row r="159" spans="1:29">
      <c r="Y159" s="273" t="s">
        <v>159</v>
      </c>
      <c r="Z159" s="273"/>
    </row>
    <row r="160" spans="1:29">
      <c r="Y160" s="273" t="s">
        <v>160</v>
      </c>
      <c r="Z160" s="273"/>
    </row>
    <row r="161" spans="25:26">
      <c r="Y161" s="273" t="s">
        <v>161</v>
      </c>
      <c r="Z161" s="273"/>
    </row>
    <row r="162" spans="25:26">
      <c r="Y162" s="273" t="s">
        <v>162</v>
      </c>
      <c r="Z162" s="273"/>
    </row>
    <row r="163" spans="25:26">
      <c r="Y163" s="273" t="s">
        <v>163</v>
      </c>
      <c r="Z163" s="273"/>
    </row>
    <row r="164" spans="25:26">
      <c r="Y164" s="273" t="s">
        <v>164</v>
      </c>
      <c r="Z164" s="273"/>
    </row>
    <row r="165" spans="25:26">
      <c r="Y165" s="273" t="s">
        <v>165</v>
      </c>
      <c r="Z165" s="273"/>
    </row>
    <row r="166" spans="25:26">
      <c r="Y166" s="273" t="s">
        <v>166</v>
      </c>
      <c r="Z166" s="273"/>
    </row>
    <row r="167" spans="25:26">
      <c r="Y167" s="273" t="s">
        <v>167</v>
      </c>
      <c r="Z167" s="273"/>
    </row>
    <row r="168" spans="25:26">
      <c r="Y168" s="273" t="s">
        <v>168</v>
      </c>
      <c r="Z168" s="273"/>
    </row>
    <row r="169" spans="25:26">
      <c r="Y169" s="273" t="s">
        <v>169</v>
      </c>
      <c r="Z169" s="273"/>
    </row>
    <row r="170" spans="25:26">
      <c r="Y170" s="273" t="s">
        <v>170</v>
      </c>
      <c r="Z170" s="273"/>
    </row>
    <row r="171" spans="25:26">
      <c r="Y171" s="273" t="s">
        <v>171</v>
      </c>
      <c r="Z171" s="273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311" priority="1" operator="greaterThan">
      <formula>0</formula>
    </cfRule>
  </conditionalFormatting>
  <conditionalFormatting sqref="P5:P157 AA5:AA157">
    <cfRule type="cellIs" dxfId="310" priority="4" operator="lessThan">
      <formula>0</formula>
    </cfRule>
  </conditionalFormatting>
  <conditionalFormatting sqref="Q5:Q157 AB5:AB157">
    <cfRule type="cellIs" dxfId="309" priority="2" operator="greaterThan">
      <formula>1</formula>
    </cfRule>
    <cfRule type="cellIs" dxfId="308" priority="3" operator="lessThan">
      <formula>0.8</formula>
    </cfRule>
  </conditionalFormatting>
  <conditionalFormatting sqref="AC5:AC6 R5:R157 AC90:AC95">
    <cfRule type="cellIs" dxfId="307" priority="5" operator="lessThan">
      <formula>0.8</formula>
    </cfRule>
  </conditionalFormatting>
  <conditionalFormatting sqref="AC12:AC20">
    <cfRule type="cellIs" dxfId="306" priority="13" operator="lessThan">
      <formula>0.8</formula>
    </cfRule>
  </conditionalFormatting>
  <conditionalFormatting sqref="AC22:AC27">
    <cfRule type="cellIs" dxfId="305" priority="12" operator="lessThan">
      <formula>0.8</formula>
    </cfRule>
  </conditionalFormatting>
  <conditionalFormatting sqref="AC39">
    <cfRule type="cellIs" dxfId="304" priority="11" operator="lessThan">
      <formula>0.8</formula>
    </cfRule>
  </conditionalFormatting>
  <conditionalFormatting sqref="AC56">
    <cfRule type="cellIs" dxfId="303" priority="7" operator="lessThan">
      <formula>0.8</formula>
    </cfRule>
  </conditionalFormatting>
  <conditionalFormatting sqref="AC73:AC78">
    <cfRule type="cellIs" dxfId="302" priority="6" operator="lessThan">
      <formula>0.8</formula>
    </cfRule>
  </conditionalFormatting>
  <conditionalFormatting sqref="AC107">
    <cfRule type="cellIs" dxfId="301" priority="10" operator="lessThan">
      <formula>0.8</formula>
    </cfRule>
  </conditionalFormatting>
  <conditionalFormatting sqref="AC124">
    <cfRule type="cellIs" dxfId="300" priority="9" operator="lessThan">
      <formula>0.8</formula>
    </cfRule>
  </conditionalFormatting>
  <conditionalFormatting sqref="AC141:AC146">
    <cfRule type="cellIs" dxfId="299" priority="8" operator="lessThan">
      <formula>0.8</formula>
    </cfRule>
  </conditionalFormatting>
  <dataValidations count="1">
    <dataValidation type="list" allowBlank="1" showInputMessage="1" showErrorMessage="1" sqref="Y5:Z157" xr:uid="{5A05A693-B18D-49A7-840F-AAAC7865DDC6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D736E-3850-4200-84DA-C2F853220C4C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L43" sqref="L43"/>
      <selection pane="bottomLeft" activeCell="AA140" sqref="AA140:AB140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43346</v>
      </c>
      <c r="E1" s="88" t="s">
        <v>3</v>
      </c>
      <c r="F1" s="89">
        <f>SUM(G5:G140)</f>
        <v>2148874.6300000004</v>
      </c>
      <c r="G1" s="90" t="s">
        <v>84</v>
      </c>
      <c r="H1" s="91">
        <f>L21+L38+L55+L72+L89+L106+L123+L140</f>
        <v>156.66666666666666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205</v>
      </c>
      <c r="Z1" s="192" t="s">
        <v>206</v>
      </c>
      <c r="AA1" s="370" t="s">
        <v>173</v>
      </c>
      <c r="AB1" s="371"/>
      <c r="AC1" s="176" t="s">
        <v>19</v>
      </c>
      <c r="AD1" s="177" t="s">
        <v>172</v>
      </c>
      <c r="AE1" s="338" t="s">
        <v>90</v>
      </c>
      <c r="AF1" s="353"/>
      <c r="AG1" s="354"/>
    </row>
    <row r="2" spans="1:33" ht="26.25" customHeight="1" thickBot="1">
      <c r="A2" s="331">
        <v>46094</v>
      </c>
      <c r="B2" s="332"/>
      <c r="C2" s="92" t="s">
        <v>40</v>
      </c>
      <c r="D2" s="93">
        <f>AVERAGE(N21,N38,N55,N72,N89,N106,N123,N140)</f>
        <v>136.19344417728442</v>
      </c>
      <c r="E2" s="93" t="s">
        <v>91</v>
      </c>
      <c r="F2" s="94">
        <f>F1/D1</f>
        <v>49.574923407004114</v>
      </c>
      <c r="G2" s="95" t="s">
        <v>92</v>
      </c>
      <c r="H2" s="96">
        <f>COUNT(H5:H140)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SUM(Y21,Y38,Y55,Y72,Y89,Y106,Y123,Y140)</f>
        <v>0</v>
      </c>
      <c r="Z2" s="193">
        <f>SUM(Z21,Z38,Z55,Z72,Z89,Z106,Z123,Z140)</f>
        <v>0</v>
      </c>
      <c r="AA2" s="372"/>
      <c r="AB2" s="373"/>
      <c r="AC2" s="201">
        <f>SUM(AC21,AC38,AC55,AC72,AC89,AC106,AC123,AC140)</f>
        <v>33</v>
      </c>
      <c r="AD2" s="202">
        <f>SUM(AD21,AD38,AD55,AD72,AD89,AD106,AD123,AD140)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207</v>
      </c>
      <c r="Z3" s="364"/>
      <c r="AA3" s="366" t="s">
        <v>108</v>
      </c>
      <c r="AB3" s="367"/>
      <c r="AC3" s="363" t="s">
        <v>208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8"/>
      <c r="AB4" s="369"/>
      <c r="AC4" s="194" t="s">
        <v>174</v>
      </c>
      <c r="AD4" s="195" t="s">
        <v>175</v>
      </c>
      <c r="AE4" s="312"/>
      <c r="AF4" s="299"/>
      <c r="AG4" s="301"/>
    </row>
    <row r="5" spans="1:33" ht="15.75" customHeight="1">
      <c r="A5" s="284" t="s">
        <v>180</v>
      </c>
      <c r="B5" s="114" t="s">
        <v>183</v>
      </c>
      <c r="C5" s="362" t="s">
        <v>184</v>
      </c>
      <c r="D5" s="362"/>
      <c r="E5" s="147">
        <v>77.34</v>
      </c>
      <c r="F5" s="151">
        <v>1605</v>
      </c>
      <c r="G5" s="148">
        <f t="shared" ref="G5:G7" si="0">E5*F5</f>
        <v>124130.70000000001</v>
      </c>
      <c r="H5" s="149"/>
      <c r="I5" s="150">
        <v>23</v>
      </c>
      <c r="J5" s="151">
        <v>2000</v>
      </c>
      <c r="K5" s="152">
        <f>J5/I5</f>
        <v>86.956521739130437</v>
      </c>
      <c r="L5" s="153">
        <v>23</v>
      </c>
      <c r="M5" s="151">
        <f>F5/V5*60</f>
        <v>1786.089644513138</v>
      </c>
      <c r="N5" s="152">
        <f>M5/L5</f>
        <v>77.656071500571215</v>
      </c>
      <c r="O5" s="154">
        <f>L5-I5</f>
        <v>0</v>
      </c>
      <c r="P5" s="155">
        <f>N5-K5</f>
        <v>-9.3004502385592218</v>
      </c>
      <c r="Q5" s="156">
        <f>N5/K5</f>
        <v>0.893044822256569</v>
      </c>
      <c r="R5" s="289">
        <f>Q21</f>
        <v>0.88053650602581712</v>
      </c>
      <c r="S5" s="157">
        <v>0.29172453703703705</v>
      </c>
      <c r="T5" s="158">
        <v>0.32916666666666666</v>
      </c>
      <c r="U5" s="159"/>
      <c r="V5" s="160">
        <v>53.91666666666665</v>
      </c>
      <c r="W5" s="181"/>
      <c r="X5" s="152"/>
      <c r="Y5" s="12"/>
      <c r="Z5" s="198"/>
      <c r="AA5" s="292"/>
      <c r="AB5" s="293"/>
      <c r="AC5" s="12">
        <v>1</v>
      </c>
      <c r="AD5" s="198"/>
      <c r="AE5" s="178">
        <f>M5-J5</f>
        <v>-213.91035548686204</v>
      </c>
      <c r="AF5" s="132">
        <f>M5/J5</f>
        <v>0.893044822256569</v>
      </c>
      <c r="AG5" s="365">
        <f>AF21</f>
        <v>0.89293842864589912</v>
      </c>
    </row>
    <row r="6" spans="1:33" ht="15.75" customHeight="1">
      <c r="A6" s="285"/>
      <c r="B6" s="100" t="s">
        <v>181</v>
      </c>
      <c r="C6" s="361" t="s">
        <v>182</v>
      </c>
      <c r="D6" s="361"/>
      <c r="E6" s="101">
        <v>56.77</v>
      </c>
      <c r="F6" s="102">
        <v>3372</v>
      </c>
      <c r="G6" s="103">
        <f t="shared" si="0"/>
        <v>191428.44</v>
      </c>
      <c r="H6" s="26"/>
      <c r="I6" s="104">
        <v>24</v>
      </c>
      <c r="J6" s="105">
        <v>2000</v>
      </c>
      <c r="K6" s="106">
        <f t="shared" ref="K6:K41" si="1">J6/I6</f>
        <v>83.333333333333329</v>
      </c>
      <c r="L6" s="107">
        <v>25</v>
      </c>
      <c r="M6" s="105">
        <f>F6/V6*60</f>
        <v>1785.9643960570838</v>
      </c>
      <c r="N6" s="106">
        <f>M6/L6</f>
        <v>71.438575842283356</v>
      </c>
      <c r="O6" s="108">
        <f>L6-I6</f>
        <v>1</v>
      </c>
      <c r="P6" s="109">
        <f>N6-K6</f>
        <v>-11.894757491049972</v>
      </c>
      <c r="Q6" s="110">
        <f>N6/K6</f>
        <v>0.8572629101074003</v>
      </c>
      <c r="R6" s="290"/>
      <c r="S6" s="47">
        <v>0.34583333333333333</v>
      </c>
      <c r="T6" s="48">
        <v>0.42450231481481482</v>
      </c>
      <c r="U6" s="111"/>
      <c r="V6" s="112">
        <v>113.28333333333335</v>
      </c>
      <c r="W6" s="113">
        <v>0.42450231481481482</v>
      </c>
      <c r="X6" s="116">
        <v>0.46339120370370368</v>
      </c>
      <c r="Y6" s="12"/>
      <c r="Z6" s="198"/>
      <c r="AA6" s="276"/>
      <c r="AB6" s="277"/>
      <c r="AC6" s="12">
        <v>3</v>
      </c>
      <c r="AD6" s="198"/>
      <c r="AE6" s="117">
        <f>M6-J6</f>
        <v>-214.03560394291617</v>
      </c>
      <c r="AF6" s="110">
        <f>M6/J6</f>
        <v>0.89298219802854195</v>
      </c>
      <c r="AG6" s="359"/>
    </row>
    <row r="7" spans="1:33" ht="15.75" customHeight="1">
      <c r="A7" s="285"/>
      <c r="B7" s="100" t="s">
        <v>183</v>
      </c>
      <c r="C7" s="361" t="s">
        <v>186</v>
      </c>
      <c r="D7" s="361"/>
      <c r="E7" s="101">
        <v>59.52</v>
      </c>
      <c r="F7" s="102">
        <v>3652</v>
      </c>
      <c r="G7" s="103">
        <f t="shared" si="0"/>
        <v>217367.04000000001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1785.5765313051729</v>
      </c>
      <c r="N7" s="106">
        <f>M7/L7</f>
        <v>74.399022137715534</v>
      </c>
      <c r="O7" s="108">
        <f>L7-I7</f>
        <v>0</v>
      </c>
      <c r="P7" s="109">
        <f>N7-K7</f>
        <v>-8.934311195617795</v>
      </c>
      <c r="Q7" s="110">
        <f>N7/K7</f>
        <v>0.8927882656525864</v>
      </c>
      <c r="R7" s="290"/>
      <c r="S7" s="47">
        <v>0.46339120370370368</v>
      </c>
      <c r="T7" s="48">
        <v>0.54861111111111116</v>
      </c>
      <c r="U7" s="111">
        <v>55.999999999999957</v>
      </c>
      <c r="V7" s="112">
        <v>122.71666666666677</v>
      </c>
      <c r="W7" s="113"/>
      <c r="X7" s="116"/>
      <c r="Y7" s="12"/>
      <c r="Z7" s="198"/>
      <c r="AA7" s="276"/>
      <c r="AB7" s="277"/>
      <c r="AC7" s="12">
        <v>3</v>
      </c>
      <c r="AD7" s="198"/>
      <c r="AE7" s="117">
        <f>M7-J7</f>
        <v>-214.42346869482708</v>
      </c>
      <c r="AF7" s="110">
        <f>M7/J7</f>
        <v>0.89278826565258651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24</v>
      </c>
      <c r="M21" s="137">
        <f t="shared" si="4"/>
        <v>1785.8768572917982</v>
      </c>
      <c r="N21" s="138">
        <f>M21/L21</f>
        <v>74.411535720491585</v>
      </c>
      <c r="O21" s="139">
        <f>L21-I21</f>
        <v>0.33333333333333215</v>
      </c>
      <c r="P21" s="140">
        <f>N21-K21</f>
        <v>-10.095506533029535</v>
      </c>
      <c r="Q21" s="141">
        <f>N21/K21</f>
        <v>0.88053650602581712</v>
      </c>
      <c r="R21" s="291"/>
      <c r="S21" s="142">
        <f>S5</f>
        <v>0.29172453703703705</v>
      </c>
      <c r="T21" s="143">
        <f>INDEX(T5:T20,COUNTA(T5:T20))</f>
        <v>0.54861111111111116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7</v>
      </c>
      <c r="AD21" s="180">
        <f>SUM(AD5:AD20)</f>
        <v>0</v>
      </c>
      <c r="AE21" s="168">
        <f>M21-J21</f>
        <v>-214.12314270820184</v>
      </c>
      <c r="AF21" s="141">
        <f>M21/J21</f>
        <v>0.89293842864589912</v>
      </c>
      <c r="AG21" s="360"/>
    </row>
    <row r="22" spans="1:33" ht="15.75" customHeight="1">
      <c r="A22" s="294" t="s">
        <v>187</v>
      </c>
      <c r="B22" s="146" t="s">
        <v>183</v>
      </c>
      <c r="C22" s="287" t="s">
        <v>193</v>
      </c>
      <c r="D22" s="288"/>
      <c r="E22" s="147">
        <v>71.55</v>
      </c>
      <c r="F22" s="159">
        <v>1813</v>
      </c>
      <c r="G22" s="148">
        <f t="shared" ref="G22:G24" si="5">E22*F22</f>
        <v>129720.15</v>
      </c>
      <c r="H22" s="149"/>
      <c r="I22" s="153">
        <v>22</v>
      </c>
      <c r="J22" s="151">
        <v>2000</v>
      </c>
      <c r="K22" s="152">
        <f>J22/I22</f>
        <v>90.909090909090907</v>
      </c>
      <c r="L22" s="153">
        <v>22</v>
      </c>
      <c r="M22" s="151">
        <f>F22/V22*60</f>
        <v>1784.7415914684186</v>
      </c>
      <c r="N22" s="152">
        <f>M22/L22</f>
        <v>81.124617794019031</v>
      </c>
      <c r="O22" s="154">
        <f>L22-I22</f>
        <v>0</v>
      </c>
      <c r="P22" s="155">
        <f>N22-K22</f>
        <v>-9.7844731150718758</v>
      </c>
      <c r="Q22" s="156">
        <f>N22/K22</f>
        <v>0.89237079573420941</v>
      </c>
      <c r="R22" s="289">
        <f>Q38</f>
        <v>0.87836229742800198</v>
      </c>
      <c r="S22" s="157">
        <v>0.29170138888888891</v>
      </c>
      <c r="T22" s="158">
        <v>0.33402777777777776</v>
      </c>
      <c r="U22" s="159"/>
      <c r="V22" s="160">
        <v>60.949999999999932</v>
      </c>
      <c r="W22" s="97"/>
      <c r="X22" s="98"/>
      <c r="Y22" s="12"/>
      <c r="Z22" s="198"/>
      <c r="AA22" s="292"/>
      <c r="AB22" s="293"/>
      <c r="AC22" s="12">
        <v>1</v>
      </c>
      <c r="AD22" s="198"/>
      <c r="AE22" s="115">
        <f>M22-J22</f>
        <v>-215.25840853158138</v>
      </c>
      <c r="AF22" s="156">
        <f>M22/J22</f>
        <v>0.8923707957342093</v>
      </c>
      <c r="AG22" s="358">
        <f>AF38</f>
        <v>0.89230455611733528</v>
      </c>
    </row>
    <row r="23" spans="1:33" ht="15.75" customHeight="1">
      <c r="A23" s="295"/>
      <c r="B23" s="163" t="s">
        <v>183</v>
      </c>
      <c r="C23" s="274" t="s">
        <v>190</v>
      </c>
      <c r="D23" s="275"/>
      <c r="E23" s="101">
        <v>47.37</v>
      </c>
      <c r="F23" s="111">
        <v>1463</v>
      </c>
      <c r="G23" s="103">
        <f t="shared" si="5"/>
        <v>69302.31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22</v>
      </c>
      <c r="M23" s="105">
        <f>F23/V23*60</f>
        <v>1783.5421605147319</v>
      </c>
      <c r="N23" s="106">
        <f>M23/L23</f>
        <v>81.070098205215089</v>
      </c>
      <c r="O23" s="108">
        <f>L23-I23</f>
        <v>1</v>
      </c>
      <c r="P23" s="109">
        <f>N23-K23</f>
        <v>-14.167997032880152</v>
      </c>
      <c r="Q23" s="110">
        <f>N23/K23</f>
        <v>0.85123603115475843</v>
      </c>
      <c r="R23" s="290"/>
      <c r="S23" s="47">
        <v>0.33750000000000002</v>
      </c>
      <c r="T23" s="48">
        <v>0.37167824074074074</v>
      </c>
      <c r="U23" s="111">
        <v>5.0000000000000622</v>
      </c>
      <c r="V23" s="112">
        <v>49.216666666666633</v>
      </c>
      <c r="W23" s="113"/>
      <c r="X23" s="116"/>
      <c r="Y23" s="12"/>
      <c r="Z23" s="198"/>
      <c r="AA23" s="276"/>
      <c r="AB23" s="277"/>
      <c r="AC23" s="12">
        <v>1</v>
      </c>
      <c r="AD23" s="198"/>
      <c r="AE23" s="117">
        <f>M23-J23</f>
        <v>-216.4578394852681</v>
      </c>
      <c r="AF23" s="110">
        <f>M23/J23</f>
        <v>0.89177108025736596</v>
      </c>
      <c r="AG23" s="359"/>
    </row>
    <row r="24" spans="1:33" ht="15.75" customHeight="1">
      <c r="A24" s="295"/>
      <c r="B24" s="163" t="s">
        <v>183</v>
      </c>
      <c r="C24" s="274" t="s">
        <v>192</v>
      </c>
      <c r="D24" s="275"/>
      <c r="E24" s="101">
        <v>53.76</v>
      </c>
      <c r="F24" s="111">
        <v>2532</v>
      </c>
      <c r="G24" s="103">
        <f t="shared" si="5"/>
        <v>136120.32000000001</v>
      </c>
      <c r="H24" s="26"/>
      <c r="I24" s="107">
        <v>20</v>
      </c>
      <c r="J24" s="105">
        <v>2000</v>
      </c>
      <c r="K24" s="106">
        <f t="shared" si="1"/>
        <v>100</v>
      </c>
      <c r="L24" s="107">
        <v>20</v>
      </c>
      <c r="M24" s="105">
        <f>F24/V24*60</f>
        <v>1785.5435847208616</v>
      </c>
      <c r="N24" s="106">
        <f>M24/L24</f>
        <v>89.277179236043082</v>
      </c>
      <c r="O24" s="108">
        <f>L24-I24</f>
        <v>0</v>
      </c>
      <c r="P24" s="109">
        <f>N24-K24</f>
        <v>-10.722820763956918</v>
      </c>
      <c r="Q24" s="110">
        <f>N24/K24</f>
        <v>0.8927717923604308</v>
      </c>
      <c r="R24" s="290"/>
      <c r="S24" s="47">
        <v>0.37569444444444444</v>
      </c>
      <c r="T24" s="48">
        <v>0.43478009259259259</v>
      </c>
      <c r="U24" s="111">
        <v>5.7833333333333314</v>
      </c>
      <c r="V24" s="112">
        <v>85.083333333333343</v>
      </c>
      <c r="W24" s="113"/>
      <c r="X24" s="116"/>
      <c r="Y24" s="12"/>
      <c r="Z24" s="198"/>
      <c r="AA24" s="276"/>
      <c r="AB24" s="277"/>
      <c r="AC24" s="12">
        <v>2</v>
      </c>
      <c r="AD24" s="198"/>
      <c r="AE24" s="117">
        <f>M24-J24</f>
        <v>-214.45641527913835</v>
      </c>
      <c r="AF24" s="110">
        <f>M24/J24</f>
        <v>0.8927717923604308</v>
      </c>
      <c r="AG24" s="359"/>
    </row>
    <row r="25" spans="1:33" ht="15.75" customHeight="1">
      <c r="A25" s="295"/>
      <c r="B25" s="163"/>
      <c r="C25" s="274"/>
      <c r="D25" s="275"/>
      <c r="E25" s="101"/>
      <c r="F25" s="111"/>
      <c r="G25" s="103"/>
      <c r="H25" s="26"/>
      <c r="I25" s="107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12"/>
      <c r="Z25" s="198"/>
      <c r="AA25" s="276"/>
      <c r="AB25" s="277"/>
      <c r="AC25" s="12"/>
      <c r="AD25" s="198"/>
      <c r="AE25" s="117"/>
      <c r="AF25" s="110"/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21</v>
      </c>
      <c r="J38" s="137">
        <f t="shared" si="6"/>
        <v>2000</v>
      </c>
      <c r="K38" s="138">
        <f t="shared" ref="K38" si="7">J38/I38</f>
        <v>95.238095238095241</v>
      </c>
      <c r="L38" s="136">
        <f t="shared" ref="L38:M38" si="8">AVERAGE(L22:L37)</f>
        <v>21.333333333333332</v>
      </c>
      <c r="M38" s="137">
        <f t="shared" si="8"/>
        <v>1784.6091122346706</v>
      </c>
      <c r="N38" s="138">
        <f>M38/L38</f>
        <v>83.653552136000187</v>
      </c>
      <c r="O38" s="139">
        <f>L38-I38</f>
        <v>0.33333333333333215</v>
      </c>
      <c r="P38" s="140">
        <f>N38-K38</f>
        <v>-11.584543102095054</v>
      </c>
      <c r="Q38" s="141">
        <f>N38/K38</f>
        <v>0.87836229742800198</v>
      </c>
      <c r="R38" s="291"/>
      <c r="S38" s="142">
        <f>S22</f>
        <v>0.29170138888888891</v>
      </c>
      <c r="T38" s="143">
        <f>INDEX(T22:T37,COUNTA(T22:T37))</f>
        <v>0.43478009259259259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4</v>
      </c>
      <c r="AD38" s="180">
        <f>SUM(AD22:AD37)</f>
        <v>0</v>
      </c>
      <c r="AE38" s="168">
        <f>M38-J38</f>
        <v>-215.39088776532935</v>
      </c>
      <c r="AF38" s="141">
        <f>M38/J38</f>
        <v>0.89230455611733528</v>
      </c>
      <c r="AG38" s="360"/>
    </row>
    <row r="39" spans="1:33" ht="15.75" customHeight="1">
      <c r="A39" s="284" t="s">
        <v>189</v>
      </c>
      <c r="B39" s="146" t="s">
        <v>183</v>
      </c>
      <c r="C39" s="287" t="s">
        <v>191</v>
      </c>
      <c r="D39" s="288"/>
      <c r="E39" s="147">
        <v>59.54</v>
      </c>
      <c r="F39" s="97">
        <v>2242</v>
      </c>
      <c r="G39" s="148">
        <f t="shared" ref="G39:G41" si="9">E39*F39</f>
        <v>133488.68</v>
      </c>
      <c r="H39" s="149"/>
      <c r="I39" s="150">
        <v>23</v>
      </c>
      <c r="J39" s="151">
        <v>2000</v>
      </c>
      <c r="K39" s="152">
        <f>J39/I39</f>
        <v>86.956521739130437</v>
      </c>
      <c r="L39" s="107">
        <v>24</v>
      </c>
      <c r="M39" s="151">
        <f>F39/V39*60</f>
        <v>1783.6906077348069</v>
      </c>
      <c r="N39" s="152">
        <f>M39/L39</f>
        <v>74.320441988950293</v>
      </c>
      <c r="O39" s="154">
        <f>L39-I39</f>
        <v>1</v>
      </c>
      <c r="P39" s="155">
        <f>N39-K39</f>
        <v>-12.636079750180144</v>
      </c>
      <c r="Q39" s="156">
        <f>N39/K39</f>
        <v>0.85468508287292833</v>
      </c>
      <c r="R39" s="289">
        <f>Q55</f>
        <v>0.85542030436187044</v>
      </c>
      <c r="S39" s="157">
        <v>0.29166666666666669</v>
      </c>
      <c r="T39" s="158">
        <v>0.34403935185185186</v>
      </c>
      <c r="U39" s="159"/>
      <c r="V39" s="160">
        <v>75.416666666666657</v>
      </c>
      <c r="W39" s="158"/>
      <c r="X39" s="169"/>
      <c r="Y39" s="12"/>
      <c r="Z39" s="198"/>
      <c r="AA39" s="292"/>
      <c r="AB39" s="293"/>
      <c r="AC39" s="12">
        <v>1</v>
      </c>
      <c r="AD39" s="198"/>
      <c r="AE39" s="115">
        <f>M39-J39</f>
        <v>-216.30939226519308</v>
      </c>
      <c r="AF39" s="156">
        <f>M39/J39</f>
        <v>0.89184530386740346</v>
      </c>
      <c r="AG39" s="281">
        <f>AF55</f>
        <v>0.89208117454880775</v>
      </c>
    </row>
    <row r="40" spans="1:33" ht="15.75" customHeight="1">
      <c r="A40" s="285"/>
      <c r="B40" s="163" t="s">
        <v>183</v>
      </c>
      <c r="C40" s="274" t="s">
        <v>185</v>
      </c>
      <c r="D40" s="275"/>
      <c r="E40" s="101">
        <v>58.67</v>
      </c>
      <c r="F40" s="102">
        <v>2713</v>
      </c>
      <c r="G40" s="103">
        <f t="shared" si="9"/>
        <v>159171.71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24</v>
      </c>
      <c r="M40" s="105">
        <f>F40/V40*60</f>
        <v>1782.2627737226271</v>
      </c>
      <c r="N40" s="106">
        <f>M40/L40</f>
        <v>74.260948905109458</v>
      </c>
      <c r="O40" s="108">
        <f>L40-I40</f>
        <v>1</v>
      </c>
      <c r="P40" s="109">
        <f>N40-K40</f>
        <v>-12.695572834020979</v>
      </c>
      <c r="Q40" s="110">
        <f>N40/K40</f>
        <v>0.85400091240875875</v>
      </c>
      <c r="R40" s="290"/>
      <c r="S40" s="47">
        <v>0.34722222222222221</v>
      </c>
      <c r="T40" s="48">
        <v>0.41064814814814815</v>
      </c>
      <c r="U40" s="111">
        <v>4.5833333333333037</v>
      </c>
      <c r="V40" s="112">
        <v>91.333333333333357</v>
      </c>
      <c r="W40" s="113"/>
      <c r="X40" s="116"/>
      <c r="Y40" s="12"/>
      <c r="Z40" s="198"/>
      <c r="AA40" s="276"/>
      <c r="AB40" s="277"/>
      <c r="AC40" s="12">
        <v>2</v>
      </c>
      <c r="AD40" s="198"/>
      <c r="AE40" s="117">
        <f>M40-J40</f>
        <v>-217.73722627737288</v>
      </c>
      <c r="AF40" s="110">
        <f>M40/J40</f>
        <v>0.89113138686131355</v>
      </c>
      <c r="AG40" s="282"/>
    </row>
    <row r="41" spans="1:33" ht="15.75" customHeight="1">
      <c r="A41" s="285"/>
      <c r="B41" s="163" t="s">
        <v>183</v>
      </c>
      <c r="C41" s="274" t="s">
        <v>188</v>
      </c>
      <c r="D41" s="275"/>
      <c r="E41" s="101">
        <v>59.34</v>
      </c>
      <c r="F41" s="102">
        <v>995</v>
      </c>
      <c r="G41" s="103">
        <f t="shared" si="9"/>
        <v>59043.3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25</v>
      </c>
      <c r="M41" s="105">
        <f>F41/V41*60</f>
        <v>1786.5336658354129</v>
      </c>
      <c r="N41" s="106">
        <f>M41/L41</f>
        <v>71.461346633416511</v>
      </c>
      <c r="O41" s="108">
        <f>L41-I41</f>
        <v>1</v>
      </c>
      <c r="P41" s="109">
        <f>N41-K41</f>
        <v>-11.871986699916818</v>
      </c>
      <c r="Q41" s="110">
        <f>N41/K41</f>
        <v>0.85753615960099816</v>
      </c>
      <c r="R41" s="290"/>
      <c r="S41" s="47">
        <v>0.41458333333333336</v>
      </c>
      <c r="T41" s="48">
        <v>0.43778935185185186</v>
      </c>
      <c r="U41" s="111">
        <v>5.6666666666666998</v>
      </c>
      <c r="V41" s="112">
        <v>33.416666666666643</v>
      </c>
      <c r="W41" s="113"/>
      <c r="X41" s="116"/>
      <c r="Y41" s="12"/>
      <c r="Z41" s="198"/>
      <c r="AA41" s="276"/>
      <c r="AB41" s="277"/>
      <c r="AC41" s="12">
        <v>1</v>
      </c>
      <c r="AD41" s="198"/>
      <c r="AE41" s="117">
        <f>M41-J41</f>
        <v>-213.46633416458712</v>
      </c>
      <c r="AF41" s="110">
        <f>M41/J41</f>
        <v>0.89326683291770648</v>
      </c>
      <c r="AG41" s="282"/>
    </row>
    <row r="42" spans="1:33" ht="15.75" customHeight="1">
      <c r="A42" s="285"/>
      <c r="B42" s="163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12"/>
      <c r="Z42" s="198"/>
      <c r="AA42" s="276"/>
      <c r="AB42" s="277"/>
      <c r="AC42" s="12"/>
      <c r="AD42" s="198"/>
      <c r="AE42" s="117"/>
      <c r="AF42" s="110"/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23.333333333333332</v>
      </c>
      <c r="J55" s="137">
        <f t="shared" si="10"/>
        <v>2000</v>
      </c>
      <c r="K55" s="138">
        <f t="shared" ref="K55" si="11">J55/I55</f>
        <v>85.714285714285722</v>
      </c>
      <c r="L55" s="136">
        <f t="shared" ref="L55:M55" si="12">AVERAGE(L39:L54)</f>
        <v>24.333333333333332</v>
      </c>
      <c r="M55" s="137">
        <f t="shared" si="12"/>
        <v>1784.1623490976156</v>
      </c>
      <c r="N55" s="138">
        <f>M55/L55</f>
        <v>73.321740373874619</v>
      </c>
      <c r="O55" s="139">
        <f>L55-I55</f>
        <v>1</v>
      </c>
      <c r="P55" s="140">
        <f>N55-K55</f>
        <v>-12.392545340411104</v>
      </c>
      <c r="Q55" s="141">
        <f>N55/K55</f>
        <v>0.85542030436187044</v>
      </c>
      <c r="R55" s="291"/>
      <c r="S55" s="142">
        <f>S39</f>
        <v>0.29166666666666669</v>
      </c>
      <c r="T55" s="143">
        <f>INDEX(T39:T54,COUNTA(T39:T54))</f>
        <v>0.43778935185185186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4</v>
      </c>
      <c r="AD55" s="191">
        <f>SUM(AD39:AD54)</f>
        <v>0</v>
      </c>
      <c r="AE55" s="168">
        <f>M55-J55</f>
        <v>-215.83765090238444</v>
      </c>
      <c r="AF55" s="141">
        <f>M55/J55</f>
        <v>0.89208117454880775</v>
      </c>
      <c r="AG55" s="283"/>
    </row>
    <row r="56" spans="1:33" ht="15.75" customHeight="1">
      <c r="A56" s="294" t="s">
        <v>210</v>
      </c>
      <c r="B56" s="114" t="s">
        <v>176</v>
      </c>
      <c r="C56" s="362" t="s">
        <v>177</v>
      </c>
      <c r="D56" s="362"/>
      <c r="E56" s="147">
        <v>19.7</v>
      </c>
      <c r="F56" s="97">
        <v>3510</v>
      </c>
      <c r="G56" s="148">
        <f t="shared" ref="G56:G57" si="13">E56*F56</f>
        <v>69147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1079.5386586928662</v>
      </c>
      <c r="N56" s="152">
        <f>M56/L56</f>
        <v>83.041435284066637</v>
      </c>
      <c r="O56" s="154">
        <f>L56-I56</f>
        <v>0</v>
      </c>
      <c r="P56" s="155">
        <f>N56-K56</f>
        <v>-9.2662570236256698</v>
      </c>
      <c r="Q56" s="156">
        <f>N56/K56</f>
        <v>0.89961554891072193</v>
      </c>
      <c r="R56" s="289">
        <f>Q72</f>
        <v>0.89304751602140953</v>
      </c>
      <c r="S56" s="157">
        <v>0.25</v>
      </c>
      <c r="T56" s="158">
        <v>0.38547453703703705</v>
      </c>
      <c r="U56" s="159"/>
      <c r="V56" s="160">
        <v>195.08333333333334</v>
      </c>
      <c r="W56" s="158"/>
      <c r="X56" s="169"/>
      <c r="Y56" s="12"/>
      <c r="Z56" s="198"/>
      <c r="AA56" s="292"/>
      <c r="AB56" s="293"/>
      <c r="AC56" s="12">
        <v>4</v>
      </c>
      <c r="AD56" s="198"/>
      <c r="AE56" s="115">
        <f>M56-J56</f>
        <v>-120.46134130713381</v>
      </c>
      <c r="AF56" s="156">
        <f>M56/J56</f>
        <v>0.89961554891072182</v>
      </c>
      <c r="AG56" s="281">
        <f>AF72</f>
        <v>0.89304751602140953</v>
      </c>
    </row>
    <row r="57" spans="1:33" ht="15.75" customHeight="1">
      <c r="A57" s="295"/>
      <c r="B57" s="100" t="s">
        <v>178</v>
      </c>
      <c r="C57" s="361" t="s">
        <v>179</v>
      </c>
      <c r="D57" s="361"/>
      <c r="E57" s="101">
        <v>29.97</v>
      </c>
      <c r="F57" s="102">
        <v>2225</v>
      </c>
      <c r="G57" s="103">
        <f t="shared" si="13"/>
        <v>66683.25</v>
      </c>
      <c r="H57" s="26"/>
      <c r="I57" s="104">
        <v>21</v>
      </c>
      <c r="J57" s="105">
        <v>2790</v>
      </c>
      <c r="K57" s="106">
        <f t="shared" ref="K57" si="14">J57/I57</f>
        <v>132.85714285714286</v>
      </c>
      <c r="L57" s="107">
        <v>21</v>
      </c>
      <c r="M57" s="105">
        <f>F57/V57*60</f>
        <v>2483.7209302325577</v>
      </c>
      <c r="N57" s="106">
        <f>M57/L57</f>
        <v>118.27242524916942</v>
      </c>
      <c r="O57" s="108">
        <f>L57-I57</f>
        <v>0</v>
      </c>
      <c r="P57" s="109">
        <f>N57-K57</f>
        <v>-14.584717607973445</v>
      </c>
      <c r="Q57" s="110">
        <f>N57/K57</f>
        <v>0.89022255563890951</v>
      </c>
      <c r="R57" s="290"/>
      <c r="S57" s="47">
        <v>0.38906249999999998</v>
      </c>
      <c r="T57" s="48">
        <v>0.42638888888888887</v>
      </c>
      <c r="U57" s="111">
        <v>5.1666666666666217</v>
      </c>
      <c r="V57" s="112">
        <v>53.750000000000007</v>
      </c>
      <c r="W57" s="113"/>
      <c r="X57" s="116"/>
      <c r="Y57" s="12"/>
      <c r="Z57" s="198"/>
      <c r="AA57" s="276"/>
      <c r="AB57" s="277"/>
      <c r="AC57" s="12">
        <v>1</v>
      </c>
      <c r="AD57" s="198"/>
      <c r="AE57" s="117">
        <f>M57-J57</f>
        <v>-306.27906976744225</v>
      </c>
      <c r="AF57" s="110">
        <f>M57/J57</f>
        <v>0.89022255563890962</v>
      </c>
      <c r="AG57" s="282"/>
    </row>
    <row r="58" spans="1:33" ht="15.75" customHeight="1">
      <c r="A58" s="295"/>
      <c r="B58" s="100"/>
      <c r="C58" s="361"/>
      <c r="D58" s="361"/>
      <c r="E58" s="101"/>
      <c r="F58" s="102"/>
      <c r="G58" s="103"/>
      <c r="H58" s="26"/>
      <c r="I58" s="104"/>
      <c r="J58" s="105"/>
      <c r="K58" s="106"/>
      <c r="L58" s="107"/>
      <c r="M58" s="105"/>
      <c r="N58" s="106"/>
      <c r="O58" s="108"/>
      <c r="P58" s="109"/>
      <c r="Q58" s="110"/>
      <c r="R58" s="290"/>
      <c r="S58" s="47"/>
      <c r="T58" s="48"/>
      <c r="U58" s="111"/>
      <c r="V58" s="112"/>
      <c r="W58" s="113"/>
      <c r="X58" s="116"/>
      <c r="Y58" s="12"/>
      <c r="Z58" s="198"/>
      <c r="AA58" s="276"/>
      <c r="AB58" s="277"/>
      <c r="AC58" s="12"/>
      <c r="AD58" s="198"/>
      <c r="AE58" s="117"/>
      <c r="AF58" s="110"/>
      <c r="AG58" s="282"/>
    </row>
    <row r="59" spans="1:33" ht="15.75" customHeight="1">
      <c r="A59" s="295"/>
      <c r="B59" s="100"/>
      <c r="C59" s="361"/>
      <c r="D59" s="361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12"/>
      <c r="Z59" s="198"/>
      <c r="AA59" s="276"/>
      <c r="AB59" s="277"/>
      <c r="AC59" s="12"/>
      <c r="AD59" s="198"/>
      <c r="AE59" s="199"/>
      <c r="AF59" s="200"/>
      <c r="AG59" s="282"/>
    </row>
    <row r="60" spans="1:33" ht="15.75" customHeight="1">
      <c r="A60" s="296"/>
      <c r="B60" s="100"/>
      <c r="C60" s="361"/>
      <c r="D60" s="361"/>
      <c r="E60" s="101"/>
      <c r="F60" s="105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99"/>
      <c r="AF60" s="200"/>
      <c r="AG60" s="282"/>
    </row>
    <row r="61" spans="1:33" ht="15.75" customHeight="1">
      <c r="A61" s="296"/>
      <c r="B61" s="100"/>
      <c r="C61" s="361"/>
      <c r="D61" s="361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99"/>
      <c r="AF61" s="200"/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15">AVERAGE(I56:I71)</f>
        <v>17</v>
      </c>
      <c r="J72" s="137">
        <f t="shared" si="15"/>
        <v>1995</v>
      </c>
      <c r="K72" s="138">
        <f t="shared" ref="K72:K75" si="16">J72/I72</f>
        <v>117.35294117647059</v>
      </c>
      <c r="L72" s="136">
        <f t="shared" ref="L72:M72" si="17">AVERAGE(L56:L71)</f>
        <v>17</v>
      </c>
      <c r="M72" s="137">
        <f t="shared" si="17"/>
        <v>1781.629794462712</v>
      </c>
      <c r="N72" s="138">
        <f>M72/L72</f>
        <v>104.80175261545365</v>
      </c>
      <c r="O72" s="139">
        <f>L72-I72</f>
        <v>0</v>
      </c>
      <c r="P72" s="140">
        <f>N72-K72</f>
        <v>-12.551188561016943</v>
      </c>
      <c r="Q72" s="141">
        <f>N72/K72</f>
        <v>0.89304751602140953</v>
      </c>
      <c r="R72" s="291"/>
      <c r="S72" s="142">
        <f>S56</f>
        <v>0.25</v>
      </c>
      <c r="T72" s="143">
        <f>INDEX(T56:T71,COUNTA(T56:T71))</f>
        <v>0.42638888888888887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5</v>
      </c>
      <c r="AD72" s="191">
        <f>SUM(AD56:AD71)</f>
        <v>0</v>
      </c>
      <c r="AE72" s="168">
        <f>M72-J72</f>
        <v>-213.37020553728803</v>
      </c>
      <c r="AF72" s="141">
        <f>M72/J72</f>
        <v>0.89304751602140953</v>
      </c>
      <c r="AG72" s="283"/>
    </row>
    <row r="73" spans="1:33" ht="15.75" customHeight="1">
      <c r="A73" s="284" t="s">
        <v>118</v>
      </c>
      <c r="B73" s="100" t="s">
        <v>178</v>
      </c>
      <c r="C73" s="274" t="s">
        <v>216</v>
      </c>
      <c r="D73" s="275"/>
      <c r="E73" s="101">
        <v>21.92</v>
      </c>
      <c r="F73" s="102">
        <v>1615</v>
      </c>
      <c r="G73" s="121">
        <f t="shared" ref="G73:G75" si="18">E73*F73</f>
        <v>35400.800000000003</v>
      </c>
      <c r="H73" s="122"/>
      <c r="I73" s="104">
        <v>6</v>
      </c>
      <c r="J73" s="105">
        <v>3600</v>
      </c>
      <c r="K73" s="106">
        <f t="shared" si="16"/>
        <v>600</v>
      </c>
      <c r="L73" s="107">
        <v>6</v>
      </c>
      <c r="M73" s="105">
        <f>F73/V73*60</f>
        <v>3253.4974818130868</v>
      </c>
      <c r="N73" s="106">
        <f>M73/L73</f>
        <v>542.24958030218113</v>
      </c>
      <c r="O73" s="108">
        <f>L73-I73</f>
        <v>0</v>
      </c>
      <c r="P73" s="109">
        <f>N73-K73</f>
        <v>-57.75041969781887</v>
      </c>
      <c r="Q73" s="110">
        <f>N73/K73</f>
        <v>0.90374930050363522</v>
      </c>
      <c r="R73" s="289">
        <f>Q89</f>
        <v>0.9051095959064922</v>
      </c>
      <c r="S73" s="47">
        <v>0.34737268518518516</v>
      </c>
      <c r="T73" s="48">
        <v>0.36805555555555558</v>
      </c>
      <c r="U73" s="111">
        <v>5.9833333333332828</v>
      </c>
      <c r="V73" s="112">
        <v>29.783333333333406</v>
      </c>
      <c r="W73" s="161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-346.50251818691322</v>
      </c>
      <c r="AF73" s="156">
        <f>M73/J73</f>
        <v>0.90374930050363522</v>
      </c>
      <c r="AG73" s="281">
        <f>AF89</f>
        <v>0.9051095959064922</v>
      </c>
    </row>
    <row r="74" spans="1:33" ht="15.75" customHeight="1">
      <c r="A74" s="285"/>
      <c r="B74" s="100" t="s">
        <v>211</v>
      </c>
      <c r="C74" s="274" t="s">
        <v>212</v>
      </c>
      <c r="D74" s="275"/>
      <c r="E74" s="101">
        <v>27.05</v>
      </c>
      <c r="F74" s="102">
        <v>513</v>
      </c>
      <c r="G74" s="121">
        <f t="shared" si="18"/>
        <v>13876.65</v>
      </c>
      <c r="H74" s="62"/>
      <c r="I74" s="104">
        <v>6</v>
      </c>
      <c r="J74" s="105">
        <v>3273</v>
      </c>
      <c r="K74" s="106">
        <f t="shared" si="16"/>
        <v>545.5</v>
      </c>
      <c r="L74" s="107">
        <v>6</v>
      </c>
      <c r="M74" s="105">
        <f>F74/V74*60</f>
        <v>2964.3659711075447</v>
      </c>
      <c r="N74" s="106">
        <f>M74/L74</f>
        <v>494.06099518459081</v>
      </c>
      <c r="O74" s="123">
        <f>L74-I74</f>
        <v>0</v>
      </c>
      <c r="P74" s="124">
        <f>N74-K74</f>
        <v>-51.439004815409191</v>
      </c>
      <c r="Q74" s="125">
        <f>N74/K74</f>
        <v>0.90570301592042313</v>
      </c>
      <c r="R74" s="290"/>
      <c r="S74" s="47">
        <v>0.37152777777777779</v>
      </c>
      <c r="T74" s="48">
        <v>0.37873842592592594</v>
      </c>
      <c r="U74" s="111">
        <v>4.9999999999999822</v>
      </c>
      <c r="V74" s="112">
        <v>10.383333333333331</v>
      </c>
      <c r="W74" s="113"/>
      <c r="X74" s="116"/>
      <c r="Y74" s="12"/>
      <c r="Z74" s="198"/>
      <c r="AA74" s="276"/>
      <c r="AB74" s="277"/>
      <c r="AC74" s="12">
        <v>1</v>
      </c>
      <c r="AD74" s="198"/>
      <c r="AE74" s="117">
        <f>M74-J74</f>
        <v>-308.63402889245526</v>
      </c>
      <c r="AF74" s="110">
        <f>M74/J74</f>
        <v>0.90570301592042313</v>
      </c>
      <c r="AG74" s="282"/>
    </row>
    <row r="75" spans="1:33" ht="15.75" customHeight="1">
      <c r="A75" s="285"/>
      <c r="B75" s="100" t="s">
        <v>211</v>
      </c>
      <c r="C75" s="274" t="s">
        <v>215</v>
      </c>
      <c r="D75" s="275"/>
      <c r="E75" s="101">
        <v>26.21</v>
      </c>
      <c r="F75" s="102">
        <v>1556</v>
      </c>
      <c r="G75" s="121">
        <f t="shared" si="18"/>
        <v>40782.76</v>
      </c>
      <c r="H75" s="62"/>
      <c r="I75" s="104">
        <v>6</v>
      </c>
      <c r="J75" s="105">
        <v>3273</v>
      </c>
      <c r="K75" s="106">
        <f t="shared" si="16"/>
        <v>545.5</v>
      </c>
      <c r="L75" s="118">
        <v>6</v>
      </c>
      <c r="M75" s="105">
        <f>F75/V75*60</f>
        <v>2965.3785071466368</v>
      </c>
      <c r="N75" s="106">
        <f>M75/L75</f>
        <v>494.22975119110612</v>
      </c>
      <c r="O75" s="123">
        <f>L75-I75</f>
        <v>0</v>
      </c>
      <c r="P75" s="124">
        <f>N75-K75</f>
        <v>-51.270248808893882</v>
      </c>
      <c r="Q75" s="125">
        <f>N75/K75</f>
        <v>0.90601237615234853</v>
      </c>
      <c r="R75" s="290"/>
      <c r="S75" s="47">
        <v>0.38194444444444442</v>
      </c>
      <c r="T75" s="48">
        <v>0.40380787037037036</v>
      </c>
      <c r="U75" s="111">
        <v>4.6166666666666156</v>
      </c>
      <c r="V75" s="112">
        <v>31.483333333333352</v>
      </c>
      <c r="W75" s="113"/>
      <c r="X75" s="116"/>
      <c r="Y75" s="12"/>
      <c r="Z75" s="198"/>
      <c r="AA75" s="276"/>
      <c r="AB75" s="277"/>
      <c r="AC75" s="12">
        <v>1</v>
      </c>
      <c r="AD75" s="198"/>
      <c r="AE75" s="117">
        <f>M75-J75</f>
        <v>-307.62149285336318</v>
      </c>
      <c r="AF75" s="110">
        <f>M75/J75</f>
        <v>0.90601237615234853</v>
      </c>
      <c r="AG75" s="282"/>
    </row>
    <row r="76" spans="1:33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27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27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13"/>
      <c r="X83" s="127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13"/>
      <c r="X84" s="127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13"/>
      <c r="X85" s="127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13"/>
      <c r="X86" s="127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13"/>
      <c r="X87" s="127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19">AVERAGE(I73:I88)</f>
        <v>6</v>
      </c>
      <c r="J89" s="137">
        <f t="shared" si="19"/>
        <v>3382</v>
      </c>
      <c r="K89" s="138">
        <f t="shared" ref="K89" si="20">J89/I89</f>
        <v>563.66666666666663</v>
      </c>
      <c r="L89" s="136">
        <f t="shared" ref="L89:M89" si="21">AVERAGE(L73:L88)</f>
        <v>6</v>
      </c>
      <c r="M89" s="137">
        <f t="shared" si="21"/>
        <v>3061.0806533557566</v>
      </c>
      <c r="N89" s="138">
        <f>M89/L89</f>
        <v>510.18010889262609</v>
      </c>
      <c r="O89" s="139">
        <f>L89-I89</f>
        <v>0</v>
      </c>
      <c r="P89" s="140">
        <f>N89-K89</f>
        <v>-53.486557774040534</v>
      </c>
      <c r="Q89" s="141">
        <f>N89/K89</f>
        <v>0.9051095959064922</v>
      </c>
      <c r="R89" s="291"/>
      <c r="S89" s="142">
        <f>S73</f>
        <v>0.34737268518518516</v>
      </c>
      <c r="T89" s="143">
        <f>INDEX(T73:T88,COUNTA(T73:T88))</f>
        <v>0.40380787037037036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9"/>
      <c r="AB89" s="280"/>
      <c r="AC89" s="179">
        <f>SUM(AC73:AC88)</f>
        <v>3</v>
      </c>
      <c r="AD89" s="191">
        <f>SUM(AD73:AD88)</f>
        <v>0</v>
      </c>
      <c r="AE89" s="168">
        <f>M89-J89</f>
        <v>-320.91934664424343</v>
      </c>
      <c r="AF89" s="141">
        <f>M89/J89</f>
        <v>0.9051095959064922</v>
      </c>
      <c r="AG89" s="283"/>
    </row>
    <row r="90" spans="1:33" ht="15.75" customHeight="1">
      <c r="A90" s="294" t="s">
        <v>220</v>
      </c>
      <c r="B90" s="146" t="s">
        <v>181</v>
      </c>
      <c r="C90" s="287" t="s">
        <v>203</v>
      </c>
      <c r="D90" s="288"/>
      <c r="E90" s="147">
        <v>58.17</v>
      </c>
      <c r="F90" s="97">
        <v>1464</v>
      </c>
      <c r="G90" s="148">
        <f t="shared" ref="G90:G91" si="22">E90*F90</f>
        <v>85160.88</v>
      </c>
      <c r="H90" s="149"/>
      <c r="I90" s="150">
        <v>19</v>
      </c>
      <c r="J90" s="151">
        <v>1800</v>
      </c>
      <c r="K90" s="152">
        <f>J90/I90</f>
        <v>94.736842105263165</v>
      </c>
      <c r="L90" s="153">
        <v>19</v>
      </c>
      <c r="M90" s="151">
        <f>F90/V90*60</f>
        <v>1605.8500914076762</v>
      </c>
      <c r="N90" s="152">
        <f>M90/L90</f>
        <v>84.518425863561902</v>
      </c>
      <c r="O90" s="154">
        <f>L90-I90</f>
        <v>0</v>
      </c>
      <c r="P90" s="155">
        <f>N90-K90</f>
        <v>-10.218416241701263</v>
      </c>
      <c r="Q90" s="156">
        <f>N90/K90</f>
        <v>0.89213893967093116</v>
      </c>
      <c r="R90" s="289">
        <f>Q106</f>
        <v>0.89207055797474755</v>
      </c>
      <c r="S90" s="157">
        <v>0.70854166666666663</v>
      </c>
      <c r="T90" s="158">
        <v>0.74652777777777779</v>
      </c>
      <c r="U90" s="159"/>
      <c r="V90" s="160">
        <v>54.700000000000074</v>
      </c>
      <c r="W90" s="158"/>
      <c r="X90" s="169"/>
      <c r="Y90" s="196"/>
      <c r="Z90" s="197"/>
      <c r="AA90" s="292"/>
      <c r="AB90" s="293"/>
      <c r="AC90" s="196">
        <v>1</v>
      </c>
      <c r="AD90" s="197"/>
      <c r="AE90" s="115">
        <f>M90-J90</f>
        <v>-194.14990859232375</v>
      </c>
      <c r="AF90" s="156">
        <f>M90/J90</f>
        <v>0.89213893967093127</v>
      </c>
      <c r="AG90" s="281">
        <f>AF106</f>
        <v>0.89207055797474744</v>
      </c>
    </row>
    <row r="91" spans="1:33" ht="15.75" customHeight="1">
      <c r="A91" s="295"/>
      <c r="B91" s="163" t="s">
        <v>181</v>
      </c>
      <c r="C91" s="274" t="s">
        <v>221</v>
      </c>
      <c r="D91" s="275"/>
      <c r="E91" s="101">
        <v>44.98</v>
      </c>
      <c r="F91" s="102">
        <v>3279</v>
      </c>
      <c r="G91" s="103">
        <f t="shared" si="22"/>
        <v>147489.41999999998</v>
      </c>
      <c r="H91" s="26"/>
      <c r="I91" s="104">
        <v>21</v>
      </c>
      <c r="J91" s="105">
        <v>1800</v>
      </c>
      <c r="K91" s="106">
        <f t="shared" ref="K91" si="23">J91/I91</f>
        <v>85.714285714285708</v>
      </c>
      <c r="L91" s="107">
        <v>21</v>
      </c>
      <c r="M91" s="105">
        <f>F91/V91*60</f>
        <v>1605.6039173014144</v>
      </c>
      <c r="N91" s="106">
        <f>M91/L91</f>
        <v>76.45732939530545</v>
      </c>
      <c r="O91" s="108">
        <f>L91-I91</f>
        <v>0</v>
      </c>
      <c r="P91" s="109">
        <f>N91-K91</f>
        <v>-9.2569563189802579</v>
      </c>
      <c r="Q91" s="110">
        <f>N91/K91</f>
        <v>0.8920021762785636</v>
      </c>
      <c r="R91" s="290"/>
      <c r="S91" s="47">
        <v>0.75032407407407409</v>
      </c>
      <c r="T91" s="48">
        <v>0.8354166666666667</v>
      </c>
      <c r="U91" s="111">
        <v>5.4666666666666686</v>
      </c>
      <c r="V91" s="112">
        <v>122.53333333333336</v>
      </c>
      <c r="W91" s="113"/>
      <c r="X91" s="116"/>
      <c r="Y91" s="12"/>
      <c r="Z91" s="198"/>
      <c r="AA91" s="276"/>
      <c r="AB91" s="277"/>
      <c r="AC91" s="12">
        <v>3</v>
      </c>
      <c r="AD91" s="198"/>
      <c r="AE91" s="117">
        <f>M91-J91</f>
        <v>-194.39608269858559</v>
      </c>
      <c r="AF91" s="110">
        <f>M91/J91</f>
        <v>0.8920021762785636</v>
      </c>
      <c r="AG91" s="282"/>
    </row>
    <row r="92" spans="1:33" ht="15.75" customHeight="1">
      <c r="A92" s="295"/>
      <c r="B92" s="163"/>
      <c r="C92" s="274"/>
      <c r="D92" s="275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16"/>
      <c r="Y92" s="12"/>
      <c r="Z92" s="198"/>
      <c r="AA92" s="276"/>
      <c r="AB92" s="277"/>
      <c r="AC92" s="12"/>
      <c r="AD92" s="198"/>
      <c r="AE92" s="117"/>
      <c r="AF92" s="110"/>
      <c r="AG92" s="282"/>
    </row>
    <row r="93" spans="1:33" ht="15.75" customHeight="1">
      <c r="A93" s="295"/>
      <c r="B93" s="163"/>
      <c r="C93" s="274"/>
      <c r="D93" s="275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282"/>
    </row>
    <row r="94" spans="1:33" ht="15.75" customHeight="1">
      <c r="A94" s="296"/>
      <c r="B94" s="163"/>
      <c r="C94" s="274"/>
      <c r="D94" s="275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282"/>
    </row>
    <row r="95" spans="1:33" ht="15.75" customHeight="1">
      <c r="A95" s="296"/>
      <c r="B95" s="163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282"/>
    </row>
    <row r="96" spans="1:33" ht="15.75" customHeight="1">
      <c r="A96" s="296"/>
      <c r="B96" s="163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76"/>
      <c r="AB96" s="277"/>
      <c r="AC96" s="12"/>
      <c r="AD96" s="198"/>
      <c r="AE96" s="117"/>
      <c r="AF96" s="110"/>
      <c r="AG96" s="282"/>
    </row>
    <row r="97" spans="1:33" ht="15.75" customHeight="1">
      <c r="A97" s="296"/>
      <c r="B97" s="163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76"/>
      <c r="AB97" s="277"/>
      <c r="AC97" s="12"/>
      <c r="AD97" s="198"/>
      <c r="AE97" s="117"/>
      <c r="AF97" s="110"/>
      <c r="AG97" s="282"/>
    </row>
    <row r="98" spans="1:33" ht="15.75" customHeight="1">
      <c r="A98" s="296"/>
      <c r="B98" s="163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76"/>
      <c r="AB98" s="277"/>
      <c r="AC98" s="12"/>
      <c r="AD98" s="198"/>
      <c r="AE98" s="117"/>
      <c r="AF98" s="110"/>
      <c r="AG98" s="282"/>
    </row>
    <row r="99" spans="1:33" ht="15.75" customHeight="1">
      <c r="A99" s="296"/>
      <c r="B99" s="163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76"/>
      <c r="AB99" s="277"/>
      <c r="AC99" s="12"/>
      <c r="AD99" s="198"/>
      <c r="AE99" s="117"/>
      <c r="AF99" s="110"/>
      <c r="AG99" s="282"/>
    </row>
    <row r="100" spans="1:33" ht="15.75" customHeight="1">
      <c r="A100" s="296"/>
      <c r="B100" s="163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76"/>
      <c r="AB100" s="277"/>
      <c r="AC100" s="12"/>
      <c r="AD100" s="198"/>
      <c r="AE100" s="117"/>
      <c r="AF100" s="110"/>
      <c r="AG100" s="282"/>
    </row>
    <row r="101" spans="1:33" ht="15.75" customHeight="1">
      <c r="A101" s="296"/>
      <c r="B101" s="163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76"/>
      <c r="AB101" s="277"/>
      <c r="AC101" s="12"/>
      <c r="AD101" s="198"/>
      <c r="AE101" s="117"/>
      <c r="AF101" s="110"/>
      <c r="AG101" s="282"/>
    </row>
    <row r="102" spans="1:33" ht="15.75" customHeight="1">
      <c r="A102" s="296"/>
      <c r="B102" s="163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76"/>
      <c r="AB102" s="277"/>
      <c r="AC102" s="12"/>
      <c r="AD102" s="198"/>
      <c r="AE102" s="117"/>
      <c r="AF102" s="110"/>
      <c r="AG102" s="282"/>
    </row>
    <row r="103" spans="1:33" ht="15.75" customHeight="1">
      <c r="A103" s="296"/>
      <c r="B103" s="163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76"/>
      <c r="AB103" s="277"/>
      <c r="AC103" s="12"/>
      <c r="AD103" s="198"/>
      <c r="AE103" s="117"/>
      <c r="AF103" s="110"/>
      <c r="AG103" s="282"/>
    </row>
    <row r="104" spans="1:33" ht="15.75" customHeight="1">
      <c r="A104" s="296"/>
      <c r="B104" s="163"/>
      <c r="C104" s="274"/>
      <c r="D104" s="275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76"/>
      <c r="AB104" s="277"/>
      <c r="AC104" s="12"/>
      <c r="AD104" s="198"/>
      <c r="AE104" s="117"/>
      <c r="AF104" s="110"/>
      <c r="AG104" s="282"/>
    </row>
    <row r="105" spans="1:33" ht="15.75" customHeight="1">
      <c r="A105" s="296"/>
      <c r="B105" s="163"/>
      <c r="C105" s="274"/>
      <c r="D105" s="275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76"/>
      <c r="AB105" s="277"/>
      <c r="AC105" s="12"/>
      <c r="AD105" s="198"/>
      <c r="AE105" s="165"/>
      <c r="AF105" s="125"/>
      <c r="AG105" s="282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20</v>
      </c>
      <c r="J106" s="137">
        <f t="shared" si="24"/>
        <v>1800</v>
      </c>
      <c r="K106" s="138">
        <f t="shared" ref="K106" si="25">J106/I106</f>
        <v>90</v>
      </c>
      <c r="L106" s="136">
        <f t="shared" ref="L106:M106" si="26">AVERAGE(L90:L105)</f>
        <v>20</v>
      </c>
      <c r="M106" s="137">
        <f t="shared" si="26"/>
        <v>1605.7270043545454</v>
      </c>
      <c r="N106" s="138">
        <f>M106/L106</f>
        <v>80.286350217727275</v>
      </c>
      <c r="O106" s="139">
        <f>L106-I106</f>
        <v>0</v>
      </c>
      <c r="P106" s="140">
        <f>N106-K106</f>
        <v>-9.713649782272725</v>
      </c>
      <c r="Q106" s="141">
        <f>N106/K106</f>
        <v>0.89207055797474755</v>
      </c>
      <c r="R106" s="291"/>
      <c r="S106" s="142">
        <f>S90</f>
        <v>0.70854166666666663</v>
      </c>
      <c r="T106" s="143">
        <f>INDEX(T90:T105,COUNTA(T90:T105))</f>
        <v>0.8354166666666667</v>
      </c>
      <c r="U106" s="144"/>
      <c r="V106" s="166"/>
      <c r="W106" s="167"/>
      <c r="X106" s="138"/>
      <c r="Y106" s="179">
        <f t="shared" ref="Y106:Z106" si="27">SUM(Y90:Y105)</f>
        <v>0</v>
      </c>
      <c r="Z106" s="180">
        <f t="shared" si="27"/>
        <v>0</v>
      </c>
      <c r="AA106" s="279"/>
      <c r="AB106" s="280"/>
      <c r="AC106" s="179">
        <f t="shared" ref="AC106:AD106" si="28">SUM(AC90:AC105)</f>
        <v>4</v>
      </c>
      <c r="AD106" s="180">
        <f t="shared" si="28"/>
        <v>0</v>
      </c>
      <c r="AE106" s="168">
        <f>M106-J106</f>
        <v>-194.27299564545456</v>
      </c>
      <c r="AF106" s="141">
        <f>M106/J106</f>
        <v>0.89207055797474744</v>
      </c>
      <c r="AG106" s="283"/>
    </row>
    <row r="107" spans="1:33" ht="15.75" customHeight="1">
      <c r="A107" s="284" t="s">
        <v>196</v>
      </c>
      <c r="B107" s="146" t="s">
        <v>181</v>
      </c>
      <c r="C107" s="287" t="s">
        <v>201</v>
      </c>
      <c r="D107" s="288"/>
      <c r="E107" s="147">
        <v>54.09</v>
      </c>
      <c r="F107" s="159">
        <v>1209</v>
      </c>
      <c r="G107" s="148">
        <f t="shared" ref="G107:G109" si="29">E107*F107</f>
        <v>65394.810000000005</v>
      </c>
      <c r="H107" s="149"/>
      <c r="I107" s="150">
        <v>19</v>
      </c>
      <c r="J107" s="151">
        <v>2000</v>
      </c>
      <c r="K107" s="152">
        <f>J107/I107</f>
        <v>105.26315789473684</v>
      </c>
      <c r="L107" s="153">
        <v>20</v>
      </c>
      <c r="M107" s="151">
        <f>F107/V107*60</f>
        <v>1785.966352072217</v>
      </c>
      <c r="N107" s="152">
        <f>M107/L107</f>
        <v>89.298317603610855</v>
      </c>
      <c r="O107" s="154">
        <f>L107-I107</f>
        <v>1</v>
      </c>
      <c r="P107" s="155">
        <f>N107-K107</f>
        <v>-15.964840291125981</v>
      </c>
      <c r="Q107" s="156">
        <f>N107/K107</f>
        <v>0.84833401723430313</v>
      </c>
      <c r="R107" s="289">
        <f>Q123</f>
        <v>0.86373849953535464</v>
      </c>
      <c r="S107" s="157">
        <v>0.70859953703703704</v>
      </c>
      <c r="T107" s="158">
        <v>0.7368055555555556</v>
      </c>
      <c r="U107" s="159"/>
      <c r="V107" s="160">
        <v>40.616666666666731</v>
      </c>
      <c r="W107" s="97"/>
      <c r="X107" s="98"/>
      <c r="Y107" s="196"/>
      <c r="Z107" s="197"/>
      <c r="AA107" s="292"/>
      <c r="AB107" s="293"/>
      <c r="AC107" s="196">
        <v>1</v>
      </c>
      <c r="AD107" s="197"/>
      <c r="AE107" s="115">
        <f>M107-J107</f>
        <v>-214.03364792778302</v>
      </c>
      <c r="AF107" s="156">
        <f>M107/J107</f>
        <v>0.89298317603610844</v>
      </c>
      <c r="AG107" s="358">
        <f>AF123</f>
        <v>0.89252978285319984</v>
      </c>
    </row>
    <row r="108" spans="1:33" ht="15.75" customHeight="1">
      <c r="A108" s="285"/>
      <c r="B108" s="163" t="s">
        <v>181</v>
      </c>
      <c r="C108" s="274" t="s">
        <v>222</v>
      </c>
      <c r="D108" s="275"/>
      <c r="E108" s="101">
        <v>50.67</v>
      </c>
      <c r="F108" s="111">
        <v>1870</v>
      </c>
      <c r="G108" s="103">
        <f t="shared" si="29"/>
        <v>94752.900000000009</v>
      </c>
      <c r="H108" s="26"/>
      <c r="I108" s="104">
        <v>20</v>
      </c>
      <c r="J108" s="105">
        <v>2000</v>
      </c>
      <c r="K108" s="106">
        <f t="shared" ref="K108:K109" si="30">J108/I108</f>
        <v>100</v>
      </c>
      <c r="L108" s="107">
        <v>20</v>
      </c>
      <c r="M108" s="105">
        <f>F108/V108*60</f>
        <v>1784.7295864262985</v>
      </c>
      <c r="N108" s="106">
        <f>M108/L108</f>
        <v>89.236479321314931</v>
      </c>
      <c r="O108" s="108">
        <f>L108-I108</f>
        <v>0</v>
      </c>
      <c r="P108" s="109">
        <f>N108-K108</f>
        <v>-10.763520678685069</v>
      </c>
      <c r="Q108" s="110">
        <f>N108/K108</f>
        <v>0.89236479321314932</v>
      </c>
      <c r="R108" s="290"/>
      <c r="S108" s="47">
        <v>0.74106481481481479</v>
      </c>
      <c r="T108" s="48">
        <v>0.78472222222222221</v>
      </c>
      <c r="U108" s="111">
        <v>6.1333333333332263</v>
      </c>
      <c r="V108" s="112">
        <v>62.866666666666688</v>
      </c>
      <c r="W108" s="113"/>
      <c r="X108" s="116"/>
      <c r="Y108" s="12"/>
      <c r="Z108" s="198"/>
      <c r="AA108" s="276"/>
      <c r="AB108" s="277"/>
      <c r="AC108" s="12">
        <v>1</v>
      </c>
      <c r="AD108" s="198"/>
      <c r="AE108" s="117">
        <f>M108-J108</f>
        <v>-215.27041357370149</v>
      </c>
      <c r="AF108" s="110">
        <f>M108/J108</f>
        <v>0.89236479321314921</v>
      </c>
      <c r="AG108" s="359"/>
    </row>
    <row r="109" spans="1:33" ht="15.75" customHeight="1">
      <c r="A109" s="285"/>
      <c r="B109" s="163" t="s">
        <v>181</v>
      </c>
      <c r="C109" s="274" t="s">
        <v>197</v>
      </c>
      <c r="D109" s="275"/>
      <c r="E109" s="101">
        <v>57.3</v>
      </c>
      <c r="F109" s="111">
        <v>920</v>
      </c>
      <c r="G109" s="103">
        <f t="shared" si="29"/>
        <v>52716</v>
      </c>
      <c r="H109" s="26"/>
      <c r="I109" s="104">
        <v>21</v>
      </c>
      <c r="J109" s="105">
        <v>2000</v>
      </c>
      <c r="K109" s="106">
        <f t="shared" si="30"/>
        <v>95.238095238095241</v>
      </c>
      <c r="L109" s="107">
        <v>22</v>
      </c>
      <c r="M109" s="105">
        <f>F109/V109*60</f>
        <v>1784.4827586206843</v>
      </c>
      <c r="N109" s="106">
        <f>M109/L109</f>
        <v>81.112852664576565</v>
      </c>
      <c r="O109" s="108">
        <f>L109-I109</f>
        <v>1</v>
      </c>
      <c r="P109" s="109">
        <f>N109-K109</f>
        <v>-14.125242573518676</v>
      </c>
      <c r="Q109" s="110">
        <f>N109/K109</f>
        <v>0.85168495297805391</v>
      </c>
      <c r="R109" s="290"/>
      <c r="S109" s="47">
        <v>0.78824074074074069</v>
      </c>
      <c r="T109" s="48">
        <v>0.80972222222222223</v>
      </c>
      <c r="U109" s="111">
        <v>5.066666666666606</v>
      </c>
      <c r="V109" s="112">
        <v>30.933333333333426</v>
      </c>
      <c r="W109" s="113"/>
      <c r="X109" s="116"/>
      <c r="Y109" s="12"/>
      <c r="Z109" s="198"/>
      <c r="AA109" s="276"/>
      <c r="AB109" s="277"/>
      <c r="AC109" s="12">
        <v>1</v>
      </c>
      <c r="AD109" s="198"/>
      <c r="AE109" s="117">
        <f>M109-J109</f>
        <v>-215.51724137931569</v>
      </c>
      <c r="AF109" s="110">
        <f>M109/J109</f>
        <v>0.8922413793103422</v>
      </c>
      <c r="AG109" s="359"/>
    </row>
    <row r="110" spans="1:33" ht="15.75" customHeight="1">
      <c r="A110" s="285"/>
      <c r="B110" s="163"/>
      <c r="C110" s="274"/>
      <c r="D110" s="275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76"/>
      <c r="AB110" s="277"/>
      <c r="AC110" s="12"/>
      <c r="AD110" s="198"/>
      <c r="AE110" s="117"/>
      <c r="AF110" s="110"/>
      <c r="AG110" s="359"/>
    </row>
    <row r="111" spans="1:33" ht="15.75" customHeight="1">
      <c r="A111" s="285"/>
      <c r="B111" s="163"/>
      <c r="C111" s="274"/>
      <c r="D111" s="275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359"/>
    </row>
    <row r="112" spans="1:33" ht="15.75" customHeight="1">
      <c r="A112" s="285"/>
      <c r="B112" s="163"/>
      <c r="C112" s="274"/>
      <c r="D112" s="275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359"/>
    </row>
    <row r="113" spans="1:33" ht="15.75" customHeight="1">
      <c r="A113" s="285"/>
      <c r="B113" s="163"/>
      <c r="C113" s="274"/>
      <c r="D113" s="275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12"/>
      <c r="Z113" s="198"/>
      <c r="AA113" s="276"/>
      <c r="AB113" s="277"/>
      <c r="AC113" s="12"/>
      <c r="AD113" s="198"/>
      <c r="AE113" s="117"/>
      <c r="AF113" s="110"/>
      <c r="AG113" s="359"/>
    </row>
    <row r="114" spans="1:33" ht="15.75" customHeight="1">
      <c r="A114" s="285"/>
      <c r="B114" s="163"/>
      <c r="C114" s="274"/>
      <c r="D114" s="275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12"/>
      <c r="Z114" s="198"/>
      <c r="AA114" s="276"/>
      <c r="AB114" s="277"/>
      <c r="AC114" s="12"/>
      <c r="AD114" s="198"/>
      <c r="AE114" s="117"/>
      <c r="AF114" s="110"/>
      <c r="AG114" s="359"/>
    </row>
    <row r="115" spans="1:33" ht="15.75" customHeight="1">
      <c r="A115" s="285"/>
      <c r="B115" s="163"/>
      <c r="C115" s="274"/>
      <c r="D115" s="275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12"/>
      <c r="Z115" s="198"/>
      <c r="AA115" s="276"/>
      <c r="AB115" s="277"/>
      <c r="AC115" s="12"/>
      <c r="AD115" s="198"/>
      <c r="AE115" s="117"/>
      <c r="AF115" s="110"/>
      <c r="AG115" s="359"/>
    </row>
    <row r="116" spans="1:33" ht="15.75" customHeight="1">
      <c r="A116" s="285"/>
      <c r="B116" s="163"/>
      <c r="C116" s="274"/>
      <c r="D116" s="275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12"/>
      <c r="Z116" s="198"/>
      <c r="AA116" s="276"/>
      <c r="AB116" s="277"/>
      <c r="AC116" s="12"/>
      <c r="AD116" s="198"/>
      <c r="AE116" s="117"/>
      <c r="AF116" s="110"/>
      <c r="AG116" s="359"/>
    </row>
    <row r="117" spans="1:33" ht="15.75" customHeight="1">
      <c r="A117" s="285"/>
      <c r="B117" s="163"/>
      <c r="C117" s="274"/>
      <c r="D117" s="275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13"/>
      <c r="X117" s="116"/>
      <c r="Y117" s="12"/>
      <c r="Z117" s="198"/>
      <c r="AA117" s="276"/>
      <c r="AB117" s="277"/>
      <c r="AC117" s="12"/>
      <c r="AD117" s="198"/>
      <c r="AE117" s="117"/>
      <c r="AF117" s="110"/>
      <c r="AG117" s="359"/>
    </row>
    <row r="118" spans="1:33" ht="15.75" customHeight="1">
      <c r="A118" s="285"/>
      <c r="B118" s="163"/>
      <c r="C118" s="274"/>
      <c r="D118" s="275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13"/>
      <c r="X118" s="116"/>
      <c r="Y118" s="12"/>
      <c r="Z118" s="198"/>
      <c r="AA118" s="276"/>
      <c r="AB118" s="277"/>
      <c r="AC118" s="12"/>
      <c r="AD118" s="198"/>
      <c r="AE118" s="117"/>
      <c r="AF118" s="110"/>
      <c r="AG118" s="359"/>
    </row>
    <row r="119" spans="1:33" ht="15.75" customHeight="1">
      <c r="A119" s="285"/>
      <c r="B119" s="163"/>
      <c r="C119" s="274"/>
      <c r="D119" s="275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13"/>
      <c r="X119" s="116"/>
      <c r="Y119" s="12"/>
      <c r="Z119" s="198"/>
      <c r="AA119" s="276"/>
      <c r="AB119" s="277"/>
      <c r="AC119" s="12"/>
      <c r="AD119" s="198"/>
      <c r="AE119" s="117"/>
      <c r="AF119" s="110"/>
      <c r="AG119" s="359"/>
    </row>
    <row r="120" spans="1:33" ht="15.75" customHeight="1">
      <c r="A120" s="285"/>
      <c r="B120" s="163"/>
      <c r="C120" s="274"/>
      <c r="D120" s="275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83"/>
      <c r="X120" s="184"/>
      <c r="Y120" s="12"/>
      <c r="Z120" s="198"/>
      <c r="AA120" s="276"/>
      <c r="AB120" s="277"/>
      <c r="AC120" s="12"/>
      <c r="AD120" s="198"/>
      <c r="AE120" s="117"/>
      <c r="AF120" s="110"/>
      <c r="AG120" s="359"/>
    </row>
    <row r="121" spans="1:33" ht="15.75" customHeight="1">
      <c r="A121" s="285"/>
      <c r="B121" s="163"/>
      <c r="C121" s="274"/>
      <c r="D121" s="275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85"/>
      <c r="X121" s="186"/>
      <c r="Y121" s="12"/>
      <c r="Z121" s="198"/>
      <c r="AA121" s="276"/>
      <c r="AB121" s="277"/>
      <c r="AC121" s="12"/>
      <c r="AD121" s="198"/>
      <c r="AE121" s="117"/>
      <c r="AF121" s="110"/>
      <c r="AG121" s="359"/>
    </row>
    <row r="122" spans="1:33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47"/>
      <c r="T122" s="48"/>
      <c r="U122" s="130"/>
      <c r="V122" s="112"/>
      <c r="W122" s="185"/>
      <c r="X122" s="186"/>
      <c r="Y122" s="12"/>
      <c r="Z122" s="198"/>
      <c r="AA122" s="276"/>
      <c r="AB122" s="277"/>
      <c r="AC122" s="12"/>
      <c r="AD122" s="198"/>
      <c r="AE122" s="117"/>
      <c r="AF122" s="110"/>
      <c r="AG122" s="359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1">AVERAGE(I107:I122)</f>
        <v>20</v>
      </c>
      <c r="J123" s="137">
        <f t="shared" si="31"/>
        <v>2000</v>
      </c>
      <c r="K123" s="138">
        <f t="shared" ref="K123" si="32">J123/I123</f>
        <v>100</v>
      </c>
      <c r="L123" s="136">
        <f t="shared" ref="L123:M123" si="33">AVERAGE(L107:L122)</f>
        <v>20.666666666666668</v>
      </c>
      <c r="M123" s="137">
        <f t="shared" si="33"/>
        <v>1785.0595657063998</v>
      </c>
      <c r="N123" s="138">
        <f>M123/L123</f>
        <v>86.373849953535469</v>
      </c>
      <c r="O123" s="139">
        <f>L123-I123</f>
        <v>0.66666666666666785</v>
      </c>
      <c r="P123" s="140">
        <f>N123-K123</f>
        <v>-13.626150046464531</v>
      </c>
      <c r="Q123" s="141">
        <f>N123/K123</f>
        <v>0.86373849953535464</v>
      </c>
      <c r="R123" s="291"/>
      <c r="S123" s="142">
        <f>S107</f>
        <v>0.70859953703703704</v>
      </c>
      <c r="T123" s="143">
        <f>INDEX(T107:T122,COUNTA(T107:T122))</f>
        <v>0.80972222222222223</v>
      </c>
      <c r="U123" s="144"/>
      <c r="V123" s="166"/>
      <c r="W123" s="187"/>
      <c r="X123" s="188"/>
      <c r="Y123" s="179">
        <f t="shared" ref="Y123:Z123" si="34">SUM(Y107:Y122)</f>
        <v>0</v>
      </c>
      <c r="Z123" s="180">
        <f t="shared" si="34"/>
        <v>0</v>
      </c>
      <c r="AA123" s="279"/>
      <c r="AB123" s="280"/>
      <c r="AC123" s="179">
        <f t="shared" ref="AC123:AD123" si="35">SUM(AC107:AC122)</f>
        <v>3</v>
      </c>
      <c r="AD123" s="180">
        <f t="shared" si="35"/>
        <v>0</v>
      </c>
      <c r="AE123" s="168">
        <f>M123-J123</f>
        <v>-214.94043429360022</v>
      </c>
      <c r="AF123" s="141">
        <f>M123/J123</f>
        <v>0.89252978285319984</v>
      </c>
      <c r="AG123" s="360"/>
    </row>
    <row r="124" spans="1:33" ht="15.75" customHeight="1">
      <c r="A124" s="294" t="s">
        <v>209</v>
      </c>
      <c r="B124" s="146" t="s">
        <v>181</v>
      </c>
      <c r="C124" s="287" t="s">
        <v>200</v>
      </c>
      <c r="D124" s="288"/>
      <c r="E124" s="147">
        <v>47.6</v>
      </c>
      <c r="F124" s="97">
        <v>1621</v>
      </c>
      <c r="G124" s="148">
        <f t="shared" ref="G124:G126" si="36">E124*F124</f>
        <v>77159.600000000006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1786.7728107777118</v>
      </c>
      <c r="N124" s="152">
        <f>M124/L124</f>
        <v>77.685774381639646</v>
      </c>
      <c r="O124" s="154">
        <f>L124-I124</f>
        <v>0</v>
      </c>
      <c r="P124" s="155">
        <f>N124-K124</f>
        <v>-9.2707473574907908</v>
      </c>
      <c r="Q124" s="156">
        <f>N124/K124</f>
        <v>0.89338640538885594</v>
      </c>
      <c r="R124" s="289">
        <f>Q140</f>
        <v>0.87996463034851369</v>
      </c>
      <c r="S124" s="157">
        <v>0.70833333333333337</v>
      </c>
      <c r="T124" s="158">
        <v>0.74613425925925925</v>
      </c>
      <c r="U124" s="159"/>
      <c r="V124" s="160">
        <v>54.433333333333266</v>
      </c>
      <c r="W124" s="158"/>
      <c r="X124" s="169"/>
      <c r="Y124" s="196"/>
      <c r="Z124" s="197"/>
      <c r="AA124" s="292"/>
      <c r="AB124" s="293"/>
      <c r="AC124" s="196">
        <v>1</v>
      </c>
      <c r="AD124" s="197"/>
      <c r="AE124" s="115">
        <f>M124-J124</f>
        <v>-213.22718922228819</v>
      </c>
      <c r="AF124" s="156">
        <f>M124/J124</f>
        <v>0.89338640538885594</v>
      </c>
      <c r="AG124" s="281">
        <f>AF140</f>
        <v>0.89271774093327472</v>
      </c>
    </row>
    <row r="125" spans="1:33" ht="15.75" customHeight="1">
      <c r="A125" s="295"/>
      <c r="B125" s="163" t="s">
        <v>181</v>
      </c>
      <c r="C125" s="274" t="s">
        <v>199</v>
      </c>
      <c r="D125" s="275"/>
      <c r="E125" s="101">
        <v>56.87</v>
      </c>
      <c r="F125" s="102">
        <v>1451</v>
      </c>
      <c r="G125" s="103">
        <f t="shared" si="36"/>
        <v>82518.37</v>
      </c>
      <c r="H125" s="26"/>
      <c r="I125" s="104">
        <v>23</v>
      </c>
      <c r="J125" s="105">
        <v>2000</v>
      </c>
      <c r="K125" s="106">
        <f t="shared" ref="K125:K126" si="37">J125/I125</f>
        <v>86.956521739130437</v>
      </c>
      <c r="L125" s="107">
        <v>24</v>
      </c>
      <c r="M125" s="105">
        <f>F125/V125*60</f>
        <v>1784.0163934426246</v>
      </c>
      <c r="N125" s="106">
        <f>M125/L125</f>
        <v>74.334016393442695</v>
      </c>
      <c r="O125" s="108">
        <f>L125-I125</f>
        <v>1</v>
      </c>
      <c r="P125" s="109">
        <f>N125-K125</f>
        <v>-12.622505345687742</v>
      </c>
      <c r="Q125" s="110">
        <f>N125/K125</f>
        <v>0.85484118852459101</v>
      </c>
      <c r="R125" s="290"/>
      <c r="S125" s="47">
        <v>0.74944444444444447</v>
      </c>
      <c r="T125" s="48">
        <v>0.78333333333333333</v>
      </c>
      <c r="U125" s="111">
        <v>4.766666666666719</v>
      </c>
      <c r="V125" s="112">
        <v>48.799999999999955</v>
      </c>
      <c r="W125" s="113"/>
      <c r="X125" s="116"/>
      <c r="Y125" s="12"/>
      <c r="Z125" s="198"/>
      <c r="AA125" s="276"/>
      <c r="AB125" s="277"/>
      <c r="AC125" s="12">
        <v>1</v>
      </c>
      <c r="AD125" s="198"/>
      <c r="AE125" s="117">
        <f>M125-J125</f>
        <v>-215.98360655737542</v>
      </c>
      <c r="AF125" s="110">
        <f>M125/J125</f>
        <v>0.89200819672131226</v>
      </c>
      <c r="AG125" s="282"/>
    </row>
    <row r="126" spans="1:33" ht="15.75" customHeight="1">
      <c r="A126" s="295"/>
      <c r="B126" s="163" t="s">
        <v>181</v>
      </c>
      <c r="C126" s="274" t="s">
        <v>198</v>
      </c>
      <c r="D126" s="275"/>
      <c r="E126" s="101">
        <v>56.79</v>
      </c>
      <c r="F126" s="102">
        <v>1726</v>
      </c>
      <c r="G126" s="103">
        <f t="shared" si="36"/>
        <v>98019.54</v>
      </c>
      <c r="H126" s="26"/>
      <c r="I126" s="104">
        <v>23</v>
      </c>
      <c r="J126" s="105">
        <v>2000</v>
      </c>
      <c r="K126" s="106">
        <f t="shared" si="37"/>
        <v>86.956521739130437</v>
      </c>
      <c r="L126" s="107">
        <v>23</v>
      </c>
      <c r="M126" s="105">
        <f>F126/V126*60</f>
        <v>1785.5172413793118</v>
      </c>
      <c r="N126" s="106">
        <f>M126/L126</f>
        <v>77.631184407796169</v>
      </c>
      <c r="O126" s="108">
        <f>L126-I126</f>
        <v>0</v>
      </c>
      <c r="P126" s="109">
        <f>N126-K126</f>
        <v>-9.3253373313342678</v>
      </c>
      <c r="Q126" s="110">
        <f>N126/K126</f>
        <v>0.89275862068965595</v>
      </c>
      <c r="R126" s="290"/>
      <c r="S126" s="47">
        <v>0.78749999999999998</v>
      </c>
      <c r="T126" s="48">
        <v>0.82777777777777772</v>
      </c>
      <c r="U126" s="111">
        <v>5.9999999999999787</v>
      </c>
      <c r="V126" s="112">
        <v>57.999999999999957</v>
      </c>
      <c r="W126" s="113"/>
      <c r="X126" s="116"/>
      <c r="Y126" s="12"/>
      <c r="Z126" s="198"/>
      <c r="AA126" s="276"/>
      <c r="AB126" s="277"/>
      <c r="AC126" s="12">
        <v>1</v>
      </c>
      <c r="AD126" s="198"/>
      <c r="AE126" s="117">
        <f>M126-J126</f>
        <v>-214.48275862068817</v>
      </c>
      <c r="AF126" s="110">
        <f>M126/J126</f>
        <v>0.89275862068965595</v>
      </c>
      <c r="AG126" s="282"/>
    </row>
    <row r="127" spans="1:33" ht="15.75" customHeight="1">
      <c r="A127" s="295"/>
      <c r="B127" s="163"/>
      <c r="C127" s="274"/>
      <c r="D127" s="275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76"/>
      <c r="AB127" s="277"/>
      <c r="AC127" s="12"/>
      <c r="AD127" s="198"/>
      <c r="AE127" s="117"/>
      <c r="AF127" s="110"/>
      <c r="AG127" s="282"/>
    </row>
    <row r="128" spans="1:33" ht="15.75" customHeight="1">
      <c r="A128" s="296"/>
      <c r="B128" s="163"/>
      <c r="C128" s="274"/>
      <c r="D128" s="275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76"/>
      <c r="AB128" s="277"/>
      <c r="AC128" s="12"/>
      <c r="AD128" s="198"/>
      <c r="AE128" s="117"/>
      <c r="AF128" s="110"/>
      <c r="AG128" s="282"/>
    </row>
    <row r="129" spans="1:33" ht="15.75" customHeight="1">
      <c r="A129" s="296"/>
      <c r="B129" s="163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12"/>
      <c r="Z129" s="198"/>
      <c r="AA129" s="276"/>
      <c r="AB129" s="277"/>
      <c r="AC129" s="12"/>
      <c r="AD129" s="198"/>
      <c r="AE129" s="117"/>
      <c r="AF129" s="110"/>
      <c r="AG129" s="282"/>
    </row>
    <row r="130" spans="1:33" ht="15.75" customHeight="1">
      <c r="A130" s="296"/>
      <c r="B130" s="163"/>
      <c r="C130" s="274"/>
      <c r="D130" s="275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119"/>
      <c r="T130" s="120"/>
      <c r="U130" s="111"/>
      <c r="V130" s="112"/>
      <c r="W130" s="120"/>
      <c r="X130" s="189"/>
      <c r="Y130" s="12"/>
      <c r="Z130" s="198"/>
      <c r="AA130" s="276"/>
      <c r="AB130" s="277"/>
      <c r="AC130" s="12"/>
      <c r="AD130" s="198"/>
      <c r="AE130" s="117"/>
      <c r="AF130" s="110"/>
      <c r="AG130" s="282"/>
    </row>
    <row r="131" spans="1:33" ht="15.75" customHeight="1">
      <c r="A131" s="296"/>
      <c r="B131" s="163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119"/>
      <c r="T131" s="120"/>
      <c r="U131" s="111"/>
      <c r="V131" s="112"/>
      <c r="W131" s="120"/>
      <c r="X131" s="189"/>
      <c r="Y131" s="12"/>
      <c r="Z131" s="198"/>
      <c r="AA131" s="276"/>
      <c r="AB131" s="277"/>
      <c r="AC131" s="12"/>
      <c r="AD131" s="198"/>
      <c r="AE131" s="117"/>
      <c r="AF131" s="110"/>
      <c r="AG131" s="282"/>
    </row>
    <row r="132" spans="1:33" ht="15.75" customHeight="1">
      <c r="A132" s="296"/>
      <c r="B132" s="163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119"/>
      <c r="T132" s="120"/>
      <c r="U132" s="111"/>
      <c r="V132" s="112"/>
      <c r="W132" s="120"/>
      <c r="X132" s="189"/>
      <c r="Y132" s="12"/>
      <c r="Z132" s="198"/>
      <c r="AA132" s="276"/>
      <c r="AB132" s="277"/>
      <c r="AC132" s="12"/>
      <c r="AD132" s="198"/>
      <c r="AE132" s="117"/>
      <c r="AF132" s="110"/>
      <c r="AG132" s="282"/>
    </row>
    <row r="133" spans="1:33" ht="15.75" customHeight="1">
      <c r="A133" s="296"/>
      <c r="B133" s="163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119"/>
      <c r="T133" s="120"/>
      <c r="U133" s="111"/>
      <c r="V133" s="112"/>
      <c r="W133" s="120"/>
      <c r="X133" s="189"/>
      <c r="Y133" s="12"/>
      <c r="Z133" s="198"/>
      <c r="AA133" s="276"/>
      <c r="AB133" s="277"/>
      <c r="AC133" s="12"/>
      <c r="AD133" s="198"/>
      <c r="AE133" s="117"/>
      <c r="AF133" s="110"/>
      <c r="AG133" s="282"/>
    </row>
    <row r="134" spans="1:33" ht="15.75" customHeight="1">
      <c r="A134" s="296"/>
      <c r="B134" s="163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119"/>
      <c r="T134" s="120"/>
      <c r="U134" s="111"/>
      <c r="V134" s="112"/>
      <c r="W134" s="120"/>
      <c r="X134" s="189"/>
      <c r="Y134" s="12"/>
      <c r="Z134" s="198"/>
      <c r="AA134" s="276"/>
      <c r="AB134" s="277"/>
      <c r="AC134" s="12"/>
      <c r="AD134" s="198"/>
      <c r="AE134" s="117"/>
      <c r="AF134" s="110"/>
      <c r="AG134" s="282"/>
    </row>
    <row r="135" spans="1:33" ht="15.75" customHeight="1">
      <c r="A135" s="296"/>
      <c r="B135" s="163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119"/>
      <c r="T135" s="120"/>
      <c r="U135" s="111"/>
      <c r="V135" s="112"/>
      <c r="W135" s="120"/>
      <c r="X135" s="189"/>
      <c r="Y135" s="12"/>
      <c r="Z135" s="198"/>
      <c r="AA135" s="276"/>
      <c r="AB135" s="277"/>
      <c r="AC135" s="12"/>
      <c r="AD135" s="198"/>
      <c r="AE135" s="117"/>
      <c r="AF135" s="110"/>
      <c r="AG135" s="282"/>
    </row>
    <row r="136" spans="1:33" ht="15.75" customHeight="1">
      <c r="A136" s="296"/>
      <c r="B136" s="163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119"/>
      <c r="T136" s="120"/>
      <c r="U136" s="111"/>
      <c r="V136" s="112"/>
      <c r="W136" s="120"/>
      <c r="X136" s="189"/>
      <c r="Y136" s="12"/>
      <c r="Z136" s="198"/>
      <c r="AA136" s="276"/>
      <c r="AB136" s="277"/>
      <c r="AC136" s="12"/>
      <c r="AD136" s="198"/>
      <c r="AE136" s="117"/>
      <c r="AF136" s="110"/>
      <c r="AG136" s="282"/>
    </row>
    <row r="137" spans="1:33" ht="15.75" customHeight="1">
      <c r="A137" s="296"/>
      <c r="B137" s="163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119"/>
      <c r="T137" s="120"/>
      <c r="U137" s="111"/>
      <c r="V137" s="112"/>
      <c r="W137" s="120"/>
      <c r="X137" s="189"/>
      <c r="Y137" s="12"/>
      <c r="Z137" s="198"/>
      <c r="AA137" s="276"/>
      <c r="AB137" s="277"/>
      <c r="AC137" s="12"/>
      <c r="AD137" s="198"/>
      <c r="AE137" s="117"/>
      <c r="AF137" s="110"/>
      <c r="AG137" s="282"/>
    </row>
    <row r="138" spans="1:33" ht="15.75" customHeight="1">
      <c r="A138" s="296"/>
      <c r="B138" s="163"/>
      <c r="C138" s="274"/>
      <c r="D138" s="275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119"/>
      <c r="T138" s="120"/>
      <c r="U138" s="111"/>
      <c r="V138" s="112"/>
      <c r="W138" s="120"/>
      <c r="X138" s="189"/>
      <c r="Y138" s="12"/>
      <c r="Z138" s="198"/>
      <c r="AA138" s="276"/>
      <c r="AB138" s="277"/>
      <c r="AC138" s="12"/>
      <c r="AD138" s="198"/>
      <c r="AE138" s="117"/>
      <c r="AF138" s="110"/>
      <c r="AG138" s="282"/>
    </row>
    <row r="139" spans="1:33" ht="15.75" customHeight="1">
      <c r="A139" s="296"/>
      <c r="B139" s="163"/>
      <c r="C139" s="274"/>
      <c r="D139" s="275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12"/>
      <c r="Z139" s="198"/>
      <c r="AA139" s="276"/>
      <c r="AB139" s="277"/>
      <c r="AC139" s="12"/>
      <c r="AD139" s="198"/>
      <c r="AE139" s="165"/>
      <c r="AF139" s="125"/>
      <c r="AG139" s="282"/>
    </row>
    <row r="140" spans="1:33" ht="15.75" customHeight="1" thickBot="1">
      <c r="A140" s="297"/>
      <c r="B140" s="133" t="s">
        <v>117</v>
      </c>
      <c r="C140" s="278"/>
      <c r="D140" s="278"/>
      <c r="E140" s="134"/>
      <c r="F140" s="167"/>
      <c r="G140" s="135"/>
      <c r="H140" s="69"/>
      <c r="I140" s="136">
        <f t="shared" ref="I140:J140" si="38">AVERAGE(I124:I139)</f>
        <v>23</v>
      </c>
      <c r="J140" s="137">
        <f t="shared" si="38"/>
        <v>2000</v>
      </c>
      <c r="K140" s="138">
        <f t="shared" ref="K140" si="39">J140/I140</f>
        <v>86.956521739130437</v>
      </c>
      <c r="L140" s="136">
        <f t="shared" ref="L140:M140" si="40">AVERAGE(L124:L139)</f>
        <v>23.333333333333332</v>
      </c>
      <c r="M140" s="137">
        <f t="shared" si="40"/>
        <v>1785.4354818665495</v>
      </c>
      <c r="N140" s="138">
        <f>M140/L140</f>
        <v>76.518663508566405</v>
      </c>
      <c r="O140" s="139">
        <f>L140-I140</f>
        <v>0.33333333333333215</v>
      </c>
      <c r="P140" s="140">
        <f>N140-K140</f>
        <v>-10.437858230564032</v>
      </c>
      <c r="Q140" s="141">
        <f>N140/K140</f>
        <v>0.87996463034851369</v>
      </c>
      <c r="R140" s="291"/>
      <c r="S140" s="142">
        <f>S124</f>
        <v>0.70833333333333337</v>
      </c>
      <c r="T140" s="143">
        <f>INDEX(T124:T139,COUNTA(T124:T139))</f>
        <v>0.82777777777777772</v>
      </c>
      <c r="U140" s="144"/>
      <c r="V140" s="166"/>
      <c r="W140" s="167"/>
      <c r="X140" s="138"/>
      <c r="Y140" s="179">
        <f t="shared" ref="Y140:Z140" si="41">SUM(Y124:Y139)</f>
        <v>0</v>
      </c>
      <c r="Z140" s="180">
        <f t="shared" si="41"/>
        <v>0</v>
      </c>
      <c r="AA140" s="279"/>
      <c r="AB140" s="280"/>
      <c r="AC140" s="179">
        <f t="shared" ref="AC140:AD140" si="42">SUM(AC124:AC139)</f>
        <v>3</v>
      </c>
      <c r="AD140" s="180">
        <f t="shared" si="42"/>
        <v>0</v>
      </c>
      <c r="AE140" s="168">
        <f>M140-J140</f>
        <v>-214.56451813345052</v>
      </c>
      <c r="AF140" s="141">
        <f>M140/J140</f>
        <v>0.89271774093327472</v>
      </c>
      <c r="AG140" s="283"/>
    </row>
    <row r="142" spans="1:33">
      <c r="AA142" s="273" t="s">
        <v>159</v>
      </c>
      <c r="AB142" s="273"/>
    </row>
    <row r="143" spans="1:33">
      <c r="AA143" s="273" t="s">
        <v>160</v>
      </c>
      <c r="AB143" s="273"/>
    </row>
    <row r="144" spans="1:33">
      <c r="AA144" s="273" t="s">
        <v>161</v>
      </c>
      <c r="AB144" s="273"/>
    </row>
    <row r="145" spans="27:28">
      <c r="AA145" s="273" t="s">
        <v>162</v>
      </c>
      <c r="AB145" s="273"/>
    </row>
    <row r="146" spans="27:28">
      <c r="AA146" s="273" t="s">
        <v>163</v>
      </c>
      <c r="AB146" s="273"/>
    </row>
    <row r="147" spans="27:28">
      <c r="AA147" s="273" t="s">
        <v>164</v>
      </c>
      <c r="AB147" s="273"/>
    </row>
    <row r="148" spans="27:28">
      <c r="AA148" s="273" t="s">
        <v>165</v>
      </c>
      <c r="AB148" s="273"/>
    </row>
    <row r="149" spans="27:28">
      <c r="AA149" s="273" t="s">
        <v>166</v>
      </c>
      <c r="AB149" s="273"/>
    </row>
    <row r="150" spans="27:28">
      <c r="AA150" s="273" t="s">
        <v>167</v>
      </c>
      <c r="AB150" s="273"/>
    </row>
    <row r="151" spans="27:28">
      <c r="AA151" s="273" t="s">
        <v>168</v>
      </c>
      <c r="AB151" s="273"/>
    </row>
    <row r="152" spans="27:28">
      <c r="AA152" s="273" t="s">
        <v>169</v>
      </c>
      <c r="AB152" s="273"/>
    </row>
    <row r="153" spans="27:28">
      <c r="AA153" s="273" t="s">
        <v>170</v>
      </c>
      <c r="AB153" s="273"/>
    </row>
    <row r="154" spans="27:28">
      <c r="AA154" s="273" t="s">
        <v>171</v>
      </c>
      <c r="AB154" s="273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298" priority="3" operator="greaterThan">
      <formula>0</formula>
    </cfRule>
  </conditionalFormatting>
  <conditionalFormatting sqref="P5:P140 AE5:AE140">
    <cfRule type="cellIs" dxfId="297" priority="6" operator="lessThan">
      <formula>0</formula>
    </cfRule>
  </conditionalFormatting>
  <conditionalFormatting sqref="Q5:Q140 AF5:AF140">
    <cfRule type="cellIs" dxfId="296" priority="4" operator="greaterThan">
      <formula>1</formula>
    </cfRule>
    <cfRule type="cellIs" dxfId="295" priority="5" operator="lessThan">
      <formula>0.8</formula>
    </cfRule>
  </conditionalFormatting>
  <conditionalFormatting sqref="AG5 R5:R140 AG90:AG107">
    <cfRule type="cellIs" dxfId="294" priority="7" operator="lessThan">
      <formula>0.8</formula>
    </cfRule>
  </conditionalFormatting>
  <conditionalFormatting sqref="AG22">
    <cfRule type="cellIs" dxfId="293" priority="11" operator="lessThan">
      <formula>0.8</formula>
    </cfRule>
  </conditionalFormatting>
  <conditionalFormatting sqref="AG37">
    <cfRule type="cellIs" dxfId="292" priority="10" operator="lessThan">
      <formula>0.8</formula>
    </cfRule>
  </conditionalFormatting>
  <conditionalFormatting sqref="AG39:AG74">
    <cfRule type="cellIs" dxfId="291" priority="8" operator="lessThan">
      <formula>0.8</formula>
    </cfRule>
  </conditionalFormatting>
  <conditionalFormatting sqref="AG80:AG88">
    <cfRule type="cellIs" dxfId="290" priority="9" operator="lessThan">
      <formula>0.8</formula>
    </cfRule>
  </conditionalFormatting>
  <conditionalFormatting sqref="AG122">
    <cfRule type="cellIs" dxfId="289" priority="2" operator="lessThan">
      <formula>0.8</formula>
    </cfRule>
  </conditionalFormatting>
  <conditionalFormatting sqref="AG124:AG140">
    <cfRule type="cellIs" dxfId="288" priority="1" operator="lessThan">
      <formula>0.8</formula>
    </cfRule>
  </conditionalFormatting>
  <dataValidations count="1">
    <dataValidation type="list" allowBlank="1" showInputMessage="1" showErrorMessage="1" sqref="AA5:AB140" xr:uid="{74979A6C-CA5F-4C80-989D-AE35F9F2E94F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CFDB6-AE07-4910-9B58-4C6CF3602872}">
  <sheetPr>
    <tabColor theme="8" tint="0.59999389629810485"/>
  </sheetPr>
  <dimension ref="B1:AR42"/>
  <sheetViews>
    <sheetView zoomScale="70" zoomScaleNormal="70" workbookViewId="0">
      <selection activeCell="Q20" sqref="Q20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233</v>
      </c>
      <c r="D3" s="263"/>
      <c r="E3" s="3" t="s">
        <v>2</v>
      </c>
      <c r="F3" s="264">
        <f>'0312(18度C)'!D1+'0312(4度C)'!D1</f>
        <v>150153</v>
      </c>
      <c r="G3" s="265"/>
      <c r="H3" s="3" t="s">
        <v>3</v>
      </c>
      <c r="I3" s="266">
        <f>'0312(18度C)'!F1+'0312(4度C)'!F1</f>
        <v>4340566.6700000009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440.06839628675243</v>
      </c>
      <c r="F6" s="239" t="e">
        <f>AVERAGE(#REF!,D14:K14)</f>
        <v>#REF!</v>
      </c>
      <c r="G6" s="240">
        <f>AVERAGE(D14:K14)</f>
        <v>189.29580620980786</v>
      </c>
      <c r="H6" s="241"/>
      <c r="I6" s="240">
        <f>AVERAGE(L14:O14)</f>
        <v>92.318840579710141</v>
      </c>
      <c r="J6" s="241"/>
      <c r="K6" s="240">
        <f>AVERAGE(D32:O32)</f>
        <v>684.61672216056229</v>
      </c>
      <c r="L6" s="241"/>
      <c r="M6" s="240">
        <f>AVERAGE(P32:X32)</f>
        <v>708.66089332095225</v>
      </c>
      <c r="N6" s="241"/>
      <c r="O6" s="229">
        <f>'0312(4度C)'!Y2</f>
        <v>0</v>
      </c>
      <c r="P6" s="229">
        <f>'0312(4度C)'!Z2</f>
        <v>0</v>
      </c>
      <c r="Q6" s="229">
        <f>'0312(4度C)'!AC2</f>
        <v>37</v>
      </c>
      <c r="R6" s="229">
        <f>'0312(4度C)'!AD2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391.47562424789862</v>
      </c>
      <c r="F7" s="235" t="e">
        <f>AVERAGE(#REF!,D15:K15)</f>
        <v>#REF!</v>
      </c>
      <c r="G7" s="236">
        <f>AVERAGE(D15:K15)</f>
        <v>169.24547768453928</v>
      </c>
      <c r="H7" s="237"/>
      <c r="I7" s="236">
        <f>AVERAGE(L15:O15)</f>
        <v>81.055955553795556</v>
      </c>
      <c r="J7" s="237"/>
      <c r="K7" s="236">
        <f>AVERAGE(D33:O33)</f>
        <v>609.83893971560792</v>
      </c>
      <c r="L7" s="237"/>
      <c r="M7" s="236">
        <f>AVERAGE(P33:X33)</f>
        <v>629.12391463803851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0.8848967298172894</v>
      </c>
      <c r="F8" s="243" t="e">
        <f>AVERAGE(D16:K16,#REF!)</f>
        <v>#REF!</v>
      </c>
      <c r="G8" s="222">
        <f>AVERAGE(D16:K16)</f>
        <v>0.88243210101629665</v>
      </c>
      <c r="H8" s="223"/>
      <c r="I8" s="222">
        <f>AVERAGE(L16:O16)</f>
        <v>0.8785470186126082</v>
      </c>
      <c r="J8" s="223"/>
      <c r="K8" s="222">
        <f>AVERAGE(D34:O34)</f>
        <v>0.8904086506820722</v>
      </c>
      <c r="L8" s="223"/>
      <c r="M8" s="222">
        <f>AVERAGE(P34:X34)</f>
        <v>0.8858498981410633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84.507042253521121</v>
      </c>
      <c r="F14" s="28">
        <v>95.238095238095241</v>
      </c>
      <c r="G14" s="28">
        <v>85.714285714285722</v>
      </c>
      <c r="H14" s="28">
        <v>117.35294117647059</v>
      </c>
      <c r="I14" s="28">
        <v>563.66666666666663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100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74.40436866028476</v>
      </c>
      <c r="F15" s="35">
        <v>83.655688591760196</v>
      </c>
      <c r="G15" s="35">
        <v>73.318938372384636</v>
      </c>
      <c r="H15" s="35">
        <v>104.80414462450389</v>
      </c>
      <c r="I15" s="35">
        <v>510.04424817376298</v>
      </c>
      <c r="J15" s="35" t="s">
        <v>42</v>
      </c>
      <c r="K15" s="36" t="s">
        <v>42</v>
      </c>
      <c r="L15" s="34" t="s">
        <v>42</v>
      </c>
      <c r="M15" s="37">
        <v>80.279209565596332</v>
      </c>
      <c r="N15" s="35">
        <v>86.379812106185852</v>
      </c>
      <c r="O15" s="38">
        <v>76.508844989604484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0.88045169581336968</v>
      </c>
      <c r="F16" s="43">
        <f t="shared" si="0"/>
        <v>0.87838473021348207</v>
      </c>
      <c r="G16" s="43">
        <f t="shared" si="0"/>
        <v>0.85538761434448729</v>
      </c>
      <c r="H16" s="43">
        <f t="shared" si="0"/>
        <v>0.89306789905592288</v>
      </c>
      <c r="I16" s="43">
        <f t="shared" si="0"/>
        <v>0.9048685656542218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0.89199121739551479</v>
      </c>
      <c r="N16" s="43">
        <f t="shared" si="1"/>
        <v>0.86379812106185849</v>
      </c>
      <c r="O16" s="46">
        <f t="shared" si="1"/>
        <v>0.87985171738045154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0.25</v>
      </c>
      <c r="F17" s="48">
        <v>0.25015046296296295</v>
      </c>
      <c r="G17" s="48">
        <v>0.25</v>
      </c>
      <c r="H17" s="48">
        <v>0.25</v>
      </c>
      <c r="I17" s="48">
        <v>0.3840277777777778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0.5180555555555556</v>
      </c>
      <c r="F18" s="48">
        <v>0.41875000000000001</v>
      </c>
      <c r="G18" s="48">
        <v>0.41946759259259259</v>
      </c>
      <c r="H18" s="48">
        <v>0.44541666666666668</v>
      </c>
      <c r="I18" s="48">
        <v>0.45377314814814818</v>
      </c>
      <c r="J18" s="48" t="s">
        <v>42</v>
      </c>
      <c r="K18" s="48" t="s">
        <v>42</v>
      </c>
      <c r="L18" s="47" t="s">
        <v>42</v>
      </c>
      <c r="M18" s="49">
        <v>0.82651620370370371</v>
      </c>
      <c r="N18" s="48">
        <v>0.80145833333333338</v>
      </c>
      <c r="O18" s="50">
        <v>0.81319444444444444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8</v>
      </c>
      <c r="F21" s="52">
        <v>5</v>
      </c>
      <c r="G21" s="52">
        <v>6</v>
      </c>
      <c r="H21" s="52">
        <v>5</v>
      </c>
      <c r="I21" s="52">
        <v>3</v>
      </c>
      <c r="J21" s="52"/>
      <c r="K21" s="53"/>
      <c r="L21" s="54"/>
      <c r="M21" s="55">
        <v>4</v>
      </c>
      <c r="N21" s="52">
        <v>3</v>
      </c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24</v>
      </c>
      <c r="F23" s="58">
        <v>21.333333333333332</v>
      </c>
      <c r="G23" s="58">
        <v>24.333333333333332</v>
      </c>
      <c r="H23" s="58">
        <v>17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20.666666666666668</v>
      </c>
      <c r="O23" s="61">
        <v>23.333333333333332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1005.8823529411765</v>
      </c>
      <c r="O32" s="28">
        <v>840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723.52941176470586</v>
      </c>
      <c r="W32" s="28">
        <v>958.0645161290322</v>
      </c>
      <c r="X32" s="31">
        <v>846.66666666666663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280.15594388888877</v>
      </c>
      <c r="H33" s="35">
        <v>390.08643709615671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742.61907591206</v>
      </c>
      <c r="N33" s="35">
        <v>890.93412323953169</v>
      </c>
      <c r="O33" s="35">
        <v>745.39911844140238</v>
      </c>
      <c r="P33" s="34">
        <v>267.90264057443068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647.55325451904582</v>
      </c>
      <c r="W33" s="35">
        <v>851.87421371521293</v>
      </c>
      <c r="X33" s="38">
        <v>749.16554974346457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0.8785955636752133</v>
      </c>
      <c r="H34" s="43">
        <f>H33/H32</f>
        <v>0.90019947022190017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0.90014433443886055</v>
      </c>
      <c r="N34" s="43">
        <f>N33/N32</f>
        <v>0.88572398216795545</v>
      </c>
      <c r="O34" s="43">
        <f>O33/O32</f>
        <v>0.88737990290643143</v>
      </c>
      <c r="P34" s="42">
        <f>P33/P32</f>
        <v>0.87440445187487781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0.89499230299380317</v>
      </c>
      <c r="W34" s="43">
        <f>W33/W32</f>
        <v>0.88916163721116503</v>
      </c>
      <c r="X34" s="46">
        <f>X33/X32</f>
        <v>0.88484120048440695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0.20858796296296298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0.20833333333333334</v>
      </c>
      <c r="O35" s="48">
        <v>0.20840277777777777</v>
      </c>
      <c r="P35" s="47">
        <v>0.70844907407407409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0.7085069444444444</v>
      </c>
      <c r="W35" s="48">
        <v>0.70833333333333337</v>
      </c>
      <c r="X35" s="50">
        <v>0.70857638888888885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0.38067129629629631</v>
      </c>
      <c r="H36" s="48">
        <v>0.33490740740740743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0.44930555555555557</v>
      </c>
      <c r="N36" s="48">
        <v>0.46697916666666667</v>
      </c>
      <c r="O36" s="48">
        <v>0.45586805555555554</v>
      </c>
      <c r="P36" s="47">
        <v>0.80763888888888891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0.80902777777777779</v>
      </c>
      <c r="W36" s="48">
        <v>1.128113425925926</v>
      </c>
      <c r="X36" s="50">
        <v>1.1284722222222223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3.4</v>
      </c>
      <c r="O37" s="58">
        <v>4</v>
      </c>
      <c r="P37" s="57">
        <v>11.75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4.25</v>
      </c>
      <c r="W37" s="58">
        <v>3.4444444444444446</v>
      </c>
      <c r="X37" s="61">
        <v>4.0909090909090908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CDCD-3186-4455-804F-EC146A772AAD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P23" sqref="P23"/>
      <selection pane="bottomLeft" activeCell="P23" sqref="P2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103368</v>
      </c>
      <c r="E1" s="88" t="s">
        <v>3</v>
      </c>
      <c r="F1" s="89">
        <f>SUM(G5:G157)</f>
        <v>2033039.0500000007</v>
      </c>
      <c r="G1" s="90" t="s">
        <v>84</v>
      </c>
      <c r="H1" s="91">
        <f>L21+L38+L55+L72+L89+L106+L123+L140+L157</f>
        <v>51.535353535353536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46093</v>
      </c>
      <c r="B2" s="332"/>
      <c r="C2" s="92" t="s">
        <v>40</v>
      </c>
      <c r="D2" s="93">
        <f>AVERAGE(N21,N38,N55,N72,N89,N106,N123,N140,N157)</f>
        <v>618.41003968113262</v>
      </c>
      <c r="E2" s="93" t="s">
        <v>91</v>
      </c>
      <c r="F2" s="94">
        <f>F1/D1</f>
        <v>19.667973163841815</v>
      </c>
      <c r="G2" s="95" t="s">
        <v>92</v>
      </c>
      <c r="H2" s="96">
        <f>COUNT(H5:H157)</f>
        <v>9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224</v>
      </c>
      <c r="D5" s="288"/>
      <c r="E5" s="147">
        <v>17.87</v>
      </c>
      <c r="F5" s="97">
        <v>2994</v>
      </c>
      <c r="G5" s="148">
        <f t="shared" ref="G5:G9" si="0">E5*F5</f>
        <v>53502.780000000006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2255.83926329008</v>
      </c>
      <c r="N5" s="152">
        <f>M5/L5</f>
        <v>375.97321054834669</v>
      </c>
      <c r="O5" s="154">
        <f>L5-I5</f>
        <v>0</v>
      </c>
      <c r="P5" s="155">
        <f>N5-K5</f>
        <v>-40.69345611832</v>
      </c>
      <c r="Q5" s="156">
        <f>N5/K5</f>
        <v>0.90233570531603202</v>
      </c>
      <c r="R5" s="289">
        <f>Q21</f>
        <v>0.8785955636752133</v>
      </c>
      <c r="S5" s="157">
        <v>0.20858796296296298</v>
      </c>
      <c r="T5" s="158">
        <v>0.2638888888888889</v>
      </c>
      <c r="U5" s="159"/>
      <c r="V5" s="160">
        <v>79.633333333333326</v>
      </c>
      <c r="W5" s="161"/>
      <c r="X5" s="162"/>
      <c r="Y5" s="292"/>
      <c r="Z5" s="293"/>
      <c r="AA5" s="115">
        <f>M5-J5</f>
        <v>-244.16073670992</v>
      </c>
      <c r="AB5" s="156">
        <f>M5/J5</f>
        <v>0.90233570531603202</v>
      </c>
      <c r="AC5" s="281">
        <f>AB21</f>
        <v>0.87859556367521319</v>
      </c>
    </row>
    <row r="6" spans="1:29" ht="15.75" customHeight="1">
      <c r="A6" s="285"/>
      <c r="B6" s="100" t="s">
        <v>120</v>
      </c>
      <c r="C6" s="274" t="s">
        <v>121</v>
      </c>
      <c r="D6" s="275"/>
      <c r="E6" s="101">
        <v>28.57</v>
      </c>
      <c r="F6" s="102">
        <v>1939</v>
      </c>
      <c r="G6" s="103">
        <f t="shared" si="0"/>
        <v>55397.23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3126.0188087774291</v>
      </c>
      <c r="N6" s="106">
        <f>M6/L6</f>
        <v>260.50156739811911</v>
      </c>
      <c r="O6" s="108">
        <f>L6-I6</f>
        <v>0</v>
      </c>
      <c r="P6" s="109">
        <f>N6-K6</f>
        <v>-39.498432601880893</v>
      </c>
      <c r="Q6" s="110">
        <f>N6/K6</f>
        <v>0.86833855799373039</v>
      </c>
      <c r="R6" s="290"/>
      <c r="S6" s="47">
        <v>0.2673611111111111</v>
      </c>
      <c r="T6" s="48">
        <v>0.29320601851851852</v>
      </c>
      <c r="U6" s="111">
        <v>4.9999999999999822</v>
      </c>
      <c r="V6" s="112">
        <v>37.216666666666676</v>
      </c>
      <c r="W6" s="113"/>
      <c r="X6" s="116"/>
      <c r="Y6" s="276"/>
      <c r="Z6" s="277"/>
      <c r="AA6" s="117">
        <f>M6-J6</f>
        <v>-473.98119122257094</v>
      </c>
      <c r="AB6" s="110">
        <f>M6/J6</f>
        <v>0.86833855799373028</v>
      </c>
      <c r="AC6" s="282"/>
    </row>
    <row r="7" spans="1:29" ht="15.75" customHeight="1">
      <c r="A7" s="285"/>
      <c r="B7" s="100" t="s">
        <v>114</v>
      </c>
      <c r="C7" s="274" t="s">
        <v>115</v>
      </c>
      <c r="D7" s="275"/>
      <c r="E7" s="101">
        <v>29.85</v>
      </c>
      <c r="F7" s="102">
        <v>2201</v>
      </c>
      <c r="G7" s="103">
        <f t="shared" si="0"/>
        <v>65699.850000000006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3144.2857142857129</v>
      </c>
      <c r="N7" s="106">
        <f>M7/L7</f>
        <v>262.0238095238094</v>
      </c>
      <c r="O7" s="108">
        <f>L7-I7</f>
        <v>0</v>
      </c>
      <c r="P7" s="109">
        <f>N7-K7</f>
        <v>-37.976190476190595</v>
      </c>
      <c r="Q7" s="110">
        <f>N7/K7</f>
        <v>0.87341269841269797</v>
      </c>
      <c r="R7" s="290"/>
      <c r="S7" s="47">
        <v>0.29652777777777778</v>
      </c>
      <c r="T7" s="48">
        <v>0.32569444444444445</v>
      </c>
      <c r="U7" s="111">
        <v>4.783333333333335</v>
      </c>
      <c r="V7" s="112">
        <v>42.000000000000014</v>
      </c>
      <c r="W7" s="113"/>
      <c r="X7" s="116"/>
      <c r="Y7" s="276"/>
      <c r="Z7" s="277"/>
      <c r="AA7" s="117">
        <f>M7-J7</f>
        <v>-455.71428571428714</v>
      </c>
      <c r="AB7" s="110">
        <f>M7/J7</f>
        <v>0.87341269841269797</v>
      </c>
      <c r="AC7" s="282"/>
    </row>
    <row r="8" spans="1:29" ht="15.75" customHeight="1">
      <c r="A8" s="285"/>
      <c r="B8" s="100" t="s">
        <v>114</v>
      </c>
      <c r="C8" s="274" t="s">
        <v>116</v>
      </c>
      <c r="D8" s="275"/>
      <c r="E8" s="101">
        <v>29.52</v>
      </c>
      <c r="F8" s="102">
        <v>2009</v>
      </c>
      <c r="G8" s="103">
        <f t="shared" si="0"/>
        <v>59305.68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3141.7897480451761</v>
      </c>
      <c r="N8" s="106">
        <f>M8/L8</f>
        <v>261.81581233709801</v>
      </c>
      <c r="O8" s="108">
        <f>L8-I8</f>
        <v>0</v>
      </c>
      <c r="P8" s="109">
        <f>N8-K8</f>
        <v>-38.184187662901991</v>
      </c>
      <c r="Q8" s="110">
        <f>N8/K8</f>
        <v>0.87271937445699332</v>
      </c>
      <c r="R8" s="290"/>
      <c r="S8" s="47">
        <v>0.32916666666666666</v>
      </c>
      <c r="T8" s="48">
        <v>0.3558101851851852</v>
      </c>
      <c r="U8" s="111">
        <v>4.9999999999999822</v>
      </c>
      <c r="V8" s="112">
        <v>38.366666666666696</v>
      </c>
      <c r="W8" s="113"/>
      <c r="X8" s="116"/>
      <c r="Y8" s="276"/>
      <c r="Z8" s="277"/>
      <c r="AA8" s="117">
        <f>M8-J8</f>
        <v>-458.21025195482389</v>
      </c>
      <c r="AB8" s="110">
        <f>M8/J8</f>
        <v>0.87271937445699332</v>
      </c>
      <c r="AC8" s="282"/>
    </row>
    <row r="9" spans="1:29" ht="15.75" customHeight="1">
      <c r="A9" s="285"/>
      <c r="B9" s="100" t="s">
        <v>114</v>
      </c>
      <c r="C9" s="274" t="s">
        <v>119</v>
      </c>
      <c r="D9" s="275"/>
      <c r="E9" s="101">
        <v>25.64</v>
      </c>
      <c r="F9" s="102">
        <v>1599</v>
      </c>
      <c r="G9" s="103">
        <f t="shared" si="0"/>
        <v>40998.36</v>
      </c>
      <c r="H9" s="13"/>
      <c r="I9" s="104">
        <v>11</v>
      </c>
      <c r="J9" s="105">
        <v>3600</v>
      </c>
      <c r="K9" s="106">
        <f t="shared" si="1"/>
        <v>327.27272727272725</v>
      </c>
      <c r="L9" s="107">
        <v>11</v>
      </c>
      <c r="M9" s="105">
        <f>F9/V9*60</f>
        <v>3180.3314917127045</v>
      </c>
      <c r="N9" s="106">
        <f>M9/L9</f>
        <v>289.12104470115497</v>
      </c>
      <c r="O9" s="108">
        <f>L9-I9</f>
        <v>0</v>
      </c>
      <c r="P9" s="109">
        <f>N9-K9</f>
        <v>-38.15168257157228</v>
      </c>
      <c r="Q9" s="110">
        <f>N9/K9</f>
        <v>0.88342541436464028</v>
      </c>
      <c r="R9" s="290"/>
      <c r="S9" s="47">
        <v>0.35972222222222222</v>
      </c>
      <c r="T9" s="48">
        <v>0.38067129629629631</v>
      </c>
      <c r="U9" s="111">
        <v>5.633333333333308</v>
      </c>
      <c r="V9" s="112">
        <v>30.166666666666693</v>
      </c>
      <c r="W9" s="113"/>
      <c r="X9" s="116"/>
      <c r="Y9" s="276"/>
      <c r="Z9" s="277"/>
      <c r="AA9" s="117">
        <f>M9-J9</f>
        <v>-419.66850828729548</v>
      </c>
      <c r="AB9" s="110">
        <f>M9/J9</f>
        <v>0.88342541436464017</v>
      </c>
      <c r="AC9" s="282"/>
    </row>
    <row r="10" spans="1:29" ht="15.75" customHeight="1">
      <c r="A10" s="285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2969.6530052222206</v>
      </c>
      <c r="N21" s="138">
        <f>M21/L21</f>
        <v>280.15594388888877</v>
      </c>
      <c r="O21" s="139">
        <f>L21-I21</f>
        <v>0</v>
      </c>
      <c r="P21" s="140">
        <f>N21-K21</f>
        <v>-38.711980639413127</v>
      </c>
      <c r="Q21" s="141">
        <f>N21/K21</f>
        <v>0.8785955636752133</v>
      </c>
      <c r="R21" s="291"/>
      <c r="S21" s="142">
        <f>S5</f>
        <v>0.20858796296296298</v>
      </c>
      <c r="T21" s="143">
        <f>INDEX(T5:T20,COUNTA(T5:T20))</f>
        <v>0.38067129629629631</v>
      </c>
      <c r="U21" s="144"/>
      <c r="V21" s="166"/>
      <c r="W21" s="167"/>
      <c r="X21" s="138"/>
      <c r="Y21" s="279"/>
      <c r="Z21" s="280"/>
      <c r="AA21" s="168">
        <f>M21-J21</f>
        <v>-410.3469947777794</v>
      </c>
      <c r="AB21" s="141">
        <f>M21/J21</f>
        <v>0.87859556367521319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1025</v>
      </c>
      <c r="G22" s="148">
        <f t="shared" ref="G22:G23" si="5">E22*F22</f>
        <v>14380.75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2339.8858592263787</v>
      </c>
      <c r="N22" s="152">
        <f>M22/L22</f>
        <v>389.98097653772976</v>
      </c>
      <c r="O22" s="154">
        <f>L22-I22</f>
        <v>0</v>
      </c>
      <c r="P22" s="155">
        <f>N22-K22</f>
        <v>-43.352356795603555</v>
      </c>
      <c r="Q22" s="156">
        <f>N22/K22</f>
        <v>0.89995609970245338</v>
      </c>
      <c r="R22" s="289">
        <f>Q38</f>
        <v>0.90019947022190017</v>
      </c>
      <c r="S22" s="157">
        <v>0.29166666666666669</v>
      </c>
      <c r="T22" s="158">
        <v>0.3099189814814815</v>
      </c>
      <c r="U22" s="159"/>
      <c r="V22" s="160">
        <v>26.283333333333339</v>
      </c>
      <c r="W22" s="158"/>
      <c r="X22" s="169"/>
      <c r="Y22" s="292"/>
      <c r="Z22" s="293"/>
      <c r="AA22" s="115">
        <f>M22-J22</f>
        <v>-260.11414077362133</v>
      </c>
      <c r="AB22" s="156">
        <f>M22/J22</f>
        <v>0.89995609970245338</v>
      </c>
      <c r="AC22" s="281">
        <f>AB38</f>
        <v>0.90019947022190006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1220</v>
      </c>
      <c r="G23" s="103">
        <f t="shared" si="5"/>
        <v>17677.8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2341.1513859275024</v>
      </c>
      <c r="N23" s="106">
        <f>M23/L23</f>
        <v>390.19189765458373</v>
      </c>
      <c r="O23" s="108">
        <f>L23-I23</f>
        <v>0</v>
      </c>
      <c r="P23" s="109">
        <f>N23-K23</f>
        <v>-43.141435678749588</v>
      </c>
      <c r="Q23" s="110">
        <f>N23/K23</f>
        <v>0.90044284074134706</v>
      </c>
      <c r="R23" s="290"/>
      <c r="S23" s="47">
        <v>0.31319444444444444</v>
      </c>
      <c r="T23" s="48">
        <v>0.33490740740740743</v>
      </c>
      <c r="U23" s="111">
        <v>4.7166666666666313</v>
      </c>
      <c r="V23" s="112">
        <v>31.266666666666705</v>
      </c>
      <c r="W23" s="113"/>
      <c r="X23" s="13"/>
      <c r="Y23" s="276"/>
      <c r="Z23" s="277"/>
      <c r="AA23" s="117">
        <f>M23-J23</f>
        <v>-258.84861407249764</v>
      </c>
      <c r="AB23" s="110">
        <f>M23/J23</f>
        <v>0.90044284074134706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2340.5186225769403</v>
      </c>
      <c r="N38" s="138">
        <f>M38/L38</f>
        <v>390.08643709615671</v>
      </c>
      <c r="O38" s="139">
        <f>L38-I38</f>
        <v>0</v>
      </c>
      <c r="P38" s="140">
        <f>N38-K38</f>
        <v>-43.2468962371766</v>
      </c>
      <c r="Q38" s="141">
        <f>N38/K38</f>
        <v>0.90019947022190017</v>
      </c>
      <c r="R38" s="291"/>
      <c r="S38" s="142">
        <f>S22</f>
        <v>0.29166666666666669</v>
      </c>
      <c r="T38" s="143">
        <f>INDEX(T22:T37,COUNTA(T22:T37))</f>
        <v>0.33490740740740743</v>
      </c>
      <c r="U38" s="144"/>
      <c r="V38" s="166"/>
      <c r="W38" s="167"/>
      <c r="X38" s="138"/>
      <c r="Y38" s="279"/>
      <c r="Z38" s="280"/>
      <c r="AA38" s="168">
        <f>M38-J38</f>
        <v>-259.48137742305971</v>
      </c>
      <c r="AB38" s="141">
        <f>M38/J38</f>
        <v>0.90019947022190006</v>
      </c>
      <c r="AC38" s="283"/>
    </row>
    <row r="39" spans="1:29" ht="15.75" customHeight="1">
      <c r="A39" s="284" t="s">
        <v>125</v>
      </c>
      <c r="B39" s="114" t="s">
        <v>120</v>
      </c>
      <c r="C39" s="287" t="s">
        <v>126</v>
      </c>
      <c r="D39" s="288"/>
      <c r="E39" s="147">
        <v>21.45</v>
      </c>
      <c r="F39" s="97">
        <v>1440</v>
      </c>
      <c r="G39" s="148">
        <f t="shared" ref="G39:G41" si="9">E39*F39</f>
        <v>30888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2970.7736389684851</v>
      </c>
      <c r="N39" s="152">
        <f>M39/L39</f>
        <v>742.69340974212128</v>
      </c>
      <c r="O39" s="154">
        <f>L39-I39</f>
        <v>0</v>
      </c>
      <c r="P39" s="155">
        <f>N39-K39</f>
        <v>-82.306590257878725</v>
      </c>
      <c r="Q39" s="156">
        <f>N39/K39</f>
        <v>0.90023443605105613</v>
      </c>
      <c r="R39" s="289">
        <f>Q55</f>
        <v>0.90014433443886055</v>
      </c>
      <c r="S39" s="157">
        <v>0.35416666666666669</v>
      </c>
      <c r="T39" s="158">
        <v>0.37436342592592592</v>
      </c>
      <c r="U39" s="159"/>
      <c r="V39" s="160">
        <v>29.083333333333297</v>
      </c>
      <c r="W39" s="161"/>
      <c r="X39" s="162"/>
      <c r="Y39" s="292"/>
      <c r="Z39" s="293"/>
      <c r="AA39" s="115">
        <f>M39-J39</f>
        <v>-329.2263610315149</v>
      </c>
      <c r="AB39" s="156">
        <f>M39/J39</f>
        <v>0.90023443605105613</v>
      </c>
      <c r="AC39" s="281">
        <f>AB55</f>
        <v>0.90014433443886055</v>
      </c>
    </row>
    <row r="40" spans="1:29" ht="15.75" customHeight="1">
      <c r="A40" s="285"/>
      <c r="B40" s="100" t="s">
        <v>120</v>
      </c>
      <c r="C40" s="274" t="s">
        <v>214</v>
      </c>
      <c r="D40" s="275"/>
      <c r="E40" s="101">
        <v>27.27</v>
      </c>
      <c r="F40" s="102">
        <v>1423</v>
      </c>
      <c r="G40" s="103">
        <f t="shared" si="9"/>
        <v>38805.21</v>
      </c>
      <c r="H40" s="26"/>
      <c r="I40" s="104">
        <v>5</v>
      </c>
      <c r="J40" s="105">
        <v>3300</v>
      </c>
      <c r="K40" s="106">
        <f t="shared" ref="K40:K41" si="10">J40/I40</f>
        <v>660</v>
      </c>
      <c r="L40" s="107">
        <v>5</v>
      </c>
      <c r="M40" s="105">
        <f>F40/V40*60</f>
        <v>2969.7391304347889</v>
      </c>
      <c r="N40" s="106">
        <f>M40/L40</f>
        <v>593.94782608695778</v>
      </c>
      <c r="O40" s="108">
        <f>L40-I40</f>
        <v>0</v>
      </c>
      <c r="P40" s="109">
        <f>N40-K40</f>
        <v>-66.052173913042225</v>
      </c>
      <c r="Q40" s="110">
        <f>N40/K40</f>
        <v>0.89992094861660266</v>
      </c>
      <c r="R40" s="290"/>
      <c r="S40" s="47">
        <v>0.37795138888888891</v>
      </c>
      <c r="T40" s="48">
        <v>0.39791666666666664</v>
      </c>
      <c r="U40" s="111">
        <v>5.1666666666667016</v>
      </c>
      <c r="V40" s="112">
        <v>28.749999999999936</v>
      </c>
      <c r="W40" s="113"/>
      <c r="X40" s="116"/>
      <c r="Y40" s="276"/>
      <c r="Z40" s="277"/>
      <c r="AA40" s="117">
        <f>M40-J40</f>
        <v>-330.26086956521112</v>
      </c>
      <c r="AB40" s="110">
        <f>M40/J40</f>
        <v>0.89992094861660266</v>
      </c>
      <c r="AC40" s="282"/>
    </row>
    <row r="41" spans="1:29" ht="15.75" customHeight="1">
      <c r="A41" s="285"/>
      <c r="B41" s="100" t="s">
        <v>120</v>
      </c>
      <c r="C41" s="274" t="s">
        <v>204</v>
      </c>
      <c r="D41" s="275"/>
      <c r="E41" s="101">
        <v>18.53</v>
      </c>
      <c r="F41" s="102">
        <v>3405</v>
      </c>
      <c r="G41" s="103">
        <f t="shared" si="9"/>
        <v>63094.65</v>
      </c>
      <c r="H41" s="26"/>
      <c r="I41" s="104">
        <v>3</v>
      </c>
      <c r="J41" s="105">
        <v>3300</v>
      </c>
      <c r="K41" s="106">
        <f t="shared" si="10"/>
        <v>1100</v>
      </c>
      <c r="L41" s="107">
        <v>3</v>
      </c>
      <c r="M41" s="105">
        <f>F41/V41*60</f>
        <v>2970.9161415414451</v>
      </c>
      <c r="N41" s="106">
        <f>M41/L41</f>
        <v>990.30538051381507</v>
      </c>
      <c r="O41" s="108">
        <f>L41-I41</f>
        <v>0</v>
      </c>
      <c r="P41" s="109">
        <f>N41-K41</f>
        <v>-109.69461948618493</v>
      </c>
      <c r="Q41" s="110">
        <f>N41/K41</f>
        <v>0.90027761864892275</v>
      </c>
      <c r="R41" s="290"/>
      <c r="S41" s="47">
        <v>0.40155092592592595</v>
      </c>
      <c r="T41" s="48">
        <v>0.44930555555555557</v>
      </c>
      <c r="U41" s="111">
        <v>5.2333333333334053</v>
      </c>
      <c r="V41" s="112">
        <v>68.766666666666652</v>
      </c>
      <c r="W41" s="113"/>
      <c r="X41" s="116"/>
      <c r="Y41" s="276"/>
      <c r="Z41" s="277"/>
      <c r="AA41" s="117">
        <f>M41-J41</f>
        <v>-329.08385845855491</v>
      </c>
      <c r="AB41" s="110">
        <f>M41/J41</f>
        <v>0.90027761864892275</v>
      </c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99"/>
      <c r="G55" s="135"/>
      <c r="H55" s="69"/>
      <c r="I55" s="136">
        <f t="shared" ref="I55:J55" si="11">AVERAGE(I39:I54)</f>
        <v>4</v>
      </c>
      <c r="J55" s="137">
        <f t="shared" si="11"/>
        <v>3300</v>
      </c>
      <c r="K55" s="138">
        <f t="shared" ref="K55" si="12">J55/I55</f>
        <v>825</v>
      </c>
      <c r="L55" s="136">
        <f t="shared" ref="L55:M55" si="13">AVERAGE(L39:L54)</f>
        <v>4</v>
      </c>
      <c r="M55" s="137">
        <f t="shared" si="13"/>
        <v>2970.47630364824</v>
      </c>
      <c r="N55" s="138">
        <f t="shared" ref="N55:N60" si="14">M55/L55</f>
        <v>742.61907591206</v>
      </c>
      <c r="O55" s="139">
        <f t="shared" ref="O55:O60" si="15">L55-I55</f>
        <v>0</v>
      </c>
      <c r="P55" s="140">
        <f t="shared" ref="P55:P60" si="16">N55-K55</f>
        <v>-82.380924087940002</v>
      </c>
      <c r="Q55" s="141">
        <f t="shared" ref="Q55:Q60" si="17">N55/K55</f>
        <v>0.90014433443886055</v>
      </c>
      <c r="R55" s="291"/>
      <c r="S55" s="142">
        <f>S39</f>
        <v>0.35416666666666669</v>
      </c>
      <c r="T55" s="143">
        <f>INDEX(T39:T54,COUNTA(T39:T54))</f>
        <v>0.44930555555555557</v>
      </c>
      <c r="U55" s="144"/>
      <c r="V55" s="166"/>
      <c r="W55" s="99"/>
      <c r="X55" s="69"/>
      <c r="Y55" s="279"/>
      <c r="Z55" s="280"/>
      <c r="AA55" s="168">
        <f t="shared" ref="AA55:AA60" si="18">M55-J55</f>
        <v>-329.52369635176001</v>
      </c>
      <c r="AB55" s="141">
        <f t="shared" ref="AB55:AB60" si="19">M55/J55</f>
        <v>0.90014433443886055</v>
      </c>
      <c r="AC55" s="283"/>
    </row>
    <row r="56" spans="1:29" ht="15.75" customHeight="1">
      <c r="A56" s="294" t="s">
        <v>71</v>
      </c>
      <c r="B56" s="114" t="s">
        <v>120</v>
      </c>
      <c r="C56" s="287" t="s">
        <v>130</v>
      </c>
      <c r="D56" s="288"/>
      <c r="E56" s="147">
        <v>18.18</v>
      </c>
      <c r="F56" s="97">
        <v>1226</v>
      </c>
      <c r="G56" s="148">
        <f t="shared" ref="G56:G60" si="20">E56*F56</f>
        <v>22288.68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3170.6896551724153</v>
      </c>
      <c r="N56" s="152">
        <f t="shared" si="14"/>
        <v>1056.8965517241384</v>
      </c>
      <c r="O56" s="154">
        <f t="shared" si="15"/>
        <v>0</v>
      </c>
      <c r="P56" s="155">
        <f t="shared" si="16"/>
        <v>-143.10344827586164</v>
      </c>
      <c r="Q56" s="156">
        <f t="shared" si="17"/>
        <v>0.88074712643678199</v>
      </c>
      <c r="R56" s="289">
        <f>Q72</f>
        <v>0.88572398216795545</v>
      </c>
      <c r="S56" s="157">
        <v>0.20833333333333334</v>
      </c>
      <c r="T56" s="158">
        <v>0.22444444444444445</v>
      </c>
      <c r="U56" s="159"/>
      <c r="V56" s="160">
        <v>23.199999999999989</v>
      </c>
      <c r="W56" s="161"/>
      <c r="X56" s="162"/>
      <c r="Y56" s="292"/>
      <c r="Z56" s="293"/>
      <c r="AA56" s="115">
        <f t="shared" si="18"/>
        <v>-429.31034482758469</v>
      </c>
      <c r="AB56" s="156">
        <f t="shared" si="19"/>
        <v>0.88074712643678199</v>
      </c>
      <c r="AC56" s="281">
        <f>AB72</f>
        <v>0.88572398216795545</v>
      </c>
    </row>
    <row r="57" spans="1:29" ht="15.75" customHeight="1">
      <c r="A57" s="295"/>
      <c r="B57" s="100" t="s">
        <v>120</v>
      </c>
      <c r="C57" s="274" t="s">
        <v>132</v>
      </c>
      <c r="D57" s="275"/>
      <c r="E57" s="101">
        <v>18.18</v>
      </c>
      <c r="F57" s="102">
        <v>2332</v>
      </c>
      <c r="G57" s="103">
        <f t="shared" si="20"/>
        <v>42395.76</v>
      </c>
      <c r="H57" s="26"/>
      <c r="I57" s="104">
        <v>3</v>
      </c>
      <c r="J57" s="105">
        <v>3600</v>
      </c>
      <c r="K57" s="106">
        <f t="shared" ref="K57:K93" si="21">J57/I57</f>
        <v>1200</v>
      </c>
      <c r="L57" s="107">
        <v>3</v>
      </c>
      <c r="M57" s="105">
        <f>F57/V57*60</f>
        <v>3170.3927492447133</v>
      </c>
      <c r="N57" s="106">
        <f t="shared" si="14"/>
        <v>1056.797583081571</v>
      </c>
      <c r="O57" s="108">
        <f t="shared" si="15"/>
        <v>0</v>
      </c>
      <c r="P57" s="109">
        <f t="shared" si="16"/>
        <v>-143.20241691842898</v>
      </c>
      <c r="Q57" s="110">
        <f t="shared" si="17"/>
        <v>0.88066465256797588</v>
      </c>
      <c r="R57" s="290"/>
      <c r="S57" s="47">
        <v>0.23472222222222222</v>
      </c>
      <c r="T57" s="48">
        <v>0.26537037037037037</v>
      </c>
      <c r="U57" s="111">
        <v>14.799999999999995</v>
      </c>
      <c r="V57" s="112">
        <v>44.133333333333333</v>
      </c>
      <c r="W57" s="113"/>
      <c r="X57" s="116"/>
      <c r="Y57" s="276"/>
      <c r="Z57" s="277"/>
      <c r="AA57" s="117">
        <f t="shared" si="18"/>
        <v>-429.60725075528671</v>
      </c>
      <c r="AB57" s="110">
        <f t="shared" si="19"/>
        <v>0.88066465256797588</v>
      </c>
      <c r="AC57" s="282"/>
    </row>
    <row r="58" spans="1:29" ht="15.75" customHeight="1">
      <c r="A58" s="295"/>
      <c r="B58" s="100" t="s">
        <v>120</v>
      </c>
      <c r="C58" s="274" t="s">
        <v>127</v>
      </c>
      <c r="D58" s="275"/>
      <c r="E58" s="101">
        <v>22.28</v>
      </c>
      <c r="F58" s="102">
        <v>1193</v>
      </c>
      <c r="G58" s="103">
        <f t="shared" si="20"/>
        <v>26580.04</v>
      </c>
      <c r="H58" s="26"/>
      <c r="I58" s="104">
        <v>5</v>
      </c>
      <c r="J58" s="105">
        <v>3300</v>
      </c>
      <c r="K58" s="106">
        <f t="shared" si="21"/>
        <v>660</v>
      </c>
      <c r="L58" s="107">
        <v>5</v>
      </c>
      <c r="M58" s="105">
        <f>F58/V58*60</f>
        <v>2941.6438356164458</v>
      </c>
      <c r="N58" s="106">
        <f t="shared" si="14"/>
        <v>588.32876712328914</v>
      </c>
      <c r="O58" s="108">
        <f t="shared" si="15"/>
        <v>0</v>
      </c>
      <c r="P58" s="109">
        <f t="shared" si="16"/>
        <v>-71.67123287671086</v>
      </c>
      <c r="Q58" s="110">
        <f t="shared" si="17"/>
        <v>0.89140722291407448</v>
      </c>
      <c r="R58" s="290"/>
      <c r="S58" s="47">
        <v>0.27569444444444446</v>
      </c>
      <c r="T58" s="48">
        <v>0.29259259259259257</v>
      </c>
      <c r="U58" s="111">
        <v>14.866666666666699</v>
      </c>
      <c r="V58" s="112">
        <v>24.333333333333272</v>
      </c>
      <c r="W58" s="113"/>
      <c r="X58" s="116"/>
      <c r="Y58" s="276"/>
      <c r="Z58" s="277"/>
      <c r="AA58" s="117">
        <f t="shared" si="18"/>
        <v>-358.35616438355419</v>
      </c>
      <c r="AB58" s="110">
        <f t="shared" si="19"/>
        <v>0.89140722291407448</v>
      </c>
      <c r="AC58" s="282"/>
    </row>
    <row r="59" spans="1:29" ht="15.75" customHeight="1">
      <c r="A59" s="295"/>
      <c r="B59" s="100" t="s">
        <v>120</v>
      </c>
      <c r="C59" s="274" t="s">
        <v>131</v>
      </c>
      <c r="D59" s="275"/>
      <c r="E59" s="101">
        <v>14.03</v>
      </c>
      <c r="F59" s="102">
        <v>4589</v>
      </c>
      <c r="G59" s="103">
        <f t="shared" si="20"/>
        <v>64383.67</v>
      </c>
      <c r="H59" s="26"/>
      <c r="I59" s="104">
        <v>3</v>
      </c>
      <c r="J59" s="105">
        <v>3000</v>
      </c>
      <c r="K59" s="106">
        <f t="shared" si="21"/>
        <v>1000</v>
      </c>
      <c r="L59" s="107">
        <v>3</v>
      </c>
      <c r="M59" s="105">
        <f>F59/V59*60</f>
        <v>2694.1291585127201</v>
      </c>
      <c r="N59" s="106">
        <f t="shared" si="14"/>
        <v>898.04305283757333</v>
      </c>
      <c r="O59" s="108">
        <f t="shared" si="15"/>
        <v>0</v>
      </c>
      <c r="P59" s="109">
        <f t="shared" si="16"/>
        <v>-101.95694716242667</v>
      </c>
      <c r="Q59" s="110">
        <f t="shared" si="17"/>
        <v>0.89804305283757335</v>
      </c>
      <c r="R59" s="290"/>
      <c r="S59" s="47">
        <v>0.30277777777777781</v>
      </c>
      <c r="T59" s="48">
        <v>0.37375000000000003</v>
      </c>
      <c r="U59" s="111">
        <v>14.666666666666748</v>
      </c>
      <c r="V59" s="112">
        <v>102.19999999999999</v>
      </c>
      <c r="W59" s="113"/>
      <c r="X59" s="116"/>
      <c r="Y59" s="276"/>
      <c r="Z59" s="277"/>
      <c r="AA59" s="117">
        <f t="shared" si="18"/>
        <v>-305.8708414872799</v>
      </c>
      <c r="AB59" s="110">
        <f t="shared" si="19"/>
        <v>0.89804305283757335</v>
      </c>
      <c r="AC59" s="282"/>
    </row>
    <row r="60" spans="1:29" ht="15.75" customHeight="1">
      <c r="A60" s="296"/>
      <c r="B60" s="100" t="s">
        <v>120</v>
      </c>
      <c r="C60" s="274" t="s">
        <v>133</v>
      </c>
      <c r="D60" s="275"/>
      <c r="E60" s="101">
        <v>14.28</v>
      </c>
      <c r="F60" s="102">
        <v>6309</v>
      </c>
      <c r="G60" s="103">
        <f t="shared" si="20"/>
        <v>90092.51999999999</v>
      </c>
      <c r="H60" s="13"/>
      <c r="I60" s="104">
        <v>3</v>
      </c>
      <c r="J60" s="105">
        <v>3600</v>
      </c>
      <c r="K60" s="106">
        <f t="shared" si="21"/>
        <v>1200</v>
      </c>
      <c r="L60" s="107">
        <v>3</v>
      </c>
      <c r="M60" s="105">
        <f>F60/V60*60</f>
        <v>3169.0246965257443</v>
      </c>
      <c r="N60" s="106">
        <f t="shared" si="14"/>
        <v>1056.3415655085814</v>
      </c>
      <c r="O60" s="108">
        <f t="shared" si="15"/>
        <v>0</v>
      </c>
      <c r="P60" s="109">
        <f t="shared" si="16"/>
        <v>-143.65843449141857</v>
      </c>
      <c r="Q60" s="110">
        <f t="shared" si="17"/>
        <v>0.88028463792381784</v>
      </c>
      <c r="R60" s="290"/>
      <c r="S60" s="47">
        <v>0.3840277777777778</v>
      </c>
      <c r="T60" s="48">
        <v>0.46697916666666667</v>
      </c>
      <c r="U60" s="111">
        <v>14.799999999999995</v>
      </c>
      <c r="V60" s="112">
        <v>119.44999999999996</v>
      </c>
      <c r="W60" s="113"/>
      <c r="X60" s="116"/>
      <c r="Y60" s="276"/>
      <c r="Z60" s="277"/>
      <c r="AA60" s="117">
        <f t="shared" si="18"/>
        <v>-430.97530347425572</v>
      </c>
      <c r="AB60" s="110">
        <f t="shared" si="19"/>
        <v>0.88028463792381784</v>
      </c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26"/>
      <c r="X66" s="127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26"/>
      <c r="X67" s="127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26"/>
      <c r="X68" s="127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26"/>
      <c r="X69" s="127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26"/>
      <c r="X70" s="127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22">AVERAGE(I56:I71)</f>
        <v>3.4</v>
      </c>
      <c r="J72" s="137">
        <f t="shared" si="22"/>
        <v>3420</v>
      </c>
      <c r="K72" s="138">
        <f t="shared" ref="K72" si="23">J72/I72</f>
        <v>1005.8823529411765</v>
      </c>
      <c r="L72" s="136">
        <f t="shared" ref="L72:M72" si="24">AVERAGE(L56:L71)</f>
        <v>3.4</v>
      </c>
      <c r="M72" s="137">
        <f t="shared" si="24"/>
        <v>3029.1760190144078</v>
      </c>
      <c r="N72" s="138">
        <f t="shared" ref="N72:N77" si="25">M72/L72</f>
        <v>890.93412323953169</v>
      </c>
      <c r="O72" s="139">
        <f t="shared" ref="O72:O77" si="26">L72-I72</f>
        <v>0</v>
      </c>
      <c r="P72" s="140">
        <f t="shared" ref="P72:P77" si="27">N72-K72</f>
        <v>-114.94822970164478</v>
      </c>
      <c r="Q72" s="141">
        <f t="shared" ref="Q72:Q77" si="28">N72/K72</f>
        <v>0.88572398216795545</v>
      </c>
      <c r="R72" s="291"/>
      <c r="S72" s="142">
        <f>S56</f>
        <v>0.20833333333333334</v>
      </c>
      <c r="T72" s="143">
        <f>INDEX(T56:T71,COUNTA(T56:T71))</f>
        <v>0.46697916666666667</v>
      </c>
      <c r="U72" s="144"/>
      <c r="V72" s="166"/>
      <c r="W72" s="99"/>
      <c r="X72" s="69"/>
      <c r="Y72" s="279"/>
      <c r="Z72" s="280"/>
      <c r="AA72" s="168">
        <f t="shared" ref="AA72:AA77" si="29">M72-J72</f>
        <v>-390.82398098559224</v>
      </c>
      <c r="AB72" s="141">
        <f t="shared" ref="AB72:AB77" si="30">M72/J72</f>
        <v>0.88572398216795545</v>
      </c>
      <c r="AC72" s="283"/>
    </row>
    <row r="73" spans="1:29" ht="15.75" customHeight="1">
      <c r="A73" s="284" t="s">
        <v>78</v>
      </c>
      <c r="B73" s="114" t="s">
        <v>120</v>
      </c>
      <c r="C73" s="287" t="s">
        <v>134</v>
      </c>
      <c r="D73" s="288"/>
      <c r="E73" s="147">
        <v>25.03</v>
      </c>
      <c r="F73" s="97">
        <v>1562</v>
      </c>
      <c r="G73" s="148">
        <f t="shared" ref="G73:G77" si="31">E73*F73</f>
        <v>39096.86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2937.9310344827559</v>
      </c>
      <c r="N73" s="152">
        <f t="shared" si="25"/>
        <v>734.48275862068897</v>
      </c>
      <c r="O73" s="154">
        <f t="shared" si="26"/>
        <v>0</v>
      </c>
      <c r="P73" s="155">
        <f t="shared" si="27"/>
        <v>-90.517241379311031</v>
      </c>
      <c r="Q73" s="156">
        <f t="shared" si="28"/>
        <v>0.89028213166144121</v>
      </c>
      <c r="R73" s="289">
        <f>Q89</f>
        <v>0.88737990290643143</v>
      </c>
      <c r="S73" s="157">
        <v>0.20840277777777777</v>
      </c>
      <c r="T73" s="158">
        <v>0.23055555555555557</v>
      </c>
      <c r="U73" s="159"/>
      <c r="V73" s="160">
        <v>31.900000000000031</v>
      </c>
      <c r="W73" s="158"/>
      <c r="X73" s="169"/>
      <c r="Y73" s="292"/>
      <c r="Z73" s="293"/>
      <c r="AA73" s="115">
        <f t="shared" si="29"/>
        <v>-362.06896551724412</v>
      </c>
      <c r="AB73" s="156">
        <f t="shared" si="30"/>
        <v>0.89028213166144121</v>
      </c>
      <c r="AC73" s="281">
        <f>AB89</f>
        <v>0.88737990290643143</v>
      </c>
    </row>
    <row r="74" spans="1:29" ht="15.75" customHeight="1">
      <c r="A74" s="285"/>
      <c r="B74" s="100" t="s">
        <v>120</v>
      </c>
      <c r="C74" s="274" t="s">
        <v>135</v>
      </c>
      <c r="D74" s="275"/>
      <c r="E74" s="101">
        <v>24.82</v>
      </c>
      <c r="F74" s="102">
        <v>1891</v>
      </c>
      <c r="G74" s="103">
        <f t="shared" si="31"/>
        <v>46934.62</v>
      </c>
      <c r="H74" s="26"/>
      <c r="I74" s="104">
        <v>4</v>
      </c>
      <c r="J74" s="105">
        <v>3300</v>
      </c>
      <c r="K74" s="106">
        <f t="shared" si="21"/>
        <v>825</v>
      </c>
      <c r="L74" s="107">
        <v>4</v>
      </c>
      <c r="M74" s="105">
        <f>F74/V74*60</f>
        <v>2938.1096245144595</v>
      </c>
      <c r="N74" s="106">
        <f t="shared" si="25"/>
        <v>734.52740612861487</v>
      </c>
      <c r="O74" s="108">
        <f t="shared" si="26"/>
        <v>0</v>
      </c>
      <c r="P74" s="109">
        <f t="shared" si="27"/>
        <v>-90.472593871385129</v>
      </c>
      <c r="Q74" s="110">
        <f t="shared" si="28"/>
        <v>0.89033624985286652</v>
      </c>
      <c r="R74" s="290"/>
      <c r="S74" s="47">
        <v>0.24123842592592593</v>
      </c>
      <c r="T74" s="48">
        <v>0.26805555555555555</v>
      </c>
      <c r="U74" s="111">
        <v>15.383333333333313</v>
      </c>
      <c r="V74" s="112">
        <v>38.616666666666653</v>
      </c>
      <c r="W74" s="113"/>
      <c r="X74" s="13"/>
      <c r="Y74" s="276"/>
      <c r="Z74" s="277"/>
      <c r="AA74" s="117">
        <f t="shared" si="29"/>
        <v>-361.89037548554052</v>
      </c>
      <c r="AB74" s="110">
        <f t="shared" si="30"/>
        <v>0.89033624985286652</v>
      </c>
      <c r="AC74" s="282"/>
    </row>
    <row r="75" spans="1:29" ht="15.75" customHeight="1">
      <c r="A75" s="285"/>
      <c r="B75" s="100" t="s">
        <v>120</v>
      </c>
      <c r="C75" s="274" t="s">
        <v>136</v>
      </c>
      <c r="D75" s="275"/>
      <c r="E75" s="101">
        <v>30</v>
      </c>
      <c r="F75" s="102">
        <v>3049</v>
      </c>
      <c r="G75" s="103">
        <f t="shared" si="31"/>
        <v>91470</v>
      </c>
      <c r="H75" s="26"/>
      <c r="I75" s="104">
        <v>3</v>
      </c>
      <c r="J75" s="105">
        <v>3000</v>
      </c>
      <c r="K75" s="106">
        <f t="shared" si="21"/>
        <v>1000</v>
      </c>
      <c r="L75" s="107">
        <v>3</v>
      </c>
      <c r="M75" s="105">
        <f>F75/V75*60</f>
        <v>2694.2562592047138</v>
      </c>
      <c r="N75" s="106">
        <f t="shared" si="25"/>
        <v>898.08541973490458</v>
      </c>
      <c r="O75" s="108">
        <f t="shared" si="26"/>
        <v>0</v>
      </c>
      <c r="P75" s="109">
        <f t="shared" si="27"/>
        <v>-101.91458026509542</v>
      </c>
      <c r="Q75" s="110">
        <f t="shared" si="28"/>
        <v>0.89808541973490452</v>
      </c>
      <c r="R75" s="290"/>
      <c r="S75" s="47">
        <v>0.27854166666666669</v>
      </c>
      <c r="T75" s="48">
        <v>0.32569444444444445</v>
      </c>
      <c r="U75" s="111">
        <v>15.100000000000042</v>
      </c>
      <c r="V75" s="112">
        <v>67.899999999999977</v>
      </c>
      <c r="W75" s="113"/>
      <c r="X75" s="13"/>
      <c r="Y75" s="276"/>
      <c r="Z75" s="277"/>
      <c r="AA75" s="117">
        <f t="shared" si="29"/>
        <v>-305.74374079528616</v>
      </c>
      <c r="AB75" s="110">
        <f t="shared" si="30"/>
        <v>0.89808541973490463</v>
      </c>
      <c r="AC75" s="282"/>
    </row>
    <row r="76" spans="1:29" ht="15.75" customHeight="1">
      <c r="A76" s="285"/>
      <c r="B76" s="100" t="s">
        <v>120</v>
      </c>
      <c r="C76" s="274" t="s">
        <v>128</v>
      </c>
      <c r="D76" s="275"/>
      <c r="E76" s="101">
        <v>17.89</v>
      </c>
      <c r="F76" s="102">
        <v>3167</v>
      </c>
      <c r="G76" s="103">
        <f t="shared" si="31"/>
        <v>56657.630000000005</v>
      </c>
      <c r="H76" s="26"/>
      <c r="I76" s="104">
        <v>4</v>
      </c>
      <c r="J76" s="105">
        <v>3600</v>
      </c>
      <c r="K76" s="106">
        <f t="shared" si="21"/>
        <v>900</v>
      </c>
      <c r="L76" s="107">
        <v>4</v>
      </c>
      <c r="M76" s="105">
        <f>F76/V76*60</f>
        <v>3170.5228031145725</v>
      </c>
      <c r="N76" s="106">
        <f t="shared" si="25"/>
        <v>792.63070077864313</v>
      </c>
      <c r="O76" s="108">
        <f t="shared" si="26"/>
        <v>0</v>
      </c>
      <c r="P76" s="109">
        <f t="shared" si="27"/>
        <v>-107.36929922135687</v>
      </c>
      <c r="Q76" s="110">
        <f t="shared" si="28"/>
        <v>0.88070077864293683</v>
      </c>
      <c r="R76" s="290"/>
      <c r="S76" s="47">
        <v>0.3361574074074074</v>
      </c>
      <c r="T76" s="48">
        <v>0.37777777777777777</v>
      </c>
      <c r="U76" s="111">
        <v>15.06666666666665</v>
      </c>
      <c r="V76" s="112">
        <v>59.933333333333323</v>
      </c>
      <c r="W76" s="113"/>
      <c r="X76" s="116"/>
      <c r="Y76" s="276"/>
      <c r="Z76" s="277"/>
      <c r="AA76" s="117">
        <f t="shared" si="29"/>
        <v>-429.47719688542747</v>
      </c>
      <c r="AB76" s="110">
        <f t="shared" si="30"/>
        <v>0.88070077864293683</v>
      </c>
      <c r="AC76" s="282"/>
    </row>
    <row r="77" spans="1:29" ht="15.75" customHeight="1">
      <c r="A77" s="285"/>
      <c r="B77" s="100" t="s">
        <v>120</v>
      </c>
      <c r="C77" s="274" t="s">
        <v>129</v>
      </c>
      <c r="D77" s="275"/>
      <c r="E77" s="101">
        <v>16.66</v>
      </c>
      <c r="F77" s="102">
        <v>5144</v>
      </c>
      <c r="G77" s="103">
        <f t="shared" si="31"/>
        <v>85699.04</v>
      </c>
      <c r="H77" s="13"/>
      <c r="I77" s="104">
        <v>5</v>
      </c>
      <c r="J77" s="105">
        <v>3600</v>
      </c>
      <c r="K77" s="106">
        <f t="shared" si="21"/>
        <v>720</v>
      </c>
      <c r="L77" s="107">
        <v>5</v>
      </c>
      <c r="M77" s="105">
        <f>F77/V77*60</f>
        <v>3167.1626475115454</v>
      </c>
      <c r="N77" s="106">
        <f t="shared" si="25"/>
        <v>633.43252950230908</v>
      </c>
      <c r="O77" s="108">
        <f t="shared" si="26"/>
        <v>0</v>
      </c>
      <c r="P77" s="109">
        <f t="shared" si="27"/>
        <v>-86.56747049769092</v>
      </c>
      <c r="Q77" s="110">
        <f t="shared" si="28"/>
        <v>0.87976740208654036</v>
      </c>
      <c r="R77" s="290"/>
      <c r="S77" s="47">
        <v>0.38819444444444445</v>
      </c>
      <c r="T77" s="48">
        <v>0.45586805555555554</v>
      </c>
      <c r="U77" s="111">
        <v>15.000000000000027</v>
      </c>
      <c r="V77" s="112">
        <v>97.44999999999996</v>
      </c>
      <c r="W77" s="113"/>
      <c r="X77" s="116"/>
      <c r="Y77" s="276"/>
      <c r="Z77" s="277"/>
      <c r="AA77" s="117">
        <f t="shared" si="29"/>
        <v>-432.8373524884546</v>
      </c>
      <c r="AB77" s="110">
        <f t="shared" si="30"/>
        <v>0.87976740208654036</v>
      </c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50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26"/>
      <c r="X81" s="127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26"/>
      <c r="X82" s="127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32">AVERAGE(I73:I88)</f>
        <v>4</v>
      </c>
      <c r="J89" s="137">
        <f t="shared" si="32"/>
        <v>3360</v>
      </c>
      <c r="K89" s="138">
        <f t="shared" ref="K89" si="33">J89/I89</f>
        <v>840</v>
      </c>
      <c r="L89" s="136">
        <f t="shared" ref="L89:M89" si="34">AVERAGE(L73:L88)</f>
        <v>4</v>
      </c>
      <c r="M89" s="137">
        <f t="shared" si="34"/>
        <v>2981.5964737656095</v>
      </c>
      <c r="N89" s="138">
        <f>M89/L89</f>
        <v>745.39911844140238</v>
      </c>
      <c r="O89" s="139">
        <f>L89-I89</f>
        <v>0</v>
      </c>
      <c r="P89" s="140">
        <f>N89-K89</f>
        <v>-94.600881558597621</v>
      </c>
      <c r="Q89" s="141">
        <f>N89/K89</f>
        <v>0.88737990290643143</v>
      </c>
      <c r="R89" s="291"/>
      <c r="S89" s="142">
        <f>S73</f>
        <v>0.20840277777777777</v>
      </c>
      <c r="T89" s="143">
        <f>INDEX(T73:T88,COUNTA(T73:T88))</f>
        <v>0.45586805555555554</v>
      </c>
      <c r="U89" s="144"/>
      <c r="V89" s="166"/>
      <c r="W89" s="167"/>
      <c r="X89" s="138"/>
      <c r="Y89" s="279"/>
      <c r="Z89" s="280"/>
      <c r="AA89" s="168">
        <f>M89-J89</f>
        <v>-378.40352623439048</v>
      </c>
      <c r="AB89" s="141">
        <f>M89/J89</f>
        <v>0.88737990290643143</v>
      </c>
      <c r="AC89" s="283"/>
    </row>
    <row r="90" spans="1:29" ht="15.75" customHeight="1">
      <c r="A90" s="294" t="s">
        <v>137</v>
      </c>
      <c r="B90" s="114" t="s">
        <v>114</v>
      </c>
      <c r="C90" s="287" t="s">
        <v>138</v>
      </c>
      <c r="D90" s="288"/>
      <c r="E90" s="147">
        <v>25.64</v>
      </c>
      <c r="F90" s="97">
        <v>1475</v>
      </c>
      <c r="G90" s="148">
        <f t="shared" ref="G90:G93" si="35">E90*F90</f>
        <v>37819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3179.6407185628827</v>
      </c>
      <c r="N90" s="152">
        <f>M90/L90</f>
        <v>289.05824714208023</v>
      </c>
      <c r="O90" s="154">
        <f>L90-I90</f>
        <v>0</v>
      </c>
      <c r="P90" s="155">
        <f>N90-K90</f>
        <v>-38.214480130647019</v>
      </c>
      <c r="Q90" s="156">
        <f>N90/K90</f>
        <v>0.88323353293413409</v>
      </c>
      <c r="R90" s="289">
        <f>Q106</f>
        <v>0.87440445187487781</v>
      </c>
      <c r="S90" s="157">
        <v>0.70844907407407409</v>
      </c>
      <c r="T90" s="158">
        <v>0.72777777777777775</v>
      </c>
      <c r="U90" s="159"/>
      <c r="V90" s="160">
        <v>27.833333333333261</v>
      </c>
      <c r="W90" s="158"/>
      <c r="X90" s="169"/>
      <c r="Y90" s="292"/>
      <c r="Z90" s="293"/>
      <c r="AA90" s="115">
        <f>M90-J90</f>
        <v>-420.35928143711726</v>
      </c>
      <c r="AB90" s="156">
        <f>M90/J90</f>
        <v>0.88323353293413409</v>
      </c>
      <c r="AC90" s="281">
        <f>AB106</f>
        <v>0.87440445187487792</v>
      </c>
    </row>
    <row r="91" spans="1:29" ht="15.75" customHeight="1">
      <c r="A91" s="295"/>
      <c r="B91" s="100" t="s">
        <v>114</v>
      </c>
      <c r="C91" s="274" t="s">
        <v>139</v>
      </c>
      <c r="D91" s="275"/>
      <c r="E91" s="101">
        <v>29.52</v>
      </c>
      <c r="F91" s="102">
        <v>1833</v>
      </c>
      <c r="G91" s="103">
        <f t="shared" si="35"/>
        <v>54110.159999999996</v>
      </c>
      <c r="H91" s="26"/>
      <c r="I91" s="104">
        <v>12</v>
      </c>
      <c r="J91" s="105">
        <v>3600</v>
      </c>
      <c r="K91" s="106">
        <f t="shared" si="21"/>
        <v>300</v>
      </c>
      <c r="L91" s="107">
        <v>12</v>
      </c>
      <c r="M91" s="105">
        <f>F91/V91*60</f>
        <v>3143.7827536922405</v>
      </c>
      <c r="N91" s="106">
        <f>M91/L91</f>
        <v>261.98189614102006</v>
      </c>
      <c r="O91" s="108">
        <f>L91-I91</f>
        <v>0</v>
      </c>
      <c r="P91" s="109">
        <f>N91-K91</f>
        <v>-38.018103858979941</v>
      </c>
      <c r="Q91" s="110">
        <f>N91/K91</f>
        <v>0.87327298713673351</v>
      </c>
      <c r="R91" s="290"/>
      <c r="S91" s="47">
        <v>0.73126157407407411</v>
      </c>
      <c r="T91" s="48">
        <v>0.75555555555555554</v>
      </c>
      <c r="U91" s="111">
        <v>5.0166666666667581</v>
      </c>
      <c r="V91" s="112">
        <v>34.983333333333263</v>
      </c>
      <c r="W91" s="113"/>
      <c r="X91" s="13"/>
      <c r="Y91" s="276"/>
      <c r="Z91" s="277"/>
      <c r="AA91" s="117">
        <f>M91-J91</f>
        <v>-456.21724630775952</v>
      </c>
      <c r="AB91" s="110">
        <f>M91/J91</f>
        <v>0.87327298713673351</v>
      </c>
      <c r="AC91" s="282"/>
    </row>
    <row r="92" spans="1:29" ht="15.75" customHeight="1">
      <c r="A92" s="295"/>
      <c r="B92" s="100" t="s">
        <v>114</v>
      </c>
      <c r="C92" s="274" t="s">
        <v>140</v>
      </c>
      <c r="D92" s="275"/>
      <c r="E92" s="101">
        <v>29.85</v>
      </c>
      <c r="F92" s="102">
        <v>1958</v>
      </c>
      <c r="G92" s="103">
        <f t="shared" si="35"/>
        <v>58446.3</v>
      </c>
      <c r="H92" s="26"/>
      <c r="I92" s="104">
        <v>12</v>
      </c>
      <c r="J92" s="105">
        <v>3600</v>
      </c>
      <c r="K92" s="106">
        <f t="shared" si="21"/>
        <v>300</v>
      </c>
      <c r="L92" s="107">
        <v>12</v>
      </c>
      <c r="M92" s="105">
        <f>F92/V92*60</f>
        <v>3142.5769059295608</v>
      </c>
      <c r="N92" s="106">
        <f>M92/L92</f>
        <v>261.88140882746342</v>
      </c>
      <c r="O92" s="108">
        <f>L92-I92</f>
        <v>0</v>
      </c>
      <c r="P92" s="109">
        <f>N92-K92</f>
        <v>-38.118591172536583</v>
      </c>
      <c r="Q92" s="110">
        <f>N92/K92</f>
        <v>0.87293802942487808</v>
      </c>
      <c r="R92" s="290"/>
      <c r="S92" s="47">
        <v>0.75902777777777775</v>
      </c>
      <c r="T92" s="48">
        <v>0.78498842592592588</v>
      </c>
      <c r="U92" s="111">
        <v>4.9999999999999822</v>
      </c>
      <c r="V92" s="112">
        <v>37.383333333333312</v>
      </c>
      <c r="W92" s="113"/>
      <c r="X92" s="13"/>
      <c r="Y92" s="276"/>
      <c r="Z92" s="277"/>
      <c r="AA92" s="117">
        <f>M92-J92</f>
        <v>-457.42309407043922</v>
      </c>
      <c r="AB92" s="110">
        <f>M92/J92</f>
        <v>0.87293802942487797</v>
      </c>
      <c r="AC92" s="282"/>
    </row>
    <row r="93" spans="1:29" ht="15.75" customHeight="1">
      <c r="A93" s="295"/>
      <c r="B93" s="100" t="s">
        <v>120</v>
      </c>
      <c r="C93" s="274" t="s">
        <v>141</v>
      </c>
      <c r="D93" s="275"/>
      <c r="E93" s="101">
        <v>28.57</v>
      </c>
      <c r="F93" s="102">
        <v>1383</v>
      </c>
      <c r="G93" s="103">
        <f t="shared" si="35"/>
        <v>39512.31</v>
      </c>
      <c r="H93" s="26"/>
      <c r="I93" s="104">
        <v>12</v>
      </c>
      <c r="J93" s="105">
        <v>3600</v>
      </c>
      <c r="K93" s="106">
        <f t="shared" si="21"/>
        <v>300</v>
      </c>
      <c r="L93" s="107">
        <v>12</v>
      </c>
      <c r="M93" s="105">
        <f>F93/V93*60</f>
        <v>3125.42372881356</v>
      </c>
      <c r="N93" s="106">
        <f>M93/L93</f>
        <v>260.45197740113002</v>
      </c>
      <c r="O93" s="108">
        <f>L93-I93</f>
        <v>0</v>
      </c>
      <c r="P93" s="109">
        <f>N93-K93</f>
        <v>-39.548022598869977</v>
      </c>
      <c r="Q93" s="110">
        <f>N93/K93</f>
        <v>0.86817325800376677</v>
      </c>
      <c r="R93" s="290"/>
      <c r="S93" s="47">
        <v>0.78920138888888891</v>
      </c>
      <c r="T93" s="48">
        <v>0.80763888888888891</v>
      </c>
      <c r="U93" s="111">
        <v>6.0666666666667624</v>
      </c>
      <c r="V93" s="112">
        <v>26.549999999999994</v>
      </c>
      <c r="W93" s="113"/>
      <c r="X93" s="116"/>
      <c r="Y93" s="276"/>
      <c r="Z93" s="277"/>
      <c r="AA93" s="117">
        <f>M93-J93</f>
        <v>-474.57627118643995</v>
      </c>
      <c r="AB93" s="110">
        <f>M93/J93</f>
        <v>0.86817325800376666</v>
      </c>
      <c r="AC93" s="282"/>
    </row>
    <row r="94" spans="1:29" ht="15.75" customHeight="1">
      <c r="A94" s="296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6">AVERAGE(I90:I105)</f>
        <v>11.75</v>
      </c>
      <c r="J106" s="137">
        <f t="shared" si="36"/>
        <v>3600</v>
      </c>
      <c r="K106" s="138">
        <f t="shared" ref="K106" si="37">J106/I106</f>
        <v>306.38297872340428</v>
      </c>
      <c r="L106" s="136">
        <f t="shared" ref="L106:M106" si="38">AVERAGE(L90:L105)</f>
        <v>11.75</v>
      </c>
      <c r="M106" s="137">
        <f t="shared" si="38"/>
        <v>3147.8560267495604</v>
      </c>
      <c r="N106" s="138">
        <f>M106/L106</f>
        <v>267.90264057443068</v>
      </c>
      <c r="O106" s="139">
        <f>L106-I106</f>
        <v>0</v>
      </c>
      <c r="P106" s="140">
        <f>N106-K106</f>
        <v>-38.480338148973601</v>
      </c>
      <c r="Q106" s="141">
        <f>N106/K106</f>
        <v>0.87440445187487781</v>
      </c>
      <c r="R106" s="291"/>
      <c r="S106" s="142">
        <f>S90</f>
        <v>0.70844907407407409</v>
      </c>
      <c r="T106" s="143">
        <f>INDEX(T90:T105,COUNTA(T90:T105))</f>
        <v>0.80763888888888891</v>
      </c>
      <c r="U106" s="144"/>
      <c r="V106" s="166"/>
      <c r="W106" s="167"/>
      <c r="X106" s="138"/>
      <c r="Y106" s="279"/>
      <c r="Z106" s="280"/>
      <c r="AA106" s="168">
        <f>M106-J106</f>
        <v>-452.14397325043956</v>
      </c>
      <c r="AB106" s="141">
        <f>M106/J106</f>
        <v>0.87440445187487792</v>
      </c>
      <c r="AC106" s="283"/>
    </row>
    <row r="107" spans="1:29" ht="15.75" customHeight="1">
      <c r="A107" s="284" t="s">
        <v>147</v>
      </c>
      <c r="B107" s="114" t="s">
        <v>120</v>
      </c>
      <c r="C107" s="287" t="s">
        <v>144</v>
      </c>
      <c r="D107" s="288"/>
      <c r="E107" s="147">
        <v>18.18</v>
      </c>
      <c r="F107" s="97">
        <v>681</v>
      </c>
      <c r="G107" s="148">
        <f t="shared" ref="G107:G110" si="39">E107*F107</f>
        <v>12380.58</v>
      </c>
      <c r="H107" s="149"/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>F107/V107*60</f>
        <v>2971.6363636363481</v>
      </c>
      <c r="N107" s="152">
        <f>M107/L107</f>
        <v>742.90909090908701</v>
      </c>
      <c r="O107" s="154">
        <f>L107-I107</f>
        <v>0</v>
      </c>
      <c r="P107" s="155">
        <f>N107-K107</f>
        <v>-82.090909090912987</v>
      </c>
      <c r="Q107" s="156">
        <f>N107/K107</f>
        <v>0.90049586776859036</v>
      </c>
      <c r="R107" s="289">
        <f>Q123</f>
        <v>0.89499230299380317</v>
      </c>
      <c r="S107" s="157">
        <v>0.7085069444444444</v>
      </c>
      <c r="T107" s="158">
        <v>0.71805555555555556</v>
      </c>
      <c r="U107" s="159"/>
      <c r="V107" s="160">
        <v>13.750000000000071</v>
      </c>
      <c r="W107" s="161"/>
      <c r="X107" s="162"/>
      <c r="Y107" s="292"/>
      <c r="Z107" s="293"/>
      <c r="AA107" s="115">
        <f>M107-J107</f>
        <v>-328.36363636365195</v>
      </c>
      <c r="AB107" s="156">
        <f>M107/J107</f>
        <v>0.90049586776859036</v>
      </c>
      <c r="AC107" s="281">
        <f>AB123</f>
        <v>0.89499230299380317</v>
      </c>
    </row>
    <row r="108" spans="1:29" ht="15.75" customHeight="1">
      <c r="A108" s="285"/>
      <c r="B108" s="100" t="s">
        <v>120</v>
      </c>
      <c r="C108" s="274" t="s">
        <v>219</v>
      </c>
      <c r="D108" s="275"/>
      <c r="E108" s="101">
        <v>22.21</v>
      </c>
      <c r="F108" s="102">
        <v>2228</v>
      </c>
      <c r="G108" s="103">
        <f t="shared" si="39"/>
        <v>49483.880000000005</v>
      </c>
      <c r="H108" s="26"/>
      <c r="I108" s="104">
        <v>4</v>
      </c>
      <c r="J108" s="105">
        <v>3000</v>
      </c>
      <c r="K108" s="106">
        <f t="shared" ref="K108:K151" si="40">J108/I108</f>
        <v>750</v>
      </c>
      <c r="L108" s="107">
        <v>4</v>
      </c>
      <c r="M108" s="105">
        <f>F108/V108*60</f>
        <v>2678.0634390651126</v>
      </c>
      <c r="N108" s="106">
        <f>M108/L108</f>
        <v>669.51585976627814</v>
      </c>
      <c r="O108" s="108">
        <f>L108-I108</f>
        <v>0</v>
      </c>
      <c r="P108" s="109">
        <f>N108-K108</f>
        <v>-80.48414023372186</v>
      </c>
      <c r="Q108" s="110">
        <f>N108/K108</f>
        <v>0.89268781302170419</v>
      </c>
      <c r="R108" s="290"/>
      <c r="S108" s="47">
        <v>0.72158564814814818</v>
      </c>
      <c r="T108" s="48">
        <v>0.75624999999999998</v>
      </c>
      <c r="U108" s="111">
        <v>5.0833333333333819</v>
      </c>
      <c r="V108" s="112">
        <v>49.916666666666586</v>
      </c>
      <c r="W108" s="113"/>
      <c r="X108" s="116"/>
      <c r="Y108" s="276"/>
      <c r="Z108" s="277"/>
      <c r="AA108" s="117">
        <f>M108-J108</f>
        <v>-321.93656093488744</v>
      </c>
      <c r="AB108" s="110">
        <f>M108/J108</f>
        <v>0.89268781302170419</v>
      </c>
      <c r="AC108" s="282"/>
    </row>
    <row r="109" spans="1:29" ht="15.75" customHeight="1">
      <c r="A109" s="285"/>
      <c r="B109" s="100" t="s">
        <v>120</v>
      </c>
      <c r="C109" s="274" t="s">
        <v>202</v>
      </c>
      <c r="D109" s="275"/>
      <c r="E109" s="101">
        <v>22.48</v>
      </c>
      <c r="F109" s="102">
        <v>1133</v>
      </c>
      <c r="G109" s="103">
        <f t="shared" si="39"/>
        <v>25469.84</v>
      </c>
      <c r="H109" s="26"/>
      <c r="I109" s="104">
        <v>5</v>
      </c>
      <c r="J109" s="105">
        <v>3000</v>
      </c>
      <c r="K109" s="106">
        <f t="shared" si="40"/>
        <v>600</v>
      </c>
      <c r="L109" s="107">
        <v>5</v>
      </c>
      <c r="M109" s="105">
        <f>F109/V109*60</f>
        <v>2678.1352593565307</v>
      </c>
      <c r="N109" s="106">
        <f>M109/L109</f>
        <v>535.62705187130609</v>
      </c>
      <c r="O109" s="108">
        <f>L109-I109</f>
        <v>0</v>
      </c>
      <c r="P109" s="109">
        <f>N109-K109</f>
        <v>-64.372948128693906</v>
      </c>
      <c r="Q109" s="110">
        <f>N109/K109</f>
        <v>0.89271175311884354</v>
      </c>
      <c r="R109" s="290"/>
      <c r="S109" s="47">
        <v>0.75972222222222219</v>
      </c>
      <c r="T109" s="48">
        <v>0.77734953703703702</v>
      </c>
      <c r="U109" s="111">
        <v>4.9999999999999822</v>
      </c>
      <c r="V109" s="112">
        <v>25.383333333333358</v>
      </c>
      <c r="W109" s="113"/>
      <c r="X109" s="116"/>
      <c r="Y109" s="276"/>
      <c r="Z109" s="277"/>
      <c r="AA109" s="117">
        <f>M109-J109</f>
        <v>-321.8647406434693</v>
      </c>
      <c r="AB109" s="110">
        <f>M109/J109</f>
        <v>0.89271175311884354</v>
      </c>
      <c r="AC109" s="282"/>
    </row>
    <row r="110" spans="1:29" ht="15.75" customHeight="1">
      <c r="A110" s="285"/>
      <c r="B110" s="100" t="s">
        <v>120</v>
      </c>
      <c r="C110" s="274" t="s">
        <v>146</v>
      </c>
      <c r="D110" s="275"/>
      <c r="E110" s="101">
        <v>24.54</v>
      </c>
      <c r="F110" s="102">
        <v>1828</v>
      </c>
      <c r="G110" s="103">
        <f t="shared" si="39"/>
        <v>44859.119999999995</v>
      </c>
      <c r="H110" s="26"/>
      <c r="I110" s="104">
        <v>4</v>
      </c>
      <c r="J110" s="105">
        <v>3000</v>
      </c>
      <c r="K110" s="106">
        <f t="shared" si="40"/>
        <v>750</v>
      </c>
      <c r="L110" s="107">
        <v>4</v>
      </c>
      <c r="M110" s="105">
        <f>F110/V110*60</f>
        <v>2680.5702647657877</v>
      </c>
      <c r="N110" s="106">
        <f>M110/L110</f>
        <v>670.14256619144692</v>
      </c>
      <c r="O110" s="108">
        <f>L110-I110</f>
        <v>0</v>
      </c>
      <c r="P110" s="109">
        <f>N110-K110</f>
        <v>-79.857433808553083</v>
      </c>
      <c r="Q110" s="110">
        <f>N110/K110</f>
        <v>0.89352342158859588</v>
      </c>
      <c r="R110" s="290"/>
      <c r="S110" s="47">
        <v>0.78061342592592597</v>
      </c>
      <c r="T110" s="48">
        <v>0.80902777777777779</v>
      </c>
      <c r="U110" s="111">
        <v>4.7000000000000952</v>
      </c>
      <c r="V110" s="112">
        <v>40.916666666666615</v>
      </c>
      <c r="W110" s="113"/>
      <c r="X110" s="116"/>
      <c r="Y110" s="276"/>
      <c r="Z110" s="277"/>
      <c r="AA110" s="117">
        <f>M110-J110</f>
        <v>-319.42973523421233</v>
      </c>
      <c r="AB110" s="110">
        <f>M110/J110</f>
        <v>0.89352342158859588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99"/>
      <c r="G123" s="135"/>
      <c r="H123" s="69"/>
      <c r="I123" s="136">
        <f t="shared" ref="I123:J123" si="41">AVERAGE(I107:I122)</f>
        <v>4.25</v>
      </c>
      <c r="J123" s="137">
        <f t="shared" si="41"/>
        <v>3075</v>
      </c>
      <c r="K123" s="138">
        <f t="shared" ref="K123" si="42">J123/I123</f>
        <v>723.52941176470586</v>
      </c>
      <c r="L123" s="136">
        <f t="shared" ref="L123:M123" si="43">AVERAGE(L107:L122)</f>
        <v>4.25</v>
      </c>
      <c r="M123" s="137">
        <f t="shared" si="43"/>
        <v>2752.1013317059446</v>
      </c>
      <c r="N123" s="138">
        <f t="shared" ref="N123:N132" si="44">M123/L123</f>
        <v>647.55325451904582</v>
      </c>
      <c r="O123" s="139">
        <f t="shared" ref="O123:O132" si="45">L123-I123</f>
        <v>0</v>
      </c>
      <c r="P123" s="140">
        <f t="shared" ref="P123:P132" si="46">N123-K123</f>
        <v>-75.976157245660033</v>
      </c>
      <c r="Q123" s="141">
        <f t="shared" ref="Q123:Q132" si="47">N123/K123</f>
        <v>0.89499230299380317</v>
      </c>
      <c r="R123" s="291"/>
      <c r="S123" s="142">
        <f>S107</f>
        <v>0.7085069444444444</v>
      </c>
      <c r="T123" s="143">
        <f>INDEX(T107:T122,COUNTA(T107:T122))</f>
        <v>0.80902777777777779</v>
      </c>
      <c r="U123" s="144"/>
      <c r="V123" s="166"/>
      <c r="W123" s="99"/>
      <c r="X123" s="69"/>
      <c r="Y123" s="279"/>
      <c r="Z123" s="280"/>
      <c r="AA123" s="168">
        <f t="shared" ref="AA123:AA132" si="48">M123-J123</f>
        <v>-322.89866829405537</v>
      </c>
      <c r="AB123" s="141">
        <f t="shared" ref="AB123:AB132" si="49">M123/J123</f>
        <v>0.89499230299380317</v>
      </c>
      <c r="AC123" s="283"/>
    </row>
    <row r="124" spans="1:29" ht="15.75" customHeight="1">
      <c r="A124" s="294" t="s">
        <v>150</v>
      </c>
      <c r="B124" s="114" t="s">
        <v>120</v>
      </c>
      <c r="C124" s="287" t="s">
        <v>152</v>
      </c>
      <c r="D124" s="288"/>
      <c r="E124" s="147">
        <v>18.18</v>
      </c>
      <c r="F124" s="97">
        <v>767</v>
      </c>
      <c r="G124" s="148">
        <f t="shared" ref="G124:G132" si="50">E124*F124</f>
        <v>13944.06</v>
      </c>
      <c r="H124" s="149">
        <v>2</v>
      </c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2" si="51">F124/V124*60</f>
        <v>2696.4843750000164</v>
      </c>
      <c r="N124" s="152">
        <f t="shared" si="44"/>
        <v>674.12109375000409</v>
      </c>
      <c r="O124" s="154">
        <f t="shared" si="45"/>
        <v>0</v>
      </c>
      <c r="P124" s="155">
        <f t="shared" si="46"/>
        <v>-75.878906249995907</v>
      </c>
      <c r="Q124" s="156">
        <f t="shared" si="47"/>
        <v>0.89882812500000542</v>
      </c>
      <c r="R124" s="289">
        <f>Q140</f>
        <v>0.88916163721116503</v>
      </c>
      <c r="S124" s="157">
        <v>0.70833333333333337</v>
      </c>
      <c r="T124" s="158">
        <v>0.72018518518518515</v>
      </c>
      <c r="U124" s="159"/>
      <c r="V124" s="160">
        <v>17.066666666666563</v>
      </c>
      <c r="W124" s="161"/>
      <c r="X124" s="162"/>
      <c r="Y124" s="292"/>
      <c r="Z124" s="293"/>
      <c r="AA124" s="115">
        <f t="shared" si="48"/>
        <v>-303.51562499998363</v>
      </c>
      <c r="AB124" s="156">
        <f t="shared" si="49"/>
        <v>0.89882812500000542</v>
      </c>
      <c r="AC124" s="281">
        <f>AB140</f>
        <v>0.88916163721116503</v>
      </c>
    </row>
    <row r="125" spans="1:29" ht="15.75" customHeight="1">
      <c r="A125" s="295"/>
      <c r="B125" s="100" t="s">
        <v>120</v>
      </c>
      <c r="C125" s="274" t="s">
        <v>151</v>
      </c>
      <c r="D125" s="275"/>
      <c r="E125" s="101">
        <v>14.03</v>
      </c>
      <c r="F125" s="102">
        <v>1911</v>
      </c>
      <c r="G125" s="103">
        <f t="shared" si="50"/>
        <v>26811.329999999998</v>
      </c>
      <c r="H125" s="26">
        <v>2</v>
      </c>
      <c r="I125" s="104">
        <v>3</v>
      </c>
      <c r="J125" s="105">
        <v>3000</v>
      </c>
      <c r="K125" s="106">
        <f t="shared" si="40"/>
        <v>1000</v>
      </c>
      <c r="L125" s="107">
        <v>3</v>
      </c>
      <c r="M125" s="105">
        <f t="shared" si="51"/>
        <v>2694.7121034077591</v>
      </c>
      <c r="N125" s="106">
        <f t="shared" si="44"/>
        <v>898.23736780258639</v>
      </c>
      <c r="O125" s="108">
        <f t="shared" si="45"/>
        <v>0</v>
      </c>
      <c r="P125" s="109">
        <f t="shared" si="46"/>
        <v>-101.76263219741361</v>
      </c>
      <c r="Q125" s="110">
        <f t="shared" si="47"/>
        <v>0.89823736780258634</v>
      </c>
      <c r="R125" s="290"/>
      <c r="S125" s="47">
        <v>0.73086805555555556</v>
      </c>
      <c r="T125" s="48">
        <v>0.76041666666666663</v>
      </c>
      <c r="U125" s="111">
        <v>15.383333333333393</v>
      </c>
      <c r="V125" s="112">
        <v>42.54999999999994</v>
      </c>
      <c r="W125" s="113"/>
      <c r="X125" s="116"/>
      <c r="Y125" s="276"/>
      <c r="Z125" s="277"/>
      <c r="AA125" s="117">
        <f t="shared" si="48"/>
        <v>-305.28789659224094</v>
      </c>
      <c r="AB125" s="110">
        <f t="shared" si="49"/>
        <v>0.89823736780258634</v>
      </c>
      <c r="AC125" s="282"/>
    </row>
    <row r="126" spans="1:29" ht="15.75" customHeight="1">
      <c r="A126" s="295"/>
      <c r="B126" s="100" t="s">
        <v>120</v>
      </c>
      <c r="C126" s="274" t="s">
        <v>156</v>
      </c>
      <c r="D126" s="275"/>
      <c r="E126" s="101">
        <v>18.18</v>
      </c>
      <c r="F126" s="102">
        <v>1181</v>
      </c>
      <c r="G126" s="103">
        <f t="shared" si="50"/>
        <v>21470.579999999998</v>
      </c>
      <c r="H126" s="26"/>
      <c r="I126" s="104">
        <v>3</v>
      </c>
      <c r="J126" s="105">
        <v>3600</v>
      </c>
      <c r="K126" s="106">
        <f t="shared" si="40"/>
        <v>1200</v>
      </c>
      <c r="L126" s="107">
        <v>3</v>
      </c>
      <c r="M126" s="105">
        <f t="shared" si="51"/>
        <v>3170.4697986577216</v>
      </c>
      <c r="N126" s="106">
        <f t="shared" si="44"/>
        <v>1056.8232662192406</v>
      </c>
      <c r="O126" s="108">
        <f t="shared" si="45"/>
        <v>0</v>
      </c>
      <c r="P126" s="109">
        <f t="shared" si="46"/>
        <v>-143.17673378075938</v>
      </c>
      <c r="Q126" s="110">
        <f t="shared" si="47"/>
        <v>0.88068605518270049</v>
      </c>
      <c r="R126" s="290"/>
      <c r="S126" s="47">
        <v>0.77083333333333337</v>
      </c>
      <c r="T126" s="48">
        <v>0.78635416666666669</v>
      </c>
      <c r="U126" s="111">
        <v>15.000000000000107</v>
      </c>
      <c r="V126" s="112">
        <v>22.349999999999977</v>
      </c>
      <c r="W126" s="113"/>
      <c r="X126" s="116"/>
      <c r="Y126" s="276"/>
      <c r="Z126" s="277"/>
      <c r="AA126" s="117">
        <f t="shared" si="48"/>
        <v>-429.53020134227836</v>
      </c>
      <c r="AB126" s="110">
        <f t="shared" si="49"/>
        <v>0.88068605518270049</v>
      </c>
      <c r="AC126" s="282"/>
    </row>
    <row r="127" spans="1:29" ht="15.75" customHeight="1">
      <c r="A127" s="295"/>
      <c r="B127" s="100" t="s">
        <v>120</v>
      </c>
      <c r="C127" s="274" t="s">
        <v>143</v>
      </c>
      <c r="D127" s="275"/>
      <c r="E127" s="101">
        <v>16.7</v>
      </c>
      <c r="F127" s="102">
        <v>1263</v>
      </c>
      <c r="G127" s="103">
        <f t="shared" si="50"/>
        <v>21092.1</v>
      </c>
      <c r="H127" s="26"/>
      <c r="I127" s="104">
        <v>3</v>
      </c>
      <c r="J127" s="105">
        <v>3600</v>
      </c>
      <c r="K127" s="106">
        <f t="shared" si="40"/>
        <v>1200</v>
      </c>
      <c r="L127" s="107">
        <v>3</v>
      </c>
      <c r="M127" s="105">
        <f t="shared" si="51"/>
        <v>3177.3584905660309</v>
      </c>
      <c r="N127" s="106">
        <f t="shared" si="44"/>
        <v>1059.1194968553436</v>
      </c>
      <c r="O127" s="108">
        <f t="shared" si="45"/>
        <v>0</v>
      </c>
      <c r="P127" s="109">
        <f t="shared" si="46"/>
        <v>-140.88050314465636</v>
      </c>
      <c r="Q127" s="110">
        <f t="shared" si="47"/>
        <v>0.88259958071278632</v>
      </c>
      <c r="R127" s="290"/>
      <c r="S127" s="47">
        <v>0.79663194444444441</v>
      </c>
      <c r="T127" s="48">
        <v>0.81319444444444444</v>
      </c>
      <c r="U127" s="111">
        <v>14.799999999999915</v>
      </c>
      <c r="V127" s="112">
        <v>23.850000000000051</v>
      </c>
      <c r="W127" s="113"/>
      <c r="X127" s="116"/>
      <c r="Y127" s="276"/>
      <c r="Z127" s="277"/>
      <c r="AA127" s="117">
        <f t="shared" si="48"/>
        <v>-422.64150943396908</v>
      </c>
      <c r="AB127" s="110">
        <f t="shared" si="49"/>
        <v>0.88259958071278632</v>
      </c>
      <c r="AC127" s="282"/>
    </row>
    <row r="128" spans="1:29" ht="15.75" customHeight="1">
      <c r="A128" s="296"/>
      <c r="B128" s="100" t="s">
        <v>120</v>
      </c>
      <c r="C128" s="274" t="s">
        <v>153</v>
      </c>
      <c r="D128" s="275"/>
      <c r="E128" s="101">
        <v>14.28</v>
      </c>
      <c r="F128" s="102">
        <v>2350</v>
      </c>
      <c r="G128" s="103">
        <f t="shared" si="50"/>
        <v>33558</v>
      </c>
      <c r="H128" s="13">
        <v>2</v>
      </c>
      <c r="I128" s="104">
        <v>3</v>
      </c>
      <c r="J128" s="105">
        <v>3600</v>
      </c>
      <c r="K128" s="106">
        <f t="shared" si="40"/>
        <v>1200</v>
      </c>
      <c r="L128" s="107">
        <v>3</v>
      </c>
      <c r="M128" s="105">
        <f t="shared" si="51"/>
        <v>3169.7264893218339</v>
      </c>
      <c r="N128" s="106">
        <f t="shared" si="44"/>
        <v>1056.5754964406112</v>
      </c>
      <c r="O128" s="108">
        <f t="shared" si="45"/>
        <v>0</v>
      </c>
      <c r="P128" s="109">
        <f t="shared" si="46"/>
        <v>-143.42450355938877</v>
      </c>
      <c r="Q128" s="110">
        <f t="shared" si="47"/>
        <v>0.880479580367176</v>
      </c>
      <c r="R128" s="290"/>
      <c r="S128" s="47">
        <v>0.82361111111111107</v>
      </c>
      <c r="T128" s="48">
        <v>0.85450231481481487</v>
      </c>
      <c r="U128" s="111">
        <v>14.999999999999947</v>
      </c>
      <c r="V128" s="112">
        <v>44.483333333333462</v>
      </c>
      <c r="W128" s="113">
        <v>0.85450231481481487</v>
      </c>
      <c r="X128" s="116">
        <v>0.90694444444444444</v>
      </c>
      <c r="Y128" s="276"/>
      <c r="Z128" s="277"/>
      <c r="AA128" s="117">
        <f t="shared" si="48"/>
        <v>-430.27351067816608</v>
      </c>
      <c r="AB128" s="110">
        <f t="shared" si="49"/>
        <v>0.88047958036717611</v>
      </c>
      <c r="AC128" s="282"/>
    </row>
    <row r="129" spans="1:29" ht="15.75" customHeight="1">
      <c r="A129" s="296"/>
      <c r="B129" s="100" t="s">
        <v>120</v>
      </c>
      <c r="C129" s="274" t="s">
        <v>152</v>
      </c>
      <c r="D129" s="275"/>
      <c r="E129" s="101">
        <v>18.18</v>
      </c>
      <c r="F129" s="102">
        <v>950</v>
      </c>
      <c r="G129" s="121">
        <f t="shared" si="50"/>
        <v>17271</v>
      </c>
      <c r="H129" s="122"/>
      <c r="I129" s="104">
        <v>4</v>
      </c>
      <c r="J129" s="105">
        <v>3000</v>
      </c>
      <c r="K129" s="106">
        <f t="shared" si="40"/>
        <v>750</v>
      </c>
      <c r="L129" s="107">
        <v>4</v>
      </c>
      <c r="M129" s="105">
        <f t="shared" si="51"/>
        <v>2697.1608832807574</v>
      </c>
      <c r="N129" s="106">
        <f t="shared" si="44"/>
        <v>674.29022082018935</v>
      </c>
      <c r="O129" s="108">
        <f t="shared" si="45"/>
        <v>0</v>
      </c>
      <c r="P129" s="109">
        <f t="shared" si="46"/>
        <v>-75.709779179810653</v>
      </c>
      <c r="Q129" s="110">
        <f t="shared" si="47"/>
        <v>0.89905362776025244</v>
      </c>
      <c r="R129" s="290"/>
      <c r="S129" s="47">
        <v>0.90694444444444444</v>
      </c>
      <c r="T129" s="48">
        <v>0.92162037037037037</v>
      </c>
      <c r="U129" s="111">
        <v>75.516666666666595</v>
      </c>
      <c r="V129" s="112">
        <v>21.133333333333333</v>
      </c>
      <c r="W129" s="113"/>
      <c r="X129" s="116"/>
      <c r="Y129" s="276"/>
      <c r="Z129" s="277"/>
      <c r="AA129" s="117">
        <f t="shared" si="48"/>
        <v>-302.83911671924261</v>
      </c>
      <c r="AB129" s="110">
        <f t="shared" si="49"/>
        <v>0.89905362776025244</v>
      </c>
      <c r="AC129" s="282"/>
    </row>
    <row r="130" spans="1:29" ht="15.75" customHeight="1">
      <c r="A130" s="296"/>
      <c r="B130" s="100" t="s">
        <v>120</v>
      </c>
      <c r="C130" s="274" t="s">
        <v>151</v>
      </c>
      <c r="D130" s="275"/>
      <c r="E130" s="101">
        <v>14.03</v>
      </c>
      <c r="F130" s="102">
        <v>5046</v>
      </c>
      <c r="G130" s="121">
        <f t="shared" si="50"/>
        <v>70795.37999999999</v>
      </c>
      <c r="H130" s="62"/>
      <c r="I130" s="104">
        <v>3</v>
      </c>
      <c r="J130" s="105">
        <v>3000</v>
      </c>
      <c r="K130" s="106">
        <f t="shared" si="40"/>
        <v>1000</v>
      </c>
      <c r="L130" s="107">
        <v>3</v>
      </c>
      <c r="M130" s="105">
        <f t="shared" si="51"/>
        <v>2695.1928783382823</v>
      </c>
      <c r="N130" s="106">
        <f t="shared" si="44"/>
        <v>898.3976261127608</v>
      </c>
      <c r="O130" s="123">
        <f t="shared" si="45"/>
        <v>0</v>
      </c>
      <c r="P130" s="124">
        <f t="shared" si="46"/>
        <v>-101.6023738872392</v>
      </c>
      <c r="Q130" s="125">
        <f t="shared" si="47"/>
        <v>0.89839762611276075</v>
      </c>
      <c r="R130" s="290"/>
      <c r="S130" s="47">
        <v>0.93194444444444446</v>
      </c>
      <c r="T130" s="48">
        <v>1.0099537037037036</v>
      </c>
      <c r="U130" s="111">
        <v>14.866666666666699</v>
      </c>
      <c r="V130" s="112">
        <v>112.3333333333332</v>
      </c>
      <c r="W130" s="113"/>
      <c r="X130" s="116"/>
      <c r="Y130" s="276"/>
      <c r="Z130" s="277"/>
      <c r="AA130" s="117">
        <f t="shared" si="48"/>
        <v>-304.8071216617177</v>
      </c>
      <c r="AB130" s="110">
        <f t="shared" si="49"/>
        <v>0.89839762611276075</v>
      </c>
      <c r="AC130" s="282"/>
    </row>
    <row r="131" spans="1:29" ht="15.75" customHeight="1">
      <c r="A131" s="296"/>
      <c r="B131" s="100" t="s">
        <v>120</v>
      </c>
      <c r="C131" s="274" t="s">
        <v>145</v>
      </c>
      <c r="D131" s="275"/>
      <c r="E131" s="101">
        <v>22.28</v>
      </c>
      <c r="F131" s="102">
        <v>928</v>
      </c>
      <c r="G131" s="121">
        <f t="shared" si="50"/>
        <v>20675.84</v>
      </c>
      <c r="H131" s="62"/>
      <c r="I131" s="104">
        <v>5</v>
      </c>
      <c r="J131" s="105">
        <v>3300</v>
      </c>
      <c r="K131" s="106">
        <f t="shared" si="40"/>
        <v>660</v>
      </c>
      <c r="L131" s="118">
        <v>5</v>
      </c>
      <c r="M131" s="105">
        <f t="shared" si="51"/>
        <v>2938.2585751979009</v>
      </c>
      <c r="N131" s="106">
        <f t="shared" si="44"/>
        <v>587.65171503958015</v>
      </c>
      <c r="O131" s="123">
        <f t="shared" si="45"/>
        <v>0</v>
      </c>
      <c r="P131" s="124">
        <f t="shared" si="46"/>
        <v>-72.348284960419846</v>
      </c>
      <c r="Q131" s="125">
        <f t="shared" si="47"/>
        <v>0.89038138642360631</v>
      </c>
      <c r="R131" s="290"/>
      <c r="S131" s="47">
        <v>1.0208680555555556</v>
      </c>
      <c r="T131" s="48">
        <v>1.0340277777777778</v>
      </c>
      <c r="U131" s="111">
        <v>15.716666666666832</v>
      </c>
      <c r="V131" s="112">
        <v>18.949999999999925</v>
      </c>
      <c r="W131" s="113"/>
      <c r="X131" s="116"/>
      <c r="Y131" s="276"/>
      <c r="Z131" s="277"/>
      <c r="AA131" s="117">
        <f t="shared" si="48"/>
        <v>-361.74142480209912</v>
      </c>
      <c r="AB131" s="110">
        <f t="shared" si="49"/>
        <v>0.89038138642360631</v>
      </c>
      <c r="AC131" s="282"/>
    </row>
    <row r="132" spans="1:29" ht="15.75" customHeight="1">
      <c r="A132" s="296"/>
      <c r="B132" s="100" t="s">
        <v>120</v>
      </c>
      <c r="C132" s="274" t="s">
        <v>153</v>
      </c>
      <c r="D132" s="275"/>
      <c r="E132" s="101">
        <v>14.28</v>
      </c>
      <c r="F132" s="102">
        <v>6363</v>
      </c>
      <c r="G132" s="121">
        <f t="shared" si="50"/>
        <v>90863.64</v>
      </c>
      <c r="H132" s="62"/>
      <c r="I132" s="104">
        <v>3</v>
      </c>
      <c r="J132" s="105">
        <v>3600</v>
      </c>
      <c r="K132" s="106">
        <f t="shared" si="40"/>
        <v>1200</v>
      </c>
      <c r="L132" s="118">
        <v>3</v>
      </c>
      <c r="M132" s="105">
        <f t="shared" si="51"/>
        <v>3168.7370314013001</v>
      </c>
      <c r="N132" s="106">
        <f t="shared" si="44"/>
        <v>1056.2456771337668</v>
      </c>
      <c r="O132" s="123">
        <f t="shared" si="45"/>
        <v>0</v>
      </c>
      <c r="P132" s="124">
        <f t="shared" si="46"/>
        <v>-143.75432286623322</v>
      </c>
      <c r="Q132" s="125">
        <f t="shared" si="47"/>
        <v>0.88020473094480567</v>
      </c>
      <c r="R132" s="290"/>
      <c r="S132" s="47">
        <v>1.0444444444444445</v>
      </c>
      <c r="T132" s="48">
        <v>1.128113425925926</v>
      </c>
      <c r="U132" s="111">
        <v>15.000000000000107</v>
      </c>
      <c r="V132" s="112">
        <v>120.48333333333335</v>
      </c>
      <c r="W132" s="113"/>
      <c r="X132" s="116"/>
      <c r="Y132" s="276"/>
      <c r="Z132" s="277"/>
      <c r="AA132" s="117">
        <f t="shared" si="48"/>
        <v>-431.2629685986999</v>
      </c>
      <c r="AB132" s="110">
        <f t="shared" si="49"/>
        <v>0.88020473094480556</v>
      </c>
      <c r="AC132" s="282"/>
    </row>
    <row r="133" spans="1:29" ht="15.75" customHeight="1">
      <c r="A133" s="296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26"/>
      <c r="X134" s="127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26"/>
      <c r="X135" s="127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26"/>
      <c r="X136" s="127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26"/>
      <c r="X137" s="127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26"/>
      <c r="X138" s="127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52">AVERAGE(I124:I139)</f>
        <v>3.4444444444444446</v>
      </c>
      <c r="J140" s="137">
        <f t="shared" si="52"/>
        <v>3300</v>
      </c>
      <c r="K140" s="138">
        <f t="shared" ref="K140" si="53">J140/I140</f>
        <v>958.0645161290322</v>
      </c>
      <c r="L140" s="136">
        <f t="shared" ref="L140:M140" si="54">AVERAGE(L124:L139)</f>
        <v>3.4444444444444446</v>
      </c>
      <c r="M140" s="137">
        <f t="shared" si="54"/>
        <v>2934.2334027968445</v>
      </c>
      <c r="N140" s="138">
        <f t="shared" ref="N140:N151" si="55">M140/L140</f>
        <v>851.87421371521293</v>
      </c>
      <c r="O140" s="139">
        <f t="shared" ref="O140:O151" si="56">L140-I140</f>
        <v>0</v>
      </c>
      <c r="P140" s="140">
        <f t="shared" ref="P140:P151" si="57">N140-K140</f>
        <v>-106.19030241381927</v>
      </c>
      <c r="Q140" s="141">
        <f t="shared" ref="Q140:Q151" si="58">N140/K140</f>
        <v>0.88916163721116503</v>
      </c>
      <c r="R140" s="291"/>
      <c r="S140" s="142">
        <f>S124</f>
        <v>0.70833333333333337</v>
      </c>
      <c r="T140" s="143">
        <f>INDEX(T124:T139,COUNTA(T124:T139))</f>
        <v>1.128113425925926</v>
      </c>
      <c r="U140" s="144"/>
      <c r="V140" s="166"/>
      <c r="W140" s="99"/>
      <c r="X140" s="69"/>
      <c r="Y140" s="279"/>
      <c r="Z140" s="280"/>
      <c r="AA140" s="168">
        <f t="shared" ref="AA140:AA151" si="59">M140-J140</f>
        <v>-365.76659720315547</v>
      </c>
      <c r="AB140" s="141">
        <f t="shared" ref="AB140:AB151" si="60">M140/J140</f>
        <v>0.88916163721116503</v>
      </c>
      <c r="AC140" s="283"/>
    </row>
    <row r="141" spans="1:29" ht="15.75" customHeight="1">
      <c r="A141" s="284" t="s">
        <v>154</v>
      </c>
      <c r="B141" s="114" t="s">
        <v>120</v>
      </c>
      <c r="C141" s="287" t="s">
        <v>145</v>
      </c>
      <c r="D141" s="288"/>
      <c r="E141" s="147">
        <v>22.28</v>
      </c>
      <c r="F141" s="97">
        <v>668</v>
      </c>
      <c r="G141" s="148">
        <f t="shared" ref="G141:G151" si="61">E141*F141</f>
        <v>14883.04</v>
      </c>
      <c r="H141" s="149">
        <v>2</v>
      </c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1" si="62">F141/V141*60</f>
        <v>2936.2637362637247</v>
      </c>
      <c r="N141" s="152">
        <f t="shared" si="55"/>
        <v>587.25274725274494</v>
      </c>
      <c r="O141" s="154">
        <f t="shared" si="56"/>
        <v>0</v>
      </c>
      <c r="P141" s="155">
        <f t="shared" si="57"/>
        <v>-72.747252747255061</v>
      </c>
      <c r="Q141" s="156">
        <f t="shared" si="58"/>
        <v>0.88977688977688629</v>
      </c>
      <c r="R141" s="289">
        <f>Q157</f>
        <v>0.88484120048440695</v>
      </c>
      <c r="S141" s="157">
        <v>0.70857638888888885</v>
      </c>
      <c r="T141" s="158">
        <v>0.71805555555555556</v>
      </c>
      <c r="U141" s="159"/>
      <c r="V141" s="160">
        <v>13.650000000000055</v>
      </c>
      <c r="W141" s="158"/>
      <c r="X141" s="169"/>
      <c r="Y141" s="292"/>
      <c r="Z141" s="293"/>
      <c r="AA141" s="171">
        <f t="shared" si="59"/>
        <v>-363.7362637362753</v>
      </c>
      <c r="AB141" s="156">
        <f t="shared" si="60"/>
        <v>0.88977688977688629</v>
      </c>
      <c r="AC141" s="281">
        <f>AB157</f>
        <v>0.88484120048440706</v>
      </c>
    </row>
    <row r="142" spans="1:29" ht="15.75" customHeight="1">
      <c r="A142" s="285"/>
      <c r="B142" s="100" t="s">
        <v>120</v>
      </c>
      <c r="C142" s="274" t="s">
        <v>155</v>
      </c>
      <c r="D142" s="275"/>
      <c r="E142" s="101">
        <v>18.18</v>
      </c>
      <c r="F142" s="102">
        <v>922</v>
      </c>
      <c r="G142" s="103">
        <f t="shared" si="61"/>
        <v>16761.96</v>
      </c>
      <c r="H142" s="26">
        <v>2</v>
      </c>
      <c r="I142" s="104">
        <v>3</v>
      </c>
      <c r="J142" s="105">
        <v>3600</v>
      </c>
      <c r="K142" s="106">
        <f t="shared" si="40"/>
        <v>1200</v>
      </c>
      <c r="L142" s="107">
        <v>3</v>
      </c>
      <c r="M142" s="105">
        <f t="shared" si="62"/>
        <v>3170.2005730659007</v>
      </c>
      <c r="N142" s="106">
        <f t="shared" si="55"/>
        <v>1056.7335243553002</v>
      </c>
      <c r="O142" s="108">
        <f t="shared" si="56"/>
        <v>0</v>
      </c>
      <c r="P142" s="109">
        <f t="shared" si="57"/>
        <v>-143.26647564469977</v>
      </c>
      <c r="Q142" s="110">
        <f t="shared" si="58"/>
        <v>0.88061127029608355</v>
      </c>
      <c r="R142" s="290"/>
      <c r="S142" s="47">
        <v>0.72847222222222219</v>
      </c>
      <c r="T142" s="48">
        <v>0.74059027777777775</v>
      </c>
      <c r="U142" s="111">
        <v>14.999999999999947</v>
      </c>
      <c r="V142" s="112">
        <v>17.45000000000001</v>
      </c>
      <c r="W142" s="113"/>
      <c r="X142" s="13"/>
      <c r="Y142" s="276"/>
      <c r="Z142" s="277"/>
      <c r="AA142" s="172">
        <f t="shared" si="59"/>
        <v>-429.7994269340993</v>
      </c>
      <c r="AB142" s="110">
        <f t="shared" si="60"/>
        <v>0.88061127029608355</v>
      </c>
      <c r="AC142" s="282"/>
    </row>
    <row r="143" spans="1:29" ht="15.75" customHeight="1">
      <c r="A143" s="285"/>
      <c r="B143" s="100" t="s">
        <v>120</v>
      </c>
      <c r="C143" s="274" t="s">
        <v>157</v>
      </c>
      <c r="D143" s="275"/>
      <c r="E143" s="101">
        <v>24.82</v>
      </c>
      <c r="F143" s="102">
        <v>723</v>
      </c>
      <c r="G143" s="103">
        <f t="shared" si="61"/>
        <v>17944.86</v>
      </c>
      <c r="H143" s="26">
        <v>2</v>
      </c>
      <c r="I143" s="104">
        <v>4</v>
      </c>
      <c r="J143" s="105">
        <v>3300</v>
      </c>
      <c r="K143" s="106">
        <f t="shared" si="40"/>
        <v>825</v>
      </c>
      <c r="L143" s="107">
        <v>4</v>
      </c>
      <c r="M143" s="105">
        <f t="shared" si="62"/>
        <v>2941.0169491525608</v>
      </c>
      <c r="N143" s="106">
        <f t="shared" si="55"/>
        <v>735.25423728814019</v>
      </c>
      <c r="O143" s="108">
        <f t="shared" si="56"/>
        <v>0</v>
      </c>
      <c r="P143" s="109">
        <f t="shared" si="57"/>
        <v>-89.745762711859811</v>
      </c>
      <c r="Q143" s="110">
        <f t="shared" si="58"/>
        <v>0.89121725731895785</v>
      </c>
      <c r="R143" s="290"/>
      <c r="S143" s="47">
        <v>0.75086805555555558</v>
      </c>
      <c r="T143" s="48">
        <v>0.76111111111111107</v>
      </c>
      <c r="U143" s="111">
        <v>14.800000000000075</v>
      </c>
      <c r="V143" s="112">
        <v>14.749999999999908</v>
      </c>
      <c r="W143" s="113"/>
      <c r="X143" s="13"/>
      <c r="Y143" s="276"/>
      <c r="Z143" s="277"/>
      <c r="AA143" s="172">
        <f t="shared" si="59"/>
        <v>-358.98305084743924</v>
      </c>
      <c r="AB143" s="110">
        <f t="shared" si="60"/>
        <v>0.89121725731895785</v>
      </c>
      <c r="AC143" s="282"/>
    </row>
    <row r="144" spans="1:29" ht="15.75" customHeight="1">
      <c r="A144" s="285"/>
      <c r="B144" s="100" t="s">
        <v>120</v>
      </c>
      <c r="C144" s="274" t="s">
        <v>158</v>
      </c>
      <c r="D144" s="275"/>
      <c r="E144" s="101">
        <v>25.03</v>
      </c>
      <c r="F144" s="102">
        <v>780</v>
      </c>
      <c r="G144" s="103">
        <f t="shared" si="61"/>
        <v>19523.400000000001</v>
      </c>
      <c r="H144" s="26">
        <v>2</v>
      </c>
      <c r="I144" s="104">
        <v>4</v>
      </c>
      <c r="J144" s="105">
        <v>3300</v>
      </c>
      <c r="K144" s="106">
        <f t="shared" si="40"/>
        <v>825</v>
      </c>
      <c r="L144" s="107">
        <v>4</v>
      </c>
      <c r="M144" s="105">
        <f t="shared" si="62"/>
        <v>2940.3141361256476</v>
      </c>
      <c r="N144" s="106">
        <f t="shared" si="55"/>
        <v>735.07853403141189</v>
      </c>
      <c r="O144" s="108">
        <f t="shared" si="56"/>
        <v>0</v>
      </c>
      <c r="P144" s="109">
        <f t="shared" si="57"/>
        <v>-89.921465968588109</v>
      </c>
      <c r="Q144" s="110">
        <f t="shared" si="58"/>
        <v>0.89100428367443862</v>
      </c>
      <c r="R144" s="290"/>
      <c r="S144" s="47">
        <v>0.77158564814814812</v>
      </c>
      <c r="T144" s="48">
        <v>0.78263888888888888</v>
      </c>
      <c r="U144" s="111">
        <v>15.083333333333346</v>
      </c>
      <c r="V144" s="112">
        <v>15.916666666666703</v>
      </c>
      <c r="W144" s="113"/>
      <c r="X144" s="13"/>
      <c r="Y144" s="276"/>
      <c r="Z144" s="277"/>
      <c r="AA144" s="172">
        <f t="shared" si="59"/>
        <v>-359.68586387435244</v>
      </c>
      <c r="AB144" s="110">
        <f t="shared" si="60"/>
        <v>0.89100428367443862</v>
      </c>
      <c r="AC144" s="282"/>
    </row>
    <row r="145" spans="1:29" ht="15.75" customHeight="1">
      <c r="A145" s="285"/>
      <c r="B145" s="100" t="s">
        <v>120</v>
      </c>
      <c r="C145" s="274" t="s">
        <v>148</v>
      </c>
      <c r="D145" s="275"/>
      <c r="E145" s="101">
        <v>17.89</v>
      </c>
      <c r="F145" s="102">
        <v>1281</v>
      </c>
      <c r="G145" s="103">
        <f t="shared" si="61"/>
        <v>22917.09</v>
      </c>
      <c r="H145" s="13">
        <v>2</v>
      </c>
      <c r="I145" s="104">
        <v>4</v>
      </c>
      <c r="J145" s="105">
        <v>3600</v>
      </c>
      <c r="K145" s="106">
        <f t="shared" si="40"/>
        <v>900</v>
      </c>
      <c r="L145" s="107">
        <v>4</v>
      </c>
      <c r="M145" s="105">
        <f t="shared" si="62"/>
        <v>3167.3076923076837</v>
      </c>
      <c r="N145" s="106">
        <f t="shared" si="55"/>
        <v>791.82692307692093</v>
      </c>
      <c r="O145" s="108">
        <f t="shared" si="56"/>
        <v>0</v>
      </c>
      <c r="P145" s="109">
        <f t="shared" si="57"/>
        <v>-108.17307692307907</v>
      </c>
      <c r="Q145" s="110">
        <f t="shared" si="58"/>
        <v>0.87980769230768996</v>
      </c>
      <c r="R145" s="290"/>
      <c r="S145" s="47">
        <v>0.79374999999999996</v>
      </c>
      <c r="T145" s="48">
        <v>0.81060185185185185</v>
      </c>
      <c r="U145" s="111">
        <v>15.999999999999943</v>
      </c>
      <c r="V145" s="112">
        <v>24.26666666666673</v>
      </c>
      <c r="W145" s="113"/>
      <c r="X145" s="116"/>
      <c r="Y145" s="276"/>
      <c r="Z145" s="277"/>
      <c r="AA145" s="172">
        <f t="shared" si="59"/>
        <v>-432.69230769231626</v>
      </c>
      <c r="AB145" s="110">
        <f t="shared" si="60"/>
        <v>0.87980769230768996</v>
      </c>
      <c r="AC145" s="282"/>
    </row>
    <row r="146" spans="1:29" ht="15.75" customHeight="1">
      <c r="A146" s="285"/>
      <c r="B146" s="100" t="s">
        <v>120</v>
      </c>
      <c r="C146" s="274" t="s">
        <v>149</v>
      </c>
      <c r="D146" s="275"/>
      <c r="E146" s="101">
        <v>16.66</v>
      </c>
      <c r="F146" s="102">
        <v>1968</v>
      </c>
      <c r="G146" s="121">
        <f t="shared" si="61"/>
        <v>32786.879999999997</v>
      </c>
      <c r="H146" s="122">
        <v>2</v>
      </c>
      <c r="I146" s="104">
        <v>5</v>
      </c>
      <c r="J146" s="105">
        <v>3600</v>
      </c>
      <c r="K146" s="106">
        <f t="shared" si="40"/>
        <v>720</v>
      </c>
      <c r="L146" s="107">
        <v>5</v>
      </c>
      <c r="M146" s="105">
        <f t="shared" si="62"/>
        <v>3169.9328859060342</v>
      </c>
      <c r="N146" s="106">
        <f t="shared" si="55"/>
        <v>633.98657718120683</v>
      </c>
      <c r="O146" s="108">
        <f t="shared" si="56"/>
        <v>0</v>
      </c>
      <c r="P146" s="109">
        <f t="shared" si="57"/>
        <v>-86.013422818793174</v>
      </c>
      <c r="Q146" s="110">
        <f t="shared" si="58"/>
        <v>0.88053691275167612</v>
      </c>
      <c r="R146" s="290"/>
      <c r="S146" s="47">
        <v>0.8208333333333333</v>
      </c>
      <c r="T146" s="48">
        <v>0.84670138888888891</v>
      </c>
      <c r="U146" s="111">
        <v>14.733333333333292</v>
      </c>
      <c r="V146" s="112">
        <v>37.250000000000071</v>
      </c>
      <c r="W146" s="113">
        <v>0.84670138888888891</v>
      </c>
      <c r="X146" s="116">
        <v>0.89940972222222226</v>
      </c>
      <c r="Y146" s="276"/>
      <c r="Z146" s="277"/>
      <c r="AA146" s="172">
        <f t="shared" si="59"/>
        <v>-430.06711409396576</v>
      </c>
      <c r="AB146" s="110">
        <f t="shared" si="60"/>
        <v>0.88053691275167623</v>
      </c>
      <c r="AC146" s="282"/>
    </row>
    <row r="147" spans="1:29" ht="15.75" customHeight="1">
      <c r="A147" s="285"/>
      <c r="B147" s="100" t="s">
        <v>120</v>
      </c>
      <c r="C147" s="274" t="s">
        <v>155</v>
      </c>
      <c r="D147" s="275"/>
      <c r="E147" s="101">
        <v>18.18</v>
      </c>
      <c r="F147" s="102">
        <v>2370</v>
      </c>
      <c r="G147" s="121">
        <f t="shared" si="61"/>
        <v>43086.6</v>
      </c>
      <c r="H147" s="62"/>
      <c r="I147" s="104">
        <v>3</v>
      </c>
      <c r="J147" s="105">
        <v>3600</v>
      </c>
      <c r="K147" s="106">
        <f t="shared" si="40"/>
        <v>1200</v>
      </c>
      <c r="L147" s="107">
        <v>3</v>
      </c>
      <c r="M147" s="105">
        <f t="shared" si="62"/>
        <v>3170.5685618729112</v>
      </c>
      <c r="N147" s="106">
        <f t="shared" si="55"/>
        <v>1056.8561872909704</v>
      </c>
      <c r="O147" s="123">
        <f t="shared" si="56"/>
        <v>0</v>
      </c>
      <c r="P147" s="124">
        <f t="shared" si="57"/>
        <v>-143.14381270902959</v>
      </c>
      <c r="Q147" s="125">
        <f t="shared" si="58"/>
        <v>0.88071348940914196</v>
      </c>
      <c r="R147" s="290"/>
      <c r="S147" s="47">
        <v>0.89940972222222226</v>
      </c>
      <c r="T147" s="48">
        <v>0.93055555555555558</v>
      </c>
      <c r="U147" s="111">
        <v>75.900000000000034</v>
      </c>
      <c r="V147" s="112">
        <v>44.84999999999998</v>
      </c>
      <c r="W147" s="113"/>
      <c r="X147" s="116"/>
      <c r="Y147" s="276"/>
      <c r="Z147" s="277"/>
      <c r="AA147" s="172">
        <f t="shared" si="59"/>
        <v>-429.43143812708877</v>
      </c>
      <c r="AB147" s="110">
        <f t="shared" si="60"/>
        <v>0.88071348940914196</v>
      </c>
      <c r="AC147" s="282"/>
    </row>
    <row r="148" spans="1:29" ht="15.75" customHeight="1">
      <c r="A148" s="285"/>
      <c r="B148" s="100" t="s">
        <v>120</v>
      </c>
      <c r="C148" s="274" t="s">
        <v>157</v>
      </c>
      <c r="D148" s="275"/>
      <c r="E148" s="101">
        <v>24.82</v>
      </c>
      <c r="F148" s="102">
        <v>1726</v>
      </c>
      <c r="G148" s="121">
        <f t="shared" si="61"/>
        <v>42839.32</v>
      </c>
      <c r="H148" s="62"/>
      <c r="I148" s="104">
        <v>4</v>
      </c>
      <c r="J148" s="105">
        <v>3300</v>
      </c>
      <c r="K148" s="106">
        <f t="shared" si="40"/>
        <v>825</v>
      </c>
      <c r="L148" s="118">
        <v>4</v>
      </c>
      <c r="M148" s="105">
        <f t="shared" si="62"/>
        <v>2940.6530998580206</v>
      </c>
      <c r="N148" s="106">
        <f t="shared" si="55"/>
        <v>735.16327496450515</v>
      </c>
      <c r="O148" s="123">
        <f t="shared" si="56"/>
        <v>0</v>
      </c>
      <c r="P148" s="124">
        <f t="shared" si="57"/>
        <v>-89.836725035494851</v>
      </c>
      <c r="Q148" s="125">
        <f t="shared" si="58"/>
        <v>0.89110699995697595</v>
      </c>
      <c r="R148" s="290"/>
      <c r="S148" s="47">
        <v>0.94097222222222221</v>
      </c>
      <c r="T148" s="48">
        <v>0.96542824074074074</v>
      </c>
      <c r="U148" s="111">
        <v>14.999999999999947</v>
      </c>
      <c r="V148" s="112">
        <v>35.216666666666683</v>
      </c>
      <c r="W148" s="113"/>
      <c r="X148" s="116"/>
      <c r="Y148" s="276"/>
      <c r="Z148" s="277"/>
      <c r="AA148" s="172">
        <f t="shared" si="59"/>
        <v>-359.3469001419794</v>
      </c>
      <c r="AB148" s="110">
        <f t="shared" si="60"/>
        <v>0.89110699995697595</v>
      </c>
      <c r="AC148" s="282"/>
    </row>
    <row r="149" spans="1:29" ht="15.75" customHeight="1">
      <c r="A149" s="285"/>
      <c r="B149" s="100" t="s">
        <v>120</v>
      </c>
      <c r="C149" s="274" t="s">
        <v>158</v>
      </c>
      <c r="D149" s="275"/>
      <c r="E149" s="101">
        <v>25.03</v>
      </c>
      <c r="F149" s="102">
        <v>1027</v>
      </c>
      <c r="G149" s="121">
        <f t="shared" si="61"/>
        <v>25705.81</v>
      </c>
      <c r="H149" s="62"/>
      <c r="I149" s="104">
        <v>4</v>
      </c>
      <c r="J149" s="105">
        <v>3300</v>
      </c>
      <c r="K149" s="106">
        <f t="shared" si="40"/>
        <v>825</v>
      </c>
      <c r="L149" s="118">
        <v>4</v>
      </c>
      <c r="M149" s="105">
        <f t="shared" si="62"/>
        <v>2938.9507154213002</v>
      </c>
      <c r="N149" s="106">
        <f t="shared" si="55"/>
        <v>734.73767885532504</v>
      </c>
      <c r="O149" s="123">
        <f t="shared" si="56"/>
        <v>0</v>
      </c>
      <c r="P149" s="124">
        <f t="shared" si="57"/>
        <v>-90.262321144674956</v>
      </c>
      <c r="Q149" s="125">
        <f t="shared" si="58"/>
        <v>0.89059112588524247</v>
      </c>
      <c r="R149" s="290"/>
      <c r="S149" s="47">
        <v>0.97571759259259261</v>
      </c>
      <c r="T149" s="48">
        <v>0.99027777777777781</v>
      </c>
      <c r="U149" s="111">
        <v>14.816666666666691</v>
      </c>
      <c r="V149" s="112">
        <v>20.966666666666693</v>
      </c>
      <c r="W149" s="126"/>
      <c r="X149" s="127"/>
      <c r="Y149" s="276"/>
      <c r="Z149" s="277"/>
      <c r="AA149" s="172">
        <f t="shared" si="59"/>
        <v>-361.04928457869983</v>
      </c>
      <c r="AB149" s="110">
        <f t="shared" si="60"/>
        <v>0.89059112588524247</v>
      </c>
      <c r="AC149" s="282"/>
    </row>
    <row r="150" spans="1:29" ht="15.75" customHeight="1">
      <c r="A150" s="285"/>
      <c r="B150" s="100" t="s">
        <v>120</v>
      </c>
      <c r="C150" s="274" t="s">
        <v>148</v>
      </c>
      <c r="D150" s="275"/>
      <c r="E150" s="101">
        <v>17.89</v>
      </c>
      <c r="F150" s="102">
        <v>3472</v>
      </c>
      <c r="G150" s="121">
        <f t="shared" si="61"/>
        <v>62114.080000000002</v>
      </c>
      <c r="H150" s="62"/>
      <c r="I150" s="104">
        <v>4</v>
      </c>
      <c r="J150" s="105">
        <v>3600</v>
      </c>
      <c r="K150" s="106">
        <f t="shared" si="40"/>
        <v>900</v>
      </c>
      <c r="L150" s="118">
        <v>4</v>
      </c>
      <c r="M150" s="105">
        <f t="shared" si="62"/>
        <v>3167.5620881905802</v>
      </c>
      <c r="N150" s="106">
        <f t="shared" si="55"/>
        <v>791.89052204764505</v>
      </c>
      <c r="O150" s="123">
        <f t="shared" si="56"/>
        <v>0</v>
      </c>
      <c r="P150" s="124">
        <f t="shared" si="57"/>
        <v>-108.10947795235495</v>
      </c>
      <c r="Q150" s="125">
        <f t="shared" si="58"/>
        <v>0.87987835783071677</v>
      </c>
      <c r="R150" s="290"/>
      <c r="S150" s="47">
        <v>1.0008564814814815</v>
      </c>
      <c r="T150" s="48">
        <v>1.0465277777777777</v>
      </c>
      <c r="U150" s="111">
        <v>15.23333333333337</v>
      </c>
      <c r="V150" s="112">
        <v>65.766666666666509</v>
      </c>
      <c r="W150" s="126"/>
      <c r="X150" s="127"/>
      <c r="Y150" s="276"/>
      <c r="Z150" s="277"/>
      <c r="AA150" s="172">
        <f t="shared" si="59"/>
        <v>-432.4379118094198</v>
      </c>
      <c r="AB150" s="110">
        <f t="shared" si="60"/>
        <v>0.87987835783071677</v>
      </c>
      <c r="AC150" s="282"/>
    </row>
    <row r="151" spans="1:29" ht="15.75" customHeight="1">
      <c r="A151" s="285"/>
      <c r="B151" s="100" t="s">
        <v>120</v>
      </c>
      <c r="C151" s="274" t="s">
        <v>149</v>
      </c>
      <c r="D151" s="275"/>
      <c r="E151" s="101">
        <v>16.66</v>
      </c>
      <c r="F151" s="102">
        <v>5436</v>
      </c>
      <c r="G151" s="121">
        <f t="shared" si="61"/>
        <v>90563.76</v>
      </c>
      <c r="H151" s="62"/>
      <c r="I151" s="104">
        <v>5</v>
      </c>
      <c r="J151" s="105">
        <v>3600</v>
      </c>
      <c r="K151" s="106">
        <f t="shared" si="40"/>
        <v>720</v>
      </c>
      <c r="L151" s="118">
        <v>5</v>
      </c>
      <c r="M151" s="105">
        <f t="shared" si="62"/>
        <v>3169.6793002915419</v>
      </c>
      <c r="N151" s="106">
        <f t="shared" si="55"/>
        <v>633.93586005830844</v>
      </c>
      <c r="O151" s="123">
        <f t="shared" si="56"/>
        <v>0</v>
      </c>
      <c r="P151" s="124">
        <f t="shared" si="57"/>
        <v>-86.064139941691565</v>
      </c>
      <c r="Q151" s="125">
        <f t="shared" si="58"/>
        <v>0.88046647230320618</v>
      </c>
      <c r="R151" s="290"/>
      <c r="S151" s="47">
        <v>1.0570138888888889</v>
      </c>
      <c r="T151" s="48">
        <v>1.1284722222222223</v>
      </c>
      <c r="U151" s="111">
        <v>15.100000000000122</v>
      </c>
      <c r="V151" s="112">
        <v>102.90000000000009</v>
      </c>
      <c r="W151" s="126"/>
      <c r="X151" s="127"/>
      <c r="Y151" s="276"/>
      <c r="Z151" s="277"/>
      <c r="AA151" s="172">
        <f t="shared" si="59"/>
        <v>-430.32069970845805</v>
      </c>
      <c r="AB151" s="110">
        <f t="shared" si="60"/>
        <v>0.88046647230320607</v>
      </c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72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72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13"/>
      <c r="X154" s="116"/>
      <c r="Y154" s="276"/>
      <c r="Z154" s="277"/>
      <c r="AA154" s="172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72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73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167"/>
      <c r="G157" s="135"/>
      <c r="H157" s="69"/>
      <c r="I157" s="136">
        <f t="shared" ref="I157:J157" si="63">AVERAGE(I141:I156)</f>
        <v>4.0909090909090908</v>
      </c>
      <c r="J157" s="137">
        <f t="shared" si="63"/>
        <v>3463.6363636363635</v>
      </c>
      <c r="K157" s="138">
        <f t="shared" ref="K157" si="64">J157/I157</f>
        <v>846.66666666666663</v>
      </c>
      <c r="L157" s="136">
        <f t="shared" ref="L157:M157" si="65">AVERAGE(L141:L156)</f>
        <v>4.0909090909090908</v>
      </c>
      <c r="M157" s="137">
        <f t="shared" si="65"/>
        <v>3064.768158041446</v>
      </c>
      <c r="N157" s="138">
        <f>M157/L157</f>
        <v>749.16554974346457</v>
      </c>
      <c r="O157" s="139">
        <f>L157-I157</f>
        <v>0</v>
      </c>
      <c r="P157" s="140">
        <f>N157-K157</f>
        <v>-97.501116923202062</v>
      </c>
      <c r="Q157" s="141">
        <f>N157/K157</f>
        <v>0.88484120048440695</v>
      </c>
      <c r="R157" s="291"/>
      <c r="S157" s="142">
        <f>S141</f>
        <v>0.70857638888888885</v>
      </c>
      <c r="T157" s="143">
        <f>INDEX(T141:T156,COUNTA(T141:T156))</f>
        <v>1.1284722222222223</v>
      </c>
      <c r="U157" s="144"/>
      <c r="V157" s="166"/>
      <c r="W157" s="167"/>
      <c r="X157" s="138"/>
      <c r="Y157" s="279"/>
      <c r="Z157" s="280"/>
      <c r="AA157" s="174">
        <f>M157-J157</f>
        <v>-398.86820559491753</v>
      </c>
      <c r="AB157" s="141">
        <f>M157/J157</f>
        <v>0.88484120048440706</v>
      </c>
      <c r="AC157" s="283"/>
    </row>
    <row r="159" spans="1:29">
      <c r="Y159" s="273" t="s">
        <v>159</v>
      </c>
      <c r="Z159" s="273"/>
    </row>
    <row r="160" spans="1:29">
      <c r="Y160" s="273" t="s">
        <v>160</v>
      </c>
      <c r="Z160" s="273"/>
    </row>
    <row r="161" spans="25:26">
      <c r="Y161" s="273" t="s">
        <v>161</v>
      </c>
      <c r="Z161" s="273"/>
    </row>
    <row r="162" spans="25:26">
      <c r="Y162" s="273" t="s">
        <v>162</v>
      </c>
      <c r="Z162" s="273"/>
    </row>
    <row r="163" spans="25:26">
      <c r="Y163" s="273" t="s">
        <v>163</v>
      </c>
      <c r="Z163" s="273"/>
    </row>
    <row r="164" spans="25:26">
      <c r="Y164" s="273" t="s">
        <v>164</v>
      </c>
      <c r="Z164" s="273"/>
    </row>
    <row r="165" spans="25:26">
      <c r="Y165" s="273" t="s">
        <v>165</v>
      </c>
      <c r="Z165" s="273"/>
    </row>
    <row r="166" spans="25:26">
      <c r="Y166" s="273" t="s">
        <v>166</v>
      </c>
      <c r="Z166" s="273"/>
    </row>
    <row r="167" spans="25:26">
      <c r="Y167" s="273" t="s">
        <v>167</v>
      </c>
      <c r="Z167" s="273"/>
    </row>
    <row r="168" spans="25:26">
      <c r="Y168" s="273" t="s">
        <v>168</v>
      </c>
      <c r="Z168" s="273"/>
    </row>
    <row r="169" spans="25:26">
      <c r="Y169" s="273" t="s">
        <v>169</v>
      </c>
      <c r="Z169" s="273"/>
    </row>
    <row r="170" spans="25:26">
      <c r="Y170" s="273" t="s">
        <v>170</v>
      </c>
      <c r="Z170" s="273"/>
    </row>
    <row r="171" spans="25:26">
      <c r="Y171" s="273" t="s">
        <v>171</v>
      </c>
      <c r="Z171" s="273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287" priority="1" operator="greaterThan">
      <formula>0</formula>
    </cfRule>
  </conditionalFormatting>
  <conditionalFormatting sqref="P5:P157 AA5:AA157">
    <cfRule type="cellIs" dxfId="286" priority="4" operator="lessThan">
      <formula>0</formula>
    </cfRule>
  </conditionalFormatting>
  <conditionalFormatting sqref="Q5:Q157 AB5:AB157">
    <cfRule type="cellIs" dxfId="285" priority="2" operator="greaterThan">
      <formula>1</formula>
    </cfRule>
    <cfRule type="cellIs" dxfId="284" priority="3" operator="lessThan">
      <formula>0.8</formula>
    </cfRule>
  </conditionalFormatting>
  <conditionalFormatting sqref="AC5:AC6 R5:R157 AC90:AC95">
    <cfRule type="cellIs" dxfId="283" priority="5" operator="lessThan">
      <formula>0.8</formula>
    </cfRule>
  </conditionalFormatting>
  <conditionalFormatting sqref="AC12:AC20">
    <cfRule type="cellIs" dxfId="282" priority="13" operator="lessThan">
      <formula>0.8</formula>
    </cfRule>
  </conditionalFormatting>
  <conditionalFormatting sqref="AC22:AC27">
    <cfRule type="cellIs" dxfId="281" priority="12" operator="lessThan">
      <formula>0.8</formula>
    </cfRule>
  </conditionalFormatting>
  <conditionalFormatting sqref="AC39">
    <cfRule type="cellIs" dxfId="280" priority="11" operator="lessThan">
      <formula>0.8</formula>
    </cfRule>
  </conditionalFormatting>
  <conditionalFormatting sqref="AC56">
    <cfRule type="cellIs" dxfId="279" priority="7" operator="lessThan">
      <formula>0.8</formula>
    </cfRule>
  </conditionalFormatting>
  <conditionalFormatting sqref="AC73:AC78">
    <cfRule type="cellIs" dxfId="278" priority="6" operator="lessThan">
      <formula>0.8</formula>
    </cfRule>
  </conditionalFormatting>
  <conditionalFormatting sqref="AC107">
    <cfRule type="cellIs" dxfId="277" priority="10" operator="lessThan">
      <formula>0.8</formula>
    </cfRule>
  </conditionalFormatting>
  <conditionalFormatting sqref="AC124">
    <cfRule type="cellIs" dxfId="276" priority="9" operator="lessThan">
      <formula>0.8</formula>
    </cfRule>
  </conditionalFormatting>
  <conditionalFormatting sqref="AC141:AC146">
    <cfRule type="cellIs" dxfId="275" priority="8" operator="lessThan">
      <formula>0.8</formula>
    </cfRule>
  </conditionalFormatting>
  <dataValidations count="1">
    <dataValidation type="list" allowBlank="1" showInputMessage="1" showErrorMessage="1" sqref="Y5:Z157" xr:uid="{291CEC39-CFE9-4018-9C61-6388B153589B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76BA-2636-4843-8FE6-8B66E257F08D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P23" sqref="P23"/>
      <selection pane="bottomLeft" activeCell="AC139" sqref="AC139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46785</v>
      </c>
      <c r="E1" s="88" t="s">
        <v>3</v>
      </c>
      <c r="F1" s="89">
        <f>SUM(G5:G140)</f>
        <v>2307527.62</v>
      </c>
      <c r="G1" s="90" t="s">
        <v>84</v>
      </c>
      <c r="H1" s="91">
        <f>L21+L38+L55+L72+L89+L106+L123+L140</f>
        <v>156.66666666666666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205</v>
      </c>
      <c r="Z1" s="192" t="s">
        <v>206</v>
      </c>
      <c r="AA1" s="370" t="s">
        <v>173</v>
      </c>
      <c r="AB1" s="371"/>
      <c r="AC1" s="176" t="s">
        <v>19</v>
      </c>
      <c r="AD1" s="177" t="s">
        <v>172</v>
      </c>
      <c r="AE1" s="338" t="s">
        <v>90</v>
      </c>
      <c r="AF1" s="353"/>
      <c r="AG1" s="354"/>
    </row>
    <row r="2" spans="1:33" ht="26.25" customHeight="1" thickBot="1">
      <c r="A2" s="331">
        <v>46093</v>
      </c>
      <c r="B2" s="332"/>
      <c r="C2" s="92" t="s">
        <v>40</v>
      </c>
      <c r="D2" s="93">
        <f>AVERAGE(N21,N38,N55,N72,N89,N106,N123,N140)</f>
        <v>136.17440688551039</v>
      </c>
      <c r="E2" s="93" t="s">
        <v>91</v>
      </c>
      <c r="F2" s="94">
        <f>F1/D1</f>
        <v>49.321954045099929</v>
      </c>
      <c r="G2" s="95" t="s">
        <v>92</v>
      </c>
      <c r="H2" s="96">
        <f>COUNT(H5:H140)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SUM(Y21,Y38,Y55,Y72,Y89,Y106,Y123,Y140)</f>
        <v>0</v>
      </c>
      <c r="Z2" s="193">
        <f>SUM(Z21,Z38,Z55,Z72,Z89,Z106,Z123,Z140)</f>
        <v>0</v>
      </c>
      <c r="AA2" s="372"/>
      <c r="AB2" s="373"/>
      <c r="AC2" s="201">
        <f>SUM(AC21,AC38,AC55,AC72,AC89,AC106,AC123,AC140)</f>
        <v>37</v>
      </c>
      <c r="AD2" s="202">
        <f>SUM(AD21,AD38,AD55,AD72,AD89,AD106,AD123,AD140)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207</v>
      </c>
      <c r="Z3" s="364"/>
      <c r="AA3" s="366" t="s">
        <v>108</v>
      </c>
      <c r="AB3" s="367"/>
      <c r="AC3" s="363" t="s">
        <v>208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8"/>
      <c r="AB4" s="369"/>
      <c r="AC4" s="194" t="s">
        <v>174</v>
      </c>
      <c r="AD4" s="195" t="s">
        <v>175</v>
      </c>
      <c r="AE4" s="312"/>
      <c r="AF4" s="299"/>
      <c r="AG4" s="301"/>
    </row>
    <row r="5" spans="1:33" ht="15.75" customHeight="1">
      <c r="A5" s="284" t="s">
        <v>180</v>
      </c>
      <c r="B5" s="114" t="s">
        <v>181</v>
      </c>
      <c r="C5" s="362" t="s">
        <v>182</v>
      </c>
      <c r="D5" s="362"/>
      <c r="E5" s="147">
        <v>56.77</v>
      </c>
      <c r="F5" s="151">
        <v>3426</v>
      </c>
      <c r="G5" s="148">
        <f t="shared" ref="G5:G7" si="0">E5*F5</f>
        <v>194494.02000000002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25</v>
      </c>
      <c r="M5" s="151">
        <f>F5/V5*60</f>
        <v>1785.9252823631623</v>
      </c>
      <c r="N5" s="152">
        <f>M5/L5</f>
        <v>71.437011294526485</v>
      </c>
      <c r="O5" s="154">
        <f>L5-I5</f>
        <v>1</v>
      </c>
      <c r="P5" s="155">
        <f>N5-K5</f>
        <v>-11.896322038806844</v>
      </c>
      <c r="Q5" s="156">
        <f>N5/K5</f>
        <v>0.85724413553431789</v>
      </c>
      <c r="R5" s="289">
        <f>Q21</f>
        <v>0.88045169581336968</v>
      </c>
      <c r="S5" s="157">
        <v>0.25</v>
      </c>
      <c r="T5" s="158">
        <v>0.32993055555555556</v>
      </c>
      <c r="U5" s="159"/>
      <c r="V5" s="160">
        <v>115.10000000000001</v>
      </c>
      <c r="W5" s="181"/>
      <c r="X5" s="152"/>
      <c r="Y5" s="12"/>
      <c r="Z5" s="198"/>
      <c r="AA5" s="292"/>
      <c r="AB5" s="293"/>
      <c r="AC5" s="12">
        <v>3</v>
      </c>
      <c r="AD5" s="198"/>
      <c r="AE5" s="178">
        <f>M5-J5</f>
        <v>-214.0747176368377</v>
      </c>
      <c r="AF5" s="132">
        <f>M5/J5</f>
        <v>0.8929626411815812</v>
      </c>
      <c r="AG5" s="365">
        <f>AF21</f>
        <v>0.89285242392341702</v>
      </c>
    </row>
    <row r="6" spans="1:33" ht="15.75" customHeight="1">
      <c r="A6" s="285"/>
      <c r="B6" s="100" t="s">
        <v>183</v>
      </c>
      <c r="C6" s="361" t="s">
        <v>186</v>
      </c>
      <c r="D6" s="361"/>
      <c r="E6" s="101">
        <v>59.52</v>
      </c>
      <c r="F6" s="102">
        <v>4373</v>
      </c>
      <c r="G6" s="103">
        <f t="shared" si="0"/>
        <v>260280.96000000002</v>
      </c>
      <c r="H6" s="26"/>
      <c r="I6" s="104">
        <v>24</v>
      </c>
      <c r="J6" s="105">
        <v>2000</v>
      </c>
      <c r="K6" s="106">
        <f t="shared" ref="K6:K41" si="1">J6/I6</f>
        <v>83.333333333333329</v>
      </c>
      <c r="L6" s="107">
        <v>24</v>
      </c>
      <c r="M6" s="105">
        <f>F6/V6*60</f>
        <v>1785.5052739026878</v>
      </c>
      <c r="N6" s="106">
        <f>M6/L6</f>
        <v>74.396053079278659</v>
      </c>
      <c r="O6" s="108">
        <f>L6-I6</f>
        <v>0</v>
      </c>
      <c r="P6" s="109">
        <f>N6-K6</f>
        <v>-8.9372802540546701</v>
      </c>
      <c r="Q6" s="110">
        <f>N6/K6</f>
        <v>0.89275263695134399</v>
      </c>
      <c r="R6" s="290"/>
      <c r="S6" s="47">
        <v>0.33336805555555554</v>
      </c>
      <c r="T6" s="48">
        <v>0.43541666666666667</v>
      </c>
      <c r="U6" s="111">
        <v>4.9499999999999744</v>
      </c>
      <c r="V6" s="112">
        <v>146.95000000000002</v>
      </c>
      <c r="W6" s="113">
        <v>0.43541666666666667</v>
      </c>
      <c r="X6" s="116">
        <v>0.47439814814814812</v>
      </c>
      <c r="Y6" s="12"/>
      <c r="Z6" s="198"/>
      <c r="AA6" s="276"/>
      <c r="AB6" s="277"/>
      <c r="AC6" s="12">
        <v>4</v>
      </c>
      <c r="AD6" s="198"/>
      <c r="AE6" s="117">
        <f>M6-J6</f>
        <v>-214.4947260973122</v>
      </c>
      <c r="AF6" s="110">
        <f>M6/J6</f>
        <v>0.89275263695134388</v>
      </c>
      <c r="AG6" s="359"/>
    </row>
    <row r="7" spans="1:33" ht="15.75" customHeight="1">
      <c r="A7" s="285"/>
      <c r="B7" s="100" t="s">
        <v>183</v>
      </c>
      <c r="C7" s="361" t="s">
        <v>184</v>
      </c>
      <c r="D7" s="361"/>
      <c r="E7" s="101">
        <v>77.34</v>
      </c>
      <c r="F7" s="102">
        <v>1871</v>
      </c>
      <c r="G7" s="103">
        <f t="shared" si="0"/>
        <v>144703.14000000001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1785.6839872746525</v>
      </c>
      <c r="N7" s="106">
        <f>M7/L7</f>
        <v>77.638434229332717</v>
      </c>
      <c r="O7" s="108">
        <f>L7-I7</f>
        <v>0</v>
      </c>
      <c r="P7" s="109">
        <f>N7-K7</f>
        <v>-9.3180875097977207</v>
      </c>
      <c r="Q7" s="110">
        <f>N7/K7</f>
        <v>0.89284199363732619</v>
      </c>
      <c r="R7" s="290"/>
      <c r="S7" s="47">
        <v>0.47439814814814812</v>
      </c>
      <c r="T7" s="48">
        <v>0.5180555555555556</v>
      </c>
      <c r="U7" s="111">
        <v>56.13333333333329</v>
      </c>
      <c r="V7" s="112">
        <v>62.866666666666767</v>
      </c>
      <c r="W7" s="113"/>
      <c r="X7" s="116"/>
      <c r="Y7" s="12"/>
      <c r="Z7" s="198"/>
      <c r="AA7" s="276"/>
      <c r="AB7" s="277"/>
      <c r="AC7" s="12">
        <v>1</v>
      </c>
      <c r="AD7" s="198"/>
      <c r="AE7" s="117">
        <f>M7-J7</f>
        <v>-214.31601272534749</v>
      </c>
      <c r="AF7" s="110">
        <f>M7/J7</f>
        <v>0.8928419936373263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24</v>
      </c>
      <c r="M21" s="137">
        <f t="shared" si="4"/>
        <v>1785.7048478468341</v>
      </c>
      <c r="N21" s="138">
        <f>M21/L21</f>
        <v>74.40436866028476</v>
      </c>
      <c r="O21" s="139">
        <f>L21-I21</f>
        <v>0.33333333333333215</v>
      </c>
      <c r="P21" s="140">
        <f>N21-K21</f>
        <v>-10.102673593236361</v>
      </c>
      <c r="Q21" s="141">
        <f>N21/K21</f>
        <v>0.88045169581336968</v>
      </c>
      <c r="R21" s="291"/>
      <c r="S21" s="142">
        <f>S5</f>
        <v>0.25</v>
      </c>
      <c r="T21" s="143">
        <f>INDEX(T5:T20,COUNTA(T5:T20))</f>
        <v>0.5180555555555556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8</v>
      </c>
      <c r="AD21" s="180">
        <f>SUM(AD5:AD20)</f>
        <v>0</v>
      </c>
      <c r="AE21" s="168">
        <f>M21-J21</f>
        <v>-214.29515215316587</v>
      </c>
      <c r="AF21" s="141">
        <f>M21/J21</f>
        <v>0.89285242392341702</v>
      </c>
      <c r="AG21" s="360"/>
    </row>
    <row r="22" spans="1:33" ht="15.75" customHeight="1">
      <c r="A22" s="294" t="s">
        <v>187</v>
      </c>
      <c r="B22" s="146" t="s">
        <v>183</v>
      </c>
      <c r="C22" s="287" t="s">
        <v>190</v>
      </c>
      <c r="D22" s="288"/>
      <c r="E22" s="147">
        <v>47.37</v>
      </c>
      <c r="F22" s="159">
        <v>1688</v>
      </c>
      <c r="G22" s="148">
        <f t="shared" ref="G22:G24" si="5">E22*F22</f>
        <v>79960.56</v>
      </c>
      <c r="H22" s="149"/>
      <c r="I22" s="153">
        <v>21</v>
      </c>
      <c r="J22" s="151">
        <v>2000</v>
      </c>
      <c r="K22" s="152">
        <f>J22/I22</f>
        <v>95.238095238095241</v>
      </c>
      <c r="L22" s="153">
        <v>22</v>
      </c>
      <c r="M22" s="151">
        <f>F22/V22*60</f>
        <v>1783.6219547989417</v>
      </c>
      <c r="N22" s="152">
        <f>M22/L22</f>
        <v>81.073725218133717</v>
      </c>
      <c r="O22" s="154">
        <f>L22-I22</f>
        <v>1</v>
      </c>
      <c r="P22" s="155">
        <f>N22-K22</f>
        <v>-14.164370019961524</v>
      </c>
      <c r="Q22" s="156">
        <f>N22/K22</f>
        <v>0.85127411479040405</v>
      </c>
      <c r="R22" s="289">
        <f>Q38</f>
        <v>0.87838473021348207</v>
      </c>
      <c r="S22" s="157">
        <v>0.25015046296296295</v>
      </c>
      <c r="T22" s="158">
        <v>0.28958333333333336</v>
      </c>
      <c r="U22" s="159"/>
      <c r="V22" s="160">
        <v>56.783333333333388</v>
      </c>
      <c r="W22" s="97"/>
      <c r="X22" s="98"/>
      <c r="Y22" s="12"/>
      <c r="Z22" s="198"/>
      <c r="AA22" s="292"/>
      <c r="AB22" s="293"/>
      <c r="AC22" s="12">
        <v>1</v>
      </c>
      <c r="AD22" s="198"/>
      <c r="AE22" s="115">
        <f>M22-J22</f>
        <v>-216.37804520105828</v>
      </c>
      <c r="AF22" s="156">
        <f>M22/J22</f>
        <v>0.89181097739947091</v>
      </c>
      <c r="AG22" s="358">
        <f>AF38</f>
        <v>0.89232734497877542</v>
      </c>
    </row>
    <row r="23" spans="1:33" ht="15.75" customHeight="1">
      <c r="A23" s="295"/>
      <c r="B23" s="163" t="s">
        <v>183</v>
      </c>
      <c r="C23" s="274" t="s">
        <v>192</v>
      </c>
      <c r="D23" s="275"/>
      <c r="E23" s="101">
        <v>53.76</v>
      </c>
      <c r="F23" s="111">
        <v>2996</v>
      </c>
      <c r="G23" s="103">
        <f t="shared" si="5"/>
        <v>161064.95999999999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1785.3997682502888</v>
      </c>
      <c r="N23" s="106">
        <f>M23/L23</f>
        <v>89.269988412514437</v>
      </c>
      <c r="O23" s="108">
        <f>L23-I23</f>
        <v>0</v>
      </c>
      <c r="P23" s="109">
        <f>N23-K23</f>
        <v>-10.730011587485563</v>
      </c>
      <c r="Q23" s="110">
        <f>N23/K23</f>
        <v>0.89269988412514434</v>
      </c>
      <c r="R23" s="290"/>
      <c r="S23" s="47">
        <v>0.29396990740740742</v>
      </c>
      <c r="T23" s="48">
        <v>0.36388888888888893</v>
      </c>
      <c r="U23" s="111">
        <v>6.3166666666666416</v>
      </c>
      <c r="V23" s="112">
        <v>100.68333333333338</v>
      </c>
      <c r="W23" s="113"/>
      <c r="X23" s="116"/>
      <c r="Y23" s="12"/>
      <c r="Z23" s="198"/>
      <c r="AA23" s="276"/>
      <c r="AB23" s="277"/>
      <c r="AC23" s="12">
        <v>2</v>
      </c>
      <c r="AD23" s="198"/>
      <c r="AE23" s="117">
        <f>M23-J23</f>
        <v>-214.60023174971116</v>
      </c>
      <c r="AF23" s="110">
        <f>M23/J23</f>
        <v>0.89269988412514445</v>
      </c>
      <c r="AG23" s="359"/>
    </row>
    <row r="24" spans="1:33" ht="15.75" customHeight="1">
      <c r="A24" s="295"/>
      <c r="B24" s="163" t="s">
        <v>183</v>
      </c>
      <c r="C24" s="274" t="s">
        <v>193</v>
      </c>
      <c r="D24" s="275"/>
      <c r="E24" s="101">
        <v>71.55</v>
      </c>
      <c r="F24" s="111">
        <v>2193</v>
      </c>
      <c r="G24" s="103">
        <f t="shared" si="5"/>
        <v>156909.15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1784.942346823422</v>
      </c>
      <c r="N24" s="106">
        <f>M24/L24</f>
        <v>81.133743037428275</v>
      </c>
      <c r="O24" s="108">
        <f>L24-I24</f>
        <v>0</v>
      </c>
      <c r="P24" s="109">
        <f>N24-K24</f>
        <v>-9.7753478716626319</v>
      </c>
      <c r="Q24" s="110">
        <f>N24/K24</f>
        <v>0.89247117341171101</v>
      </c>
      <c r="R24" s="290"/>
      <c r="S24" s="47">
        <v>0.36755787037037035</v>
      </c>
      <c r="T24" s="48">
        <v>0.41875000000000001</v>
      </c>
      <c r="U24" s="111">
        <v>5.2833333333332533</v>
      </c>
      <c r="V24" s="112">
        <v>73.716666666666711</v>
      </c>
      <c r="W24" s="113"/>
      <c r="X24" s="116"/>
      <c r="Y24" s="12"/>
      <c r="Z24" s="198"/>
      <c r="AA24" s="276"/>
      <c r="AB24" s="277"/>
      <c r="AC24" s="12">
        <v>2</v>
      </c>
      <c r="AD24" s="198"/>
      <c r="AE24" s="117">
        <f>M24-J24</f>
        <v>-215.05765317657801</v>
      </c>
      <c r="AF24" s="110">
        <f>M24/J24</f>
        <v>0.89247117341171101</v>
      </c>
      <c r="AG24" s="359"/>
    </row>
    <row r="25" spans="1:33" ht="15.75" customHeight="1">
      <c r="A25" s="295"/>
      <c r="B25" s="163"/>
      <c r="C25" s="274"/>
      <c r="D25" s="275"/>
      <c r="E25" s="101"/>
      <c r="F25" s="111"/>
      <c r="G25" s="103"/>
      <c r="H25" s="26"/>
      <c r="I25" s="107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12"/>
      <c r="Z25" s="198"/>
      <c r="AA25" s="276"/>
      <c r="AB25" s="277"/>
      <c r="AC25" s="12"/>
      <c r="AD25" s="198"/>
      <c r="AE25" s="117"/>
      <c r="AF25" s="110"/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21</v>
      </c>
      <c r="J38" s="137">
        <f t="shared" si="6"/>
        <v>2000</v>
      </c>
      <c r="K38" s="138">
        <f t="shared" ref="K38" si="7">J38/I38</f>
        <v>95.238095238095241</v>
      </c>
      <c r="L38" s="136">
        <f t="shared" ref="L38:M38" si="8">AVERAGE(L22:L37)</f>
        <v>21.333333333333332</v>
      </c>
      <c r="M38" s="137">
        <f t="shared" si="8"/>
        <v>1784.6546899575508</v>
      </c>
      <c r="N38" s="138">
        <f>M38/L38</f>
        <v>83.655688591760196</v>
      </c>
      <c r="O38" s="139">
        <f>L38-I38</f>
        <v>0.33333333333333215</v>
      </c>
      <c r="P38" s="140">
        <f>N38-K38</f>
        <v>-11.582406646335045</v>
      </c>
      <c r="Q38" s="141">
        <f>N38/K38</f>
        <v>0.87838473021348207</v>
      </c>
      <c r="R38" s="291"/>
      <c r="S38" s="142">
        <f>S22</f>
        <v>0.25015046296296295</v>
      </c>
      <c r="T38" s="143">
        <f>INDEX(T22:T37,COUNTA(T22:T37))</f>
        <v>0.41875000000000001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5</v>
      </c>
      <c r="AD38" s="180">
        <f>SUM(AD22:AD37)</f>
        <v>0</v>
      </c>
      <c r="AE38" s="168">
        <f>M38-J38</f>
        <v>-215.34531004244923</v>
      </c>
      <c r="AF38" s="141">
        <f>M38/J38</f>
        <v>0.89232734497877542</v>
      </c>
      <c r="AG38" s="360"/>
    </row>
    <row r="39" spans="1:33" ht="15.75" customHeight="1">
      <c r="A39" s="284" t="s">
        <v>189</v>
      </c>
      <c r="B39" s="146" t="s">
        <v>183</v>
      </c>
      <c r="C39" s="287" t="s">
        <v>188</v>
      </c>
      <c r="D39" s="288"/>
      <c r="E39" s="147">
        <v>59.34</v>
      </c>
      <c r="F39" s="97">
        <v>1322</v>
      </c>
      <c r="G39" s="148">
        <f t="shared" ref="G39:G41" si="9">E39*F39</f>
        <v>78447.48000000001</v>
      </c>
      <c r="H39" s="149"/>
      <c r="I39" s="150">
        <v>24</v>
      </c>
      <c r="J39" s="151">
        <v>2000</v>
      </c>
      <c r="K39" s="152">
        <f>J39/I39</f>
        <v>83.333333333333329</v>
      </c>
      <c r="L39" s="107">
        <v>25</v>
      </c>
      <c r="M39" s="151">
        <f>F39/V39*60</f>
        <v>1786.4864864864871</v>
      </c>
      <c r="N39" s="152">
        <f>M39/L39</f>
        <v>71.459459459459481</v>
      </c>
      <c r="O39" s="154">
        <f>L39-I39</f>
        <v>1</v>
      </c>
      <c r="P39" s="155">
        <f>N39-K39</f>
        <v>-11.873873873873848</v>
      </c>
      <c r="Q39" s="156">
        <f>N39/K39</f>
        <v>0.85751351351351379</v>
      </c>
      <c r="R39" s="289">
        <f>Q55</f>
        <v>0.85538761434448729</v>
      </c>
      <c r="S39" s="157">
        <v>0.25</v>
      </c>
      <c r="T39" s="158">
        <v>0.28083333333333332</v>
      </c>
      <c r="U39" s="159"/>
      <c r="V39" s="160">
        <v>44.399999999999984</v>
      </c>
      <c r="W39" s="158"/>
      <c r="X39" s="169"/>
      <c r="Y39" s="12"/>
      <c r="Z39" s="198"/>
      <c r="AA39" s="292"/>
      <c r="AB39" s="293"/>
      <c r="AC39" s="12">
        <v>1</v>
      </c>
      <c r="AD39" s="198"/>
      <c r="AE39" s="115">
        <f>M39-J39</f>
        <v>-213.51351351351286</v>
      </c>
      <c r="AF39" s="156">
        <f>M39/J39</f>
        <v>0.89324324324324356</v>
      </c>
      <c r="AG39" s="281">
        <f>AF55</f>
        <v>0.89204708353067963</v>
      </c>
    </row>
    <row r="40" spans="1:33" ht="15.75" customHeight="1">
      <c r="A40" s="285"/>
      <c r="B40" s="163" t="s">
        <v>183</v>
      </c>
      <c r="C40" s="274" t="s">
        <v>185</v>
      </c>
      <c r="D40" s="275"/>
      <c r="E40" s="101">
        <v>58.67</v>
      </c>
      <c r="F40" s="102">
        <v>3028</v>
      </c>
      <c r="G40" s="103">
        <f t="shared" si="9"/>
        <v>177652.76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24</v>
      </c>
      <c r="M40" s="105">
        <f>F40/V40*60</f>
        <v>1782.3413996075867</v>
      </c>
      <c r="N40" s="106">
        <f>M40/L40</f>
        <v>74.264224983649441</v>
      </c>
      <c r="O40" s="108">
        <f>L40-I40</f>
        <v>1</v>
      </c>
      <c r="P40" s="109">
        <f>N40-K40</f>
        <v>-12.692296755480996</v>
      </c>
      <c r="Q40" s="110">
        <f>N40/K40</f>
        <v>0.85403858731196858</v>
      </c>
      <c r="R40" s="290"/>
      <c r="S40" s="47">
        <v>0.28407407407407409</v>
      </c>
      <c r="T40" s="48">
        <v>0.35486111111111113</v>
      </c>
      <c r="U40" s="111">
        <v>4.6666666666667034</v>
      </c>
      <c r="V40" s="112">
        <v>101.93333333333334</v>
      </c>
      <c r="W40" s="113"/>
      <c r="X40" s="116"/>
      <c r="Y40" s="12"/>
      <c r="Z40" s="198"/>
      <c r="AA40" s="276"/>
      <c r="AB40" s="277"/>
      <c r="AC40" s="12">
        <v>3</v>
      </c>
      <c r="AD40" s="198"/>
      <c r="AE40" s="117">
        <f>M40-J40</f>
        <v>-217.65860039241329</v>
      </c>
      <c r="AF40" s="110">
        <f>M40/J40</f>
        <v>0.89117069980379338</v>
      </c>
      <c r="AG40" s="282"/>
    </row>
    <row r="41" spans="1:33" ht="15.75" customHeight="1">
      <c r="A41" s="285"/>
      <c r="B41" s="163" t="s">
        <v>183</v>
      </c>
      <c r="C41" s="274" t="s">
        <v>191</v>
      </c>
      <c r="D41" s="275"/>
      <c r="E41" s="101">
        <v>59.54</v>
      </c>
      <c r="F41" s="102">
        <v>2587</v>
      </c>
      <c r="G41" s="103">
        <f t="shared" si="9"/>
        <v>154029.98000000001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24</v>
      </c>
      <c r="M41" s="105">
        <f>F41/V41*60</f>
        <v>1783.4546150900042</v>
      </c>
      <c r="N41" s="106">
        <f>M41/L41</f>
        <v>74.310608962083506</v>
      </c>
      <c r="O41" s="108">
        <f>L41-I41</f>
        <v>1</v>
      </c>
      <c r="P41" s="109">
        <f>N41-K41</f>
        <v>-12.645912777046931</v>
      </c>
      <c r="Q41" s="110">
        <f>N41/K41</f>
        <v>0.85457200306396031</v>
      </c>
      <c r="R41" s="290"/>
      <c r="S41" s="47">
        <v>0.35902777777777778</v>
      </c>
      <c r="T41" s="48">
        <v>0.41946759259259259</v>
      </c>
      <c r="U41" s="111">
        <v>5.9999999999999787</v>
      </c>
      <c r="V41" s="112">
        <v>87.033333333333317</v>
      </c>
      <c r="W41" s="113"/>
      <c r="X41" s="116"/>
      <c r="Y41" s="12"/>
      <c r="Z41" s="198"/>
      <c r="AA41" s="276"/>
      <c r="AB41" s="277"/>
      <c r="AC41" s="12">
        <v>2</v>
      </c>
      <c r="AD41" s="198"/>
      <c r="AE41" s="117">
        <f>M41-J41</f>
        <v>-216.54538490999585</v>
      </c>
      <c r="AF41" s="110">
        <f>M41/J41</f>
        <v>0.89172730754500207</v>
      </c>
      <c r="AG41" s="282"/>
    </row>
    <row r="42" spans="1:33" ht="15.75" customHeight="1">
      <c r="A42" s="285"/>
      <c r="B42" s="163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12"/>
      <c r="Z42" s="198"/>
      <c r="AA42" s="276"/>
      <c r="AB42" s="277"/>
      <c r="AC42" s="12"/>
      <c r="AD42" s="198"/>
      <c r="AE42" s="117"/>
      <c r="AF42" s="110"/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23.333333333333332</v>
      </c>
      <c r="J55" s="137">
        <f t="shared" si="10"/>
        <v>2000</v>
      </c>
      <c r="K55" s="138">
        <f t="shared" ref="K55" si="11">J55/I55</f>
        <v>85.714285714285722</v>
      </c>
      <c r="L55" s="136">
        <f t="shared" ref="L55:M55" si="12">AVERAGE(L39:L54)</f>
        <v>24.333333333333332</v>
      </c>
      <c r="M55" s="137">
        <f t="shared" si="12"/>
        <v>1784.0941670613593</v>
      </c>
      <c r="N55" s="138">
        <f>M55/L55</f>
        <v>73.318938372384636</v>
      </c>
      <c r="O55" s="139">
        <f>L55-I55</f>
        <v>1</v>
      </c>
      <c r="P55" s="140">
        <f>N55-K55</f>
        <v>-12.395347341901086</v>
      </c>
      <c r="Q55" s="141">
        <f>N55/K55</f>
        <v>0.85538761434448729</v>
      </c>
      <c r="R55" s="291"/>
      <c r="S55" s="142">
        <f>S39</f>
        <v>0.25</v>
      </c>
      <c r="T55" s="143">
        <f>INDEX(T39:T54,COUNTA(T39:T54))</f>
        <v>0.41946759259259259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6</v>
      </c>
      <c r="AD55" s="191">
        <f>SUM(AD39:AD54)</f>
        <v>0</v>
      </c>
      <c r="AE55" s="168">
        <f>M55-J55</f>
        <v>-215.90583293864074</v>
      </c>
      <c r="AF55" s="141">
        <f>M55/J55</f>
        <v>0.89204708353067963</v>
      </c>
      <c r="AG55" s="283"/>
    </row>
    <row r="56" spans="1:33" ht="15.75" customHeight="1">
      <c r="A56" s="294" t="s">
        <v>210</v>
      </c>
      <c r="B56" s="114" t="s">
        <v>176</v>
      </c>
      <c r="C56" s="362" t="s">
        <v>177</v>
      </c>
      <c r="D56" s="362"/>
      <c r="E56" s="147">
        <v>19.7</v>
      </c>
      <c r="F56" s="97">
        <v>3906</v>
      </c>
      <c r="G56" s="148">
        <f t="shared" ref="G56:G57" si="13">E56*F56</f>
        <v>76948.2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1079.502533394749</v>
      </c>
      <c r="N56" s="152">
        <f>M56/L56</f>
        <v>83.038656414980693</v>
      </c>
      <c r="O56" s="154">
        <f>L56-I56</f>
        <v>0</v>
      </c>
      <c r="P56" s="155">
        <f>N56-K56</f>
        <v>-9.2690358927116137</v>
      </c>
      <c r="Q56" s="156">
        <f>N56/K56</f>
        <v>0.89958544449562416</v>
      </c>
      <c r="R56" s="289">
        <f>Q72</f>
        <v>0.89306789905592288</v>
      </c>
      <c r="S56" s="157">
        <v>0.25</v>
      </c>
      <c r="T56" s="158">
        <v>0.40076388888888886</v>
      </c>
      <c r="U56" s="159"/>
      <c r="V56" s="160">
        <v>217.09999999999997</v>
      </c>
      <c r="W56" s="158"/>
      <c r="X56" s="169"/>
      <c r="Y56" s="12"/>
      <c r="Z56" s="198"/>
      <c r="AA56" s="292"/>
      <c r="AB56" s="293"/>
      <c r="AC56" s="12">
        <v>4</v>
      </c>
      <c r="AD56" s="198"/>
      <c r="AE56" s="115">
        <f>M56-J56</f>
        <v>-120.49746660525102</v>
      </c>
      <c r="AF56" s="156">
        <f>M56/J56</f>
        <v>0.89958544449562416</v>
      </c>
      <c r="AG56" s="281">
        <f>AF72</f>
        <v>0.89306789905592288</v>
      </c>
    </row>
    <row r="57" spans="1:33" ht="15.75" customHeight="1">
      <c r="A57" s="295"/>
      <c r="B57" s="100" t="s">
        <v>178</v>
      </c>
      <c r="C57" s="361" t="s">
        <v>179</v>
      </c>
      <c r="D57" s="361"/>
      <c r="E57" s="101">
        <v>29.97</v>
      </c>
      <c r="F57" s="102">
        <v>2459</v>
      </c>
      <c r="G57" s="103">
        <f t="shared" si="13"/>
        <v>73696.23</v>
      </c>
      <c r="H57" s="26"/>
      <c r="I57" s="104">
        <v>21</v>
      </c>
      <c r="J57" s="105">
        <v>2790</v>
      </c>
      <c r="K57" s="106">
        <f t="shared" ref="K57" si="14">J57/I57</f>
        <v>132.85714285714286</v>
      </c>
      <c r="L57" s="107">
        <v>21</v>
      </c>
      <c r="M57" s="105">
        <f>F57/V57*60</f>
        <v>2483.8383838383834</v>
      </c>
      <c r="N57" s="106">
        <f>M57/L57</f>
        <v>118.27801827801825</v>
      </c>
      <c r="O57" s="108">
        <f>L57-I57</f>
        <v>0</v>
      </c>
      <c r="P57" s="109">
        <f>N57-K57</f>
        <v>-14.57912457912461</v>
      </c>
      <c r="Q57" s="110">
        <f>N57/K57</f>
        <v>0.89026465370551366</v>
      </c>
      <c r="R57" s="290"/>
      <c r="S57" s="47">
        <v>0.40416666666666667</v>
      </c>
      <c r="T57" s="48">
        <v>0.44541666666666668</v>
      </c>
      <c r="U57" s="111">
        <v>4.9000000000000465</v>
      </c>
      <c r="V57" s="112">
        <v>59.400000000000013</v>
      </c>
      <c r="W57" s="113"/>
      <c r="X57" s="116"/>
      <c r="Y57" s="12"/>
      <c r="Z57" s="198"/>
      <c r="AA57" s="276"/>
      <c r="AB57" s="277"/>
      <c r="AC57" s="12">
        <v>1</v>
      </c>
      <c r="AD57" s="198"/>
      <c r="AE57" s="117">
        <f>M57-J57</f>
        <v>-306.16161616161662</v>
      </c>
      <c r="AF57" s="110">
        <f>M57/J57</f>
        <v>0.89026465370551378</v>
      </c>
      <c r="AG57" s="282"/>
    </row>
    <row r="58" spans="1:33" ht="15.75" customHeight="1">
      <c r="A58" s="295"/>
      <c r="B58" s="100"/>
      <c r="C58" s="361"/>
      <c r="D58" s="361"/>
      <c r="E58" s="101"/>
      <c r="F58" s="102"/>
      <c r="G58" s="103"/>
      <c r="H58" s="26"/>
      <c r="I58" s="104"/>
      <c r="J58" s="105"/>
      <c r="K58" s="106"/>
      <c r="L58" s="107"/>
      <c r="M58" s="105"/>
      <c r="N58" s="106"/>
      <c r="O58" s="108"/>
      <c r="P58" s="109"/>
      <c r="Q58" s="110"/>
      <c r="R58" s="290"/>
      <c r="S58" s="47"/>
      <c r="T58" s="48"/>
      <c r="U58" s="111"/>
      <c r="V58" s="112"/>
      <c r="W58" s="113"/>
      <c r="X58" s="116"/>
      <c r="Y58" s="12"/>
      <c r="Z58" s="198"/>
      <c r="AA58" s="276"/>
      <c r="AB58" s="277"/>
      <c r="AC58" s="12"/>
      <c r="AD58" s="198"/>
      <c r="AE58" s="117"/>
      <c r="AF58" s="110"/>
      <c r="AG58" s="282"/>
    </row>
    <row r="59" spans="1:33" ht="15.75" customHeight="1">
      <c r="A59" s="295"/>
      <c r="B59" s="100"/>
      <c r="C59" s="361"/>
      <c r="D59" s="361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12"/>
      <c r="Z59" s="198"/>
      <c r="AA59" s="276"/>
      <c r="AB59" s="277"/>
      <c r="AC59" s="12"/>
      <c r="AD59" s="198"/>
      <c r="AE59" s="199"/>
      <c r="AF59" s="200"/>
      <c r="AG59" s="282"/>
    </row>
    <row r="60" spans="1:33" ht="15.75" customHeight="1">
      <c r="A60" s="296"/>
      <c r="B60" s="100"/>
      <c r="C60" s="361"/>
      <c r="D60" s="361"/>
      <c r="E60" s="101"/>
      <c r="F60" s="105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99"/>
      <c r="AF60" s="200"/>
      <c r="AG60" s="282"/>
    </row>
    <row r="61" spans="1:33" ht="15.75" customHeight="1">
      <c r="A61" s="296"/>
      <c r="B61" s="100"/>
      <c r="C61" s="361"/>
      <c r="D61" s="361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99"/>
      <c r="AF61" s="200"/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15">AVERAGE(I56:I71)</f>
        <v>17</v>
      </c>
      <c r="J72" s="137">
        <f t="shared" si="15"/>
        <v>1995</v>
      </c>
      <c r="K72" s="138">
        <f t="shared" ref="K72:K75" si="16">J72/I72</f>
        <v>117.35294117647059</v>
      </c>
      <c r="L72" s="136">
        <f t="shared" ref="L72:M72" si="17">AVERAGE(L56:L71)</f>
        <v>17</v>
      </c>
      <c r="M72" s="137">
        <f t="shared" si="17"/>
        <v>1781.6704586165661</v>
      </c>
      <c r="N72" s="138">
        <f>M72/L72</f>
        <v>104.80414462450389</v>
      </c>
      <c r="O72" s="139">
        <f>L72-I72</f>
        <v>0</v>
      </c>
      <c r="P72" s="140">
        <f>N72-K72</f>
        <v>-12.548796551966703</v>
      </c>
      <c r="Q72" s="141">
        <f>N72/K72</f>
        <v>0.89306789905592288</v>
      </c>
      <c r="R72" s="291"/>
      <c r="S72" s="142">
        <f>S56</f>
        <v>0.25</v>
      </c>
      <c r="T72" s="143">
        <f>INDEX(T56:T71,COUNTA(T56:T71))</f>
        <v>0.44541666666666668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5</v>
      </c>
      <c r="AD72" s="191">
        <f>SUM(AD56:AD71)</f>
        <v>0</v>
      </c>
      <c r="AE72" s="168">
        <f>M72-J72</f>
        <v>-213.32954138343393</v>
      </c>
      <c r="AF72" s="141">
        <f>M72/J72</f>
        <v>0.89306789905592288</v>
      </c>
      <c r="AG72" s="283"/>
    </row>
    <row r="73" spans="1:33" ht="15.75" customHeight="1">
      <c r="A73" s="284" t="s">
        <v>118</v>
      </c>
      <c r="B73" s="100" t="s">
        <v>178</v>
      </c>
      <c r="C73" s="274" t="s">
        <v>216</v>
      </c>
      <c r="D73" s="275"/>
      <c r="E73" s="101">
        <v>21.92</v>
      </c>
      <c r="F73" s="102">
        <v>1976</v>
      </c>
      <c r="G73" s="121">
        <f t="shared" ref="G73:G75" si="18">E73*F73</f>
        <v>43313.920000000006</v>
      </c>
      <c r="H73" s="122"/>
      <c r="I73" s="104">
        <v>6</v>
      </c>
      <c r="J73" s="105">
        <v>3600</v>
      </c>
      <c r="K73" s="106">
        <f t="shared" si="16"/>
        <v>600</v>
      </c>
      <c r="L73" s="107">
        <v>6</v>
      </c>
      <c r="M73" s="105">
        <f>F73/V73*60</f>
        <v>3252.6748971193465</v>
      </c>
      <c r="N73" s="106">
        <f>M73/L73</f>
        <v>542.11248285322438</v>
      </c>
      <c r="O73" s="108">
        <f>L73-I73</f>
        <v>0</v>
      </c>
      <c r="P73" s="109">
        <f>N73-K73</f>
        <v>-57.887517146775622</v>
      </c>
      <c r="Q73" s="110">
        <f>N73/K73</f>
        <v>0.903520804755374</v>
      </c>
      <c r="R73" s="289">
        <f>Q89</f>
        <v>0.9048685656542218</v>
      </c>
      <c r="S73" s="47">
        <v>0.3840277777777778</v>
      </c>
      <c r="T73" s="48">
        <v>0.40934027777777776</v>
      </c>
      <c r="U73" s="111">
        <v>4.8333333333333428</v>
      </c>
      <c r="V73" s="112">
        <v>36.449999999999946</v>
      </c>
      <c r="W73" s="161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-347.3251028806535</v>
      </c>
      <c r="AF73" s="156">
        <f>M73/J73</f>
        <v>0.903520804755374</v>
      </c>
      <c r="AG73" s="281">
        <f>AF89</f>
        <v>0.90486856565422169</v>
      </c>
    </row>
    <row r="74" spans="1:33" ht="15.75" customHeight="1">
      <c r="A74" s="285"/>
      <c r="B74" s="100" t="s">
        <v>211</v>
      </c>
      <c r="C74" s="274" t="s">
        <v>212</v>
      </c>
      <c r="D74" s="275"/>
      <c r="E74" s="101">
        <v>27.05</v>
      </c>
      <c r="F74" s="102">
        <v>597</v>
      </c>
      <c r="G74" s="121">
        <f t="shared" si="18"/>
        <v>16148.85</v>
      </c>
      <c r="H74" s="62"/>
      <c r="I74" s="104">
        <v>6</v>
      </c>
      <c r="J74" s="105">
        <v>3273</v>
      </c>
      <c r="K74" s="106">
        <f t="shared" si="16"/>
        <v>545.5</v>
      </c>
      <c r="L74" s="107">
        <v>6</v>
      </c>
      <c r="M74" s="105">
        <f>F74/V74*60</f>
        <v>2964.4137931034425</v>
      </c>
      <c r="N74" s="106">
        <f>M74/L74</f>
        <v>494.06896551724043</v>
      </c>
      <c r="O74" s="123">
        <f>L74-I74</f>
        <v>0</v>
      </c>
      <c r="P74" s="124">
        <f>N74-K74</f>
        <v>-51.431034482759571</v>
      </c>
      <c r="Q74" s="125">
        <f>N74/K74</f>
        <v>0.9057176269793592</v>
      </c>
      <c r="R74" s="290"/>
      <c r="S74" s="47">
        <v>0.41249999999999998</v>
      </c>
      <c r="T74" s="48">
        <v>0.4208912037037037</v>
      </c>
      <c r="U74" s="111">
        <v>4.5499999999999918</v>
      </c>
      <c r="V74" s="112">
        <v>12.083333333333357</v>
      </c>
      <c r="W74" s="113"/>
      <c r="X74" s="116"/>
      <c r="Y74" s="12"/>
      <c r="Z74" s="198"/>
      <c r="AA74" s="276"/>
      <c r="AB74" s="277"/>
      <c r="AC74" s="12">
        <v>1</v>
      </c>
      <c r="AD74" s="198"/>
      <c r="AE74" s="117">
        <f>M74-J74</f>
        <v>-308.58620689655754</v>
      </c>
      <c r="AF74" s="110">
        <f>M74/J74</f>
        <v>0.90571762697935909</v>
      </c>
      <c r="AG74" s="282"/>
    </row>
    <row r="75" spans="1:33" ht="15.75" customHeight="1">
      <c r="A75" s="285"/>
      <c r="B75" s="100" t="s">
        <v>211</v>
      </c>
      <c r="C75" s="274" t="s">
        <v>215</v>
      </c>
      <c r="D75" s="275"/>
      <c r="E75" s="101">
        <v>26.21</v>
      </c>
      <c r="F75" s="102">
        <v>2096</v>
      </c>
      <c r="G75" s="121">
        <f t="shared" si="18"/>
        <v>54936.160000000003</v>
      </c>
      <c r="H75" s="62"/>
      <c r="I75" s="104">
        <v>6</v>
      </c>
      <c r="J75" s="105">
        <v>3273</v>
      </c>
      <c r="K75" s="106">
        <f t="shared" si="16"/>
        <v>545.5</v>
      </c>
      <c r="L75" s="118">
        <v>6</v>
      </c>
      <c r="M75" s="105">
        <f>F75/V75*60</f>
        <v>2963.7077769049451</v>
      </c>
      <c r="N75" s="106">
        <f>M75/L75</f>
        <v>493.95129615082419</v>
      </c>
      <c r="O75" s="123">
        <f>L75-I75</f>
        <v>0</v>
      </c>
      <c r="P75" s="124">
        <f>N75-K75</f>
        <v>-51.548703849175809</v>
      </c>
      <c r="Q75" s="125">
        <f>N75/K75</f>
        <v>0.90550191778336242</v>
      </c>
      <c r="R75" s="290"/>
      <c r="S75" s="47">
        <v>0.42430555555555555</v>
      </c>
      <c r="T75" s="48">
        <v>0.45377314814814818</v>
      </c>
      <c r="U75" s="111">
        <v>4.9166666666666625</v>
      </c>
      <c r="V75" s="112">
        <v>42.433333333333387</v>
      </c>
      <c r="W75" s="113"/>
      <c r="X75" s="116"/>
      <c r="Y75" s="12"/>
      <c r="Z75" s="198"/>
      <c r="AA75" s="276"/>
      <c r="AB75" s="277"/>
      <c r="AC75" s="12">
        <v>1</v>
      </c>
      <c r="AD75" s="198"/>
      <c r="AE75" s="117">
        <f>M75-J75</f>
        <v>-309.29222309505485</v>
      </c>
      <c r="AF75" s="110">
        <f>M75/J75</f>
        <v>0.90550191778336242</v>
      </c>
      <c r="AG75" s="282"/>
    </row>
    <row r="76" spans="1:33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27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27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13"/>
      <c r="X83" s="127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13"/>
      <c r="X84" s="127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13"/>
      <c r="X85" s="127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13"/>
      <c r="X86" s="127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13"/>
      <c r="X87" s="127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19">AVERAGE(I73:I88)</f>
        <v>6</v>
      </c>
      <c r="J89" s="137">
        <f t="shared" si="19"/>
        <v>3382</v>
      </c>
      <c r="K89" s="138">
        <f t="shared" ref="K89" si="20">J89/I89</f>
        <v>563.66666666666663</v>
      </c>
      <c r="L89" s="136">
        <f t="shared" ref="L89:M89" si="21">AVERAGE(L73:L88)</f>
        <v>6</v>
      </c>
      <c r="M89" s="137">
        <f t="shared" si="21"/>
        <v>3060.2654890425779</v>
      </c>
      <c r="N89" s="138">
        <f>M89/L89</f>
        <v>510.04424817376298</v>
      </c>
      <c r="O89" s="139">
        <f>L89-I89</f>
        <v>0</v>
      </c>
      <c r="P89" s="140">
        <f>N89-K89</f>
        <v>-53.622418492903648</v>
      </c>
      <c r="Q89" s="141">
        <f>N89/K89</f>
        <v>0.9048685656542218</v>
      </c>
      <c r="R89" s="291"/>
      <c r="S89" s="142">
        <f>S73</f>
        <v>0.3840277777777778</v>
      </c>
      <c r="T89" s="143">
        <f>INDEX(T73:T88,COUNTA(T73:T88))</f>
        <v>0.45377314814814818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9"/>
      <c r="AB89" s="280"/>
      <c r="AC89" s="179">
        <f>SUM(AC73:AC88)</f>
        <v>3</v>
      </c>
      <c r="AD89" s="191">
        <f>SUM(AD73:AD88)</f>
        <v>0</v>
      </c>
      <c r="AE89" s="168">
        <f>M89-J89</f>
        <v>-321.73451095742212</v>
      </c>
      <c r="AF89" s="141">
        <f>M89/J89</f>
        <v>0.90486856565422169</v>
      </c>
      <c r="AG89" s="283"/>
    </row>
    <row r="90" spans="1:33" ht="15.75" customHeight="1">
      <c r="A90" s="294" t="s">
        <v>220</v>
      </c>
      <c r="B90" s="146" t="s">
        <v>181</v>
      </c>
      <c r="C90" s="287" t="s">
        <v>203</v>
      </c>
      <c r="D90" s="288"/>
      <c r="E90" s="147">
        <v>58.17</v>
      </c>
      <c r="F90" s="97">
        <v>1206</v>
      </c>
      <c r="G90" s="148">
        <f t="shared" ref="G90:G91" si="22">E90*F90</f>
        <v>70153.02</v>
      </c>
      <c r="H90" s="149"/>
      <c r="I90" s="150">
        <v>19</v>
      </c>
      <c r="J90" s="151">
        <v>1800</v>
      </c>
      <c r="K90" s="152">
        <f>J90/I90</f>
        <v>94.736842105263165</v>
      </c>
      <c r="L90" s="153">
        <v>19</v>
      </c>
      <c r="M90" s="151">
        <f>F90/V90*60</f>
        <v>1605.6213017751497</v>
      </c>
      <c r="N90" s="152">
        <f>M90/L90</f>
        <v>84.506384303955244</v>
      </c>
      <c r="O90" s="154">
        <f>L90-I90</f>
        <v>0</v>
      </c>
      <c r="P90" s="155">
        <f>N90-K90</f>
        <v>-10.230457801307921</v>
      </c>
      <c r="Q90" s="156">
        <f>N90/K90</f>
        <v>0.89201183431952746</v>
      </c>
      <c r="R90" s="289">
        <f>Q106</f>
        <v>0.89199121739551479</v>
      </c>
      <c r="S90" s="157">
        <v>0.70833333333333337</v>
      </c>
      <c r="T90" s="158">
        <v>0.73962962962962964</v>
      </c>
      <c r="U90" s="159"/>
      <c r="V90" s="160">
        <v>45.06666666666662</v>
      </c>
      <c r="W90" s="158"/>
      <c r="X90" s="169"/>
      <c r="Y90" s="196"/>
      <c r="Z90" s="197"/>
      <c r="AA90" s="292"/>
      <c r="AB90" s="293"/>
      <c r="AC90" s="196">
        <v>1</v>
      </c>
      <c r="AD90" s="197"/>
      <c r="AE90" s="115">
        <f>M90-J90</f>
        <v>-194.37869822485027</v>
      </c>
      <c r="AF90" s="156">
        <f>M90/J90</f>
        <v>0.89201183431952757</v>
      </c>
      <c r="AG90" s="281">
        <f>AF106</f>
        <v>0.89199121739551479</v>
      </c>
    </row>
    <row r="91" spans="1:33" ht="15.75" customHeight="1">
      <c r="A91" s="295"/>
      <c r="B91" s="163" t="s">
        <v>181</v>
      </c>
      <c r="C91" s="274" t="s">
        <v>221</v>
      </c>
      <c r="D91" s="275"/>
      <c r="E91" s="101">
        <v>44.98</v>
      </c>
      <c r="F91" s="102">
        <v>3216</v>
      </c>
      <c r="G91" s="103">
        <f t="shared" si="22"/>
        <v>144655.67999999999</v>
      </c>
      <c r="H91" s="26"/>
      <c r="I91" s="104">
        <v>21</v>
      </c>
      <c r="J91" s="105">
        <v>1800</v>
      </c>
      <c r="K91" s="106">
        <f t="shared" ref="K91" si="23">J91/I91</f>
        <v>85.714285714285708</v>
      </c>
      <c r="L91" s="107">
        <v>21</v>
      </c>
      <c r="M91" s="105">
        <f>F91/V91*60</f>
        <v>1605.5470808487037</v>
      </c>
      <c r="N91" s="106">
        <f>M91/L91</f>
        <v>76.454622897557314</v>
      </c>
      <c r="O91" s="108">
        <f>L91-I91</f>
        <v>0</v>
      </c>
      <c r="P91" s="109">
        <f>N91-K91</f>
        <v>-9.2596628167283939</v>
      </c>
      <c r="Q91" s="110">
        <f>N91/K91</f>
        <v>0.89197060047150212</v>
      </c>
      <c r="R91" s="290"/>
      <c r="S91" s="47">
        <v>0.74305555555555558</v>
      </c>
      <c r="T91" s="48">
        <v>0.82651620370370371</v>
      </c>
      <c r="U91" s="111">
        <v>4.9333333333333584</v>
      </c>
      <c r="V91" s="112">
        <v>120.18333333333331</v>
      </c>
      <c r="W91" s="113"/>
      <c r="X91" s="116"/>
      <c r="Y91" s="12"/>
      <c r="Z91" s="198"/>
      <c r="AA91" s="276"/>
      <c r="AB91" s="277"/>
      <c r="AC91" s="12">
        <v>3</v>
      </c>
      <c r="AD91" s="198"/>
      <c r="AE91" s="117">
        <f>M91-J91</f>
        <v>-194.45291915129633</v>
      </c>
      <c r="AF91" s="110">
        <f>M91/J91</f>
        <v>0.89197060047150201</v>
      </c>
      <c r="AG91" s="282"/>
    </row>
    <row r="92" spans="1:33" ht="15.75" customHeight="1">
      <c r="A92" s="295"/>
      <c r="B92" s="163"/>
      <c r="C92" s="274"/>
      <c r="D92" s="275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16"/>
      <c r="Y92" s="12"/>
      <c r="Z92" s="198"/>
      <c r="AA92" s="276"/>
      <c r="AB92" s="277"/>
      <c r="AC92" s="12"/>
      <c r="AD92" s="198"/>
      <c r="AE92" s="117"/>
      <c r="AF92" s="110"/>
      <c r="AG92" s="282"/>
    </row>
    <row r="93" spans="1:33" ht="15.75" customHeight="1">
      <c r="A93" s="295"/>
      <c r="B93" s="163"/>
      <c r="C93" s="274"/>
      <c r="D93" s="275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282"/>
    </row>
    <row r="94" spans="1:33" ht="15.75" customHeight="1">
      <c r="A94" s="296"/>
      <c r="B94" s="163"/>
      <c r="C94" s="274"/>
      <c r="D94" s="275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282"/>
    </row>
    <row r="95" spans="1:33" ht="15.75" customHeight="1">
      <c r="A95" s="296"/>
      <c r="B95" s="163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282"/>
    </row>
    <row r="96" spans="1:33" ht="15.75" customHeight="1">
      <c r="A96" s="296"/>
      <c r="B96" s="163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76"/>
      <c r="AB96" s="277"/>
      <c r="AC96" s="12"/>
      <c r="AD96" s="198"/>
      <c r="AE96" s="117"/>
      <c r="AF96" s="110"/>
      <c r="AG96" s="282"/>
    </row>
    <row r="97" spans="1:33" ht="15.75" customHeight="1">
      <c r="A97" s="296"/>
      <c r="B97" s="163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76"/>
      <c r="AB97" s="277"/>
      <c r="AC97" s="12"/>
      <c r="AD97" s="198"/>
      <c r="AE97" s="117"/>
      <c r="AF97" s="110"/>
      <c r="AG97" s="282"/>
    </row>
    <row r="98" spans="1:33" ht="15.75" customHeight="1">
      <c r="A98" s="296"/>
      <c r="B98" s="163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76"/>
      <c r="AB98" s="277"/>
      <c r="AC98" s="12"/>
      <c r="AD98" s="198"/>
      <c r="AE98" s="117"/>
      <c r="AF98" s="110"/>
      <c r="AG98" s="282"/>
    </row>
    <row r="99" spans="1:33" ht="15.75" customHeight="1">
      <c r="A99" s="296"/>
      <c r="B99" s="163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76"/>
      <c r="AB99" s="277"/>
      <c r="AC99" s="12"/>
      <c r="AD99" s="198"/>
      <c r="AE99" s="117"/>
      <c r="AF99" s="110"/>
      <c r="AG99" s="282"/>
    </row>
    <row r="100" spans="1:33" ht="15.75" customHeight="1">
      <c r="A100" s="296"/>
      <c r="B100" s="163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76"/>
      <c r="AB100" s="277"/>
      <c r="AC100" s="12"/>
      <c r="AD100" s="198"/>
      <c r="AE100" s="117"/>
      <c r="AF100" s="110"/>
      <c r="AG100" s="282"/>
    </row>
    <row r="101" spans="1:33" ht="15.75" customHeight="1">
      <c r="A101" s="296"/>
      <c r="B101" s="163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76"/>
      <c r="AB101" s="277"/>
      <c r="AC101" s="12"/>
      <c r="AD101" s="198"/>
      <c r="AE101" s="117"/>
      <c r="AF101" s="110"/>
      <c r="AG101" s="282"/>
    </row>
    <row r="102" spans="1:33" ht="15.75" customHeight="1">
      <c r="A102" s="296"/>
      <c r="B102" s="163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76"/>
      <c r="AB102" s="277"/>
      <c r="AC102" s="12"/>
      <c r="AD102" s="198"/>
      <c r="AE102" s="117"/>
      <c r="AF102" s="110"/>
      <c r="AG102" s="282"/>
    </row>
    <row r="103" spans="1:33" ht="15.75" customHeight="1">
      <c r="A103" s="296"/>
      <c r="B103" s="163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76"/>
      <c r="AB103" s="277"/>
      <c r="AC103" s="12"/>
      <c r="AD103" s="198"/>
      <c r="AE103" s="117"/>
      <c r="AF103" s="110"/>
      <c r="AG103" s="282"/>
    </row>
    <row r="104" spans="1:33" ht="15.75" customHeight="1">
      <c r="A104" s="296"/>
      <c r="B104" s="163"/>
      <c r="C104" s="274"/>
      <c r="D104" s="275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76"/>
      <c r="AB104" s="277"/>
      <c r="AC104" s="12"/>
      <c r="AD104" s="198"/>
      <c r="AE104" s="117"/>
      <c r="AF104" s="110"/>
      <c r="AG104" s="282"/>
    </row>
    <row r="105" spans="1:33" ht="15.75" customHeight="1">
      <c r="A105" s="296"/>
      <c r="B105" s="163"/>
      <c r="C105" s="274"/>
      <c r="D105" s="275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76"/>
      <c r="AB105" s="277"/>
      <c r="AC105" s="12"/>
      <c r="AD105" s="198"/>
      <c r="AE105" s="165"/>
      <c r="AF105" s="125"/>
      <c r="AG105" s="282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20</v>
      </c>
      <c r="J106" s="137">
        <f t="shared" si="24"/>
        <v>1800</v>
      </c>
      <c r="K106" s="138">
        <f t="shared" ref="K106" si="25">J106/I106</f>
        <v>90</v>
      </c>
      <c r="L106" s="136">
        <f t="shared" ref="L106:M106" si="26">AVERAGE(L90:L105)</f>
        <v>20</v>
      </c>
      <c r="M106" s="137">
        <f t="shared" si="26"/>
        <v>1605.5841913119266</v>
      </c>
      <c r="N106" s="138">
        <f>M106/L106</f>
        <v>80.279209565596332</v>
      </c>
      <c r="O106" s="139">
        <f>L106-I106</f>
        <v>0</v>
      </c>
      <c r="P106" s="140">
        <f>N106-K106</f>
        <v>-9.7207904344036677</v>
      </c>
      <c r="Q106" s="141">
        <f>N106/K106</f>
        <v>0.89199121739551479</v>
      </c>
      <c r="R106" s="291"/>
      <c r="S106" s="142">
        <f>S90</f>
        <v>0.70833333333333337</v>
      </c>
      <c r="T106" s="143">
        <f>INDEX(T90:T105,COUNTA(T90:T105))</f>
        <v>0.82651620370370371</v>
      </c>
      <c r="U106" s="144"/>
      <c r="V106" s="166"/>
      <c r="W106" s="167"/>
      <c r="X106" s="138"/>
      <c r="Y106" s="179">
        <f t="shared" ref="Y106:Z106" si="27">SUM(Y90:Y105)</f>
        <v>0</v>
      </c>
      <c r="Z106" s="180">
        <f t="shared" si="27"/>
        <v>0</v>
      </c>
      <c r="AA106" s="279"/>
      <c r="AB106" s="280"/>
      <c r="AC106" s="179">
        <f t="shared" ref="AC106:AD106" si="28">SUM(AC90:AC105)</f>
        <v>4</v>
      </c>
      <c r="AD106" s="180">
        <f t="shared" si="28"/>
        <v>0</v>
      </c>
      <c r="AE106" s="168">
        <f>M106-J106</f>
        <v>-194.41580868807341</v>
      </c>
      <c r="AF106" s="141">
        <f>M106/J106</f>
        <v>0.89199121739551479</v>
      </c>
      <c r="AG106" s="283"/>
    </row>
    <row r="107" spans="1:33" ht="15.75" customHeight="1">
      <c r="A107" s="284" t="s">
        <v>196</v>
      </c>
      <c r="B107" s="146" t="s">
        <v>181</v>
      </c>
      <c r="C107" s="287" t="s">
        <v>201</v>
      </c>
      <c r="D107" s="288"/>
      <c r="E107" s="147">
        <v>54.09</v>
      </c>
      <c r="F107" s="159">
        <v>1026</v>
      </c>
      <c r="G107" s="148">
        <f t="shared" ref="G107:G109" si="29">E107*F107</f>
        <v>55496.340000000004</v>
      </c>
      <c r="H107" s="149"/>
      <c r="I107" s="150">
        <v>19</v>
      </c>
      <c r="J107" s="151">
        <v>2000</v>
      </c>
      <c r="K107" s="152">
        <f>J107/I107</f>
        <v>105.26315789473684</v>
      </c>
      <c r="L107" s="153">
        <v>20</v>
      </c>
      <c r="M107" s="151">
        <f>F107/V107*60</f>
        <v>1786.073500967123</v>
      </c>
      <c r="N107" s="152">
        <f>M107/L107</f>
        <v>89.303675048356155</v>
      </c>
      <c r="O107" s="154">
        <f>L107-I107</f>
        <v>1</v>
      </c>
      <c r="P107" s="155">
        <f>N107-K107</f>
        <v>-15.959482846380681</v>
      </c>
      <c r="Q107" s="156">
        <f>N107/K107</f>
        <v>0.84838491295938356</v>
      </c>
      <c r="R107" s="289">
        <f>Q123</f>
        <v>0.86379812106185849</v>
      </c>
      <c r="S107" s="157">
        <v>0.70833333333333337</v>
      </c>
      <c r="T107" s="158">
        <v>0.73226851851851849</v>
      </c>
      <c r="U107" s="159"/>
      <c r="V107" s="160">
        <v>34.466666666666569</v>
      </c>
      <c r="W107" s="97"/>
      <c r="X107" s="98"/>
      <c r="Y107" s="196"/>
      <c r="Z107" s="197"/>
      <c r="AA107" s="292"/>
      <c r="AB107" s="293"/>
      <c r="AC107" s="196">
        <v>1</v>
      </c>
      <c r="AD107" s="197"/>
      <c r="AE107" s="115">
        <f>M107-J107</f>
        <v>-213.92649903287702</v>
      </c>
      <c r="AF107" s="156">
        <f>M107/J107</f>
        <v>0.89303675048356146</v>
      </c>
      <c r="AG107" s="358">
        <f>AF123</f>
        <v>0.89259139176392055</v>
      </c>
    </row>
    <row r="108" spans="1:33" ht="15.75" customHeight="1">
      <c r="A108" s="285"/>
      <c r="B108" s="163" t="s">
        <v>181</v>
      </c>
      <c r="C108" s="274" t="s">
        <v>222</v>
      </c>
      <c r="D108" s="275"/>
      <c r="E108" s="101">
        <v>50.67</v>
      </c>
      <c r="F108" s="111">
        <v>1715</v>
      </c>
      <c r="G108" s="103">
        <f t="shared" si="29"/>
        <v>86899.05</v>
      </c>
      <c r="H108" s="26"/>
      <c r="I108" s="104">
        <v>20</v>
      </c>
      <c r="J108" s="105">
        <v>2000</v>
      </c>
      <c r="K108" s="106">
        <f t="shared" ref="K108:K109" si="30">J108/I108</f>
        <v>100</v>
      </c>
      <c r="L108" s="107">
        <v>20</v>
      </c>
      <c r="M108" s="105">
        <f>F108/V108*60</f>
        <v>1784.9089332176909</v>
      </c>
      <c r="N108" s="106">
        <f>M108/L108</f>
        <v>89.245446660884539</v>
      </c>
      <c r="O108" s="108">
        <f>L108-I108</f>
        <v>0</v>
      </c>
      <c r="P108" s="109">
        <f>N108-K108</f>
        <v>-10.754553339115461</v>
      </c>
      <c r="Q108" s="110">
        <f>N108/K108</f>
        <v>0.89245446660884542</v>
      </c>
      <c r="R108" s="290"/>
      <c r="S108" s="47">
        <v>0.73635416666666664</v>
      </c>
      <c r="T108" s="48">
        <v>0.77638888888888891</v>
      </c>
      <c r="U108" s="111">
        <v>5.8833333333333471</v>
      </c>
      <c r="V108" s="112">
        <v>57.650000000000063</v>
      </c>
      <c r="W108" s="113"/>
      <c r="X108" s="116"/>
      <c r="Y108" s="12"/>
      <c r="Z108" s="198"/>
      <c r="AA108" s="276"/>
      <c r="AB108" s="277"/>
      <c r="AC108" s="12">
        <v>1</v>
      </c>
      <c r="AD108" s="198"/>
      <c r="AE108" s="117">
        <f>M108-J108</f>
        <v>-215.0910667823091</v>
      </c>
      <c r="AF108" s="110">
        <f>M108/J108</f>
        <v>0.89245446660884542</v>
      </c>
      <c r="AG108" s="359"/>
    </row>
    <row r="109" spans="1:33" ht="15.75" customHeight="1">
      <c r="A109" s="285"/>
      <c r="B109" s="163" t="s">
        <v>181</v>
      </c>
      <c r="C109" s="274" t="s">
        <v>197</v>
      </c>
      <c r="D109" s="275"/>
      <c r="E109" s="101">
        <v>57.3</v>
      </c>
      <c r="F109" s="111">
        <v>925</v>
      </c>
      <c r="G109" s="103">
        <f t="shared" si="29"/>
        <v>53002.5</v>
      </c>
      <c r="H109" s="26"/>
      <c r="I109" s="104">
        <v>21</v>
      </c>
      <c r="J109" s="105">
        <v>2000</v>
      </c>
      <c r="K109" s="106">
        <f t="shared" si="30"/>
        <v>95.238095238095241</v>
      </c>
      <c r="L109" s="107">
        <v>22</v>
      </c>
      <c r="M109" s="105">
        <f>F109/V109*60</f>
        <v>1784.5659163987102</v>
      </c>
      <c r="N109" s="106">
        <f>M109/L109</f>
        <v>81.116632563577738</v>
      </c>
      <c r="O109" s="108">
        <f>L109-I109</f>
        <v>1</v>
      </c>
      <c r="P109" s="109">
        <f>N109-K109</f>
        <v>-14.121462674517502</v>
      </c>
      <c r="Q109" s="110">
        <f>N109/K109</f>
        <v>0.85172464191756625</v>
      </c>
      <c r="R109" s="290"/>
      <c r="S109" s="47">
        <v>0.77986111111111112</v>
      </c>
      <c r="T109" s="48">
        <v>0.80145833333333338</v>
      </c>
      <c r="U109" s="111">
        <v>4.9999999999999822</v>
      </c>
      <c r="V109" s="112">
        <v>31.100000000000065</v>
      </c>
      <c r="W109" s="113"/>
      <c r="X109" s="116"/>
      <c r="Y109" s="12"/>
      <c r="Z109" s="198"/>
      <c r="AA109" s="276"/>
      <c r="AB109" s="277"/>
      <c r="AC109" s="12">
        <v>1</v>
      </c>
      <c r="AD109" s="198"/>
      <c r="AE109" s="117">
        <f>M109-J109</f>
        <v>-215.43408360128979</v>
      </c>
      <c r="AF109" s="110">
        <f>M109/J109</f>
        <v>0.8922829581993551</v>
      </c>
      <c r="AG109" s="359"/>
    </row>
    <row r="110" spans="1:33" ht="15.75" customHeight="1">
      <c r="A110" s="285"/>
      <c r="B110" s="163"/>
      <c r="C110" s="274"/>
      <c r="D110" s="275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76"/>
      <c r="AB110" s="277"/>
      <c r="AC110" s="12"/>
      <c r="AD110" s="198"/>
      <c r="AE110" s="117"/>
      <c r="AF110" s="110"/>
      <c r="AG110" s="359"/>
    </row>
    <row r="111" spans="1:33" ht="15.75" customHeight="1">
      <c r="A111" s="285"/>
      <c r="B111" s="163"/>
      <c r="C111" s="274"/>
      <c r="D111" s="275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359"/>
    </row>
    <row r="112" spans="1:33" ht="15.75" customHeight="1">
      <c r="A112" s="285"/>
      <c r="B112" s="163"/>
      <c r="C112" s="274"/>
      <c r="D112" s="275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359"/>
    </row>
    <row r="113" spans="1:33" ht="15.75" customHeight="1">
      <c r="A113" s="285"/>
      <c r="B113" s="163"/>
      <c r="C113" s="274"/>
      <c r="D113" s="275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12"/>
      <c r="Z113" s="198"/>
      <c r="AA113" s="276"/>
      <c r="AB113" s="277"/>
      <c r="AC113" s="12"/>
      <c r="AD113" s="198"/>
      <c r="AE113" s="117"/>
      <c r="AF113" s="110"/>
      <c r="AG113" s="359"/>
    </row>
    <row r="114" spans="1:33" ht="15.75" customHeight="1">
      <c r="A114" s="285"/>
      <c r="B114" s="163"/>
      <c r="C114" s="274"/>
      <c r="D114" s="275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12"/>
      <c r="Z114" s="198"/>
      <c r="AA114" s="276"/>
      <c r="AB114" s="277"/>
      <c r="AC114" s="12"/>
      <c r="AD114" s="198"/>
      <c r="AE114" s="117"/>
      <c r="AF114" s="110"/>
      <c r="AG114" s="359"/>
    </row>
    <row r="115" spans="1:33" ht="15.75" customHeight="1">
      <c r="A115" s="285"/>
      <c r="B115" s="163"/>
      <c r="C115" s="274"/>
      <c r="D115" s="275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12"/>
      <c r="Z115" s="198"/>
      <c r="AA115" s="276"/>
      <c r="AB115" s="277"/>
      <c r="AC115" s="12"/>
      <c r="AD115" s="198"/>
      <c r="AE115" s="117"/>
      <c r="AF115" s="110"/>
      <c r="AG115" s="359"/>
    </row>
    <row r="116" spans="1:33" ht="15.75" customHeight="1">
      <c r="A116" s="285"/>
      <c r="B116" s="163"/>
      <c r="C116" s="274"/>
      <c r="D116" s="275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12"/>
      <c r="Z116" s="198"/>
      <c r="AA116" s="276"/>
      <c r="AB116" s="277"/>
      <c r="AC116" s="12"/>
      <c r="AD116" s="198"/>
      <c r="AE116" s="117"/>
      <c r="AF116" s="110"/>
      <c r="AG116" s="359"/>
    </row>
    <row r="117" spans="1:33" ht="15.75" customHeight="1">
      <c r="A117" s="285"/>
      <c r="B117" s="163"/>
      <c r="C117" s="274"/>
      <c r="D117" s="275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13"/>
      <c r="X117" s="116"/>
      <c r="Y117" s="12"/>
      <c r="Z117" s="198"/>
      <c r="AA117" s="276"/>
      <c r="AB117" s="277"/>
      <c r="AC117" s="12"/>
      <c r="AD117" s="198"/>
      <c r="AE117" s="117"/>
      <c r="AF117" s="110"/>
      <c r="AG117" s="359"/>
    </row>
    <row r="118" spans="1:33" ht="15.75" customHeight="1">
      <c r="A118" s="285"/>
      <c r="B118" s="163"/>
      <c r="C118" s="274"/>
      <c r="D118" s="275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13"/>
      <c r="X118" s="116"/>
      <c r="Y118" s="12"/>
      <c r="Z118" s="198"/>
      <c r="AA118" s="276"/>
      <c r="AB118" s="277"/>
      <c r="AC118" s="12"/>
      <c r="AD118" s="198"/>
      <c r="AE118" s="117"/>
      <c r="AF118" s="110"/>
      <c r="AG118" s="359"/>
    </row>
    <row r="119" spans="1:33" ht="15.75" customHeight="1">
      <c r="A119" s="285"/>
      <c r="B119" s="163"/>
      <c r="C119" s="274"/>
      <c r="D119" s="275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13"/>
      <c r="X119" s="116"/>
      <c r="Y119" s="12"/>
      <c r="Z119" s="198"/>
      <c r="AA119" s="276"/>
      <c r="AB119" s="277"/>
      <c r="AC119" s="12"/>
      <c r="AD119" s="198"/>
      <c r="AE119" s="117"/>
      <c r="AF119" s="110"/>
      <c r="AG119" s="359"/>
    </row>
    <row r="120" spans="1:33" ht="15.75" customHeight="1">
      <c r="A120" s="285"/>
      <c r="B120" s="163"/>
      <c r="C120" s="274"/>
      <c r="D120" s="275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83"/>
      <c r="X120" s="184"/>
      <c r="Y120" s="12"/>
      <c r="Z120" s="198"/>
      <c r="AA120" s="276"/>
      <c r="AB120" s="277"/>
      <c r="AC120" s="12"/>
      <c r="AD120" s="198"/>
      <c r="AE120" s="117"/>
      <c r="AF120" s="110"/>
      <c r="AG120" s="359"/>
    </row>
    <row r="121" spans="1:33" ht="15.75" customHeight="1">
      <c r="A121" s="285"/>
      <c r="B121" s="163"/>
      <c r="C121" s="274"/>
      <c r="D121" s="275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85"/>
      <c r="X121" s="186"/>
      <c r="Y121" s="12"/>
      <c r="Z121" s="198"/>
      <c r="AA121" s="276"/>
      <c r="AB121" s="277"/>
      <c r="AC121" s="12"/>
      <c r="AD121" s="198"/>
      <c r="AE121" s="117"/>
      <c r="AF121" s="110"/>
      <c r="AG121" s="359"/>
    </row>
    <row r="122" spans="1:33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47"/>
      <c r="T122" s="48"/>
      <c r="U122" s="130"/>
      <c r="V122" s="112"/>
      <c r="W122" s="185"/>
      <c r="X122" s="186"/>
      <c r="Y122" s="12"/>
      <c r="Z122" s="198"/>
      <c r="AA122" s="276"/>
      <c r="AB122" s="277"/>
      <c r="AC122" s="12"/>
      <c r="AD122" s="198"/>
      <c r="AE122" s="117"/>
      <c r="AF122" s="110"/>
      <c r="AG122" s="359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1">AVERAGE(I107:I122)</f>
        <v>20</v>
      </c>
      <c r="J123" s="137">
        <f t="shared" si="31"/>
        <v>2000</v>
      </c>
      <c r="K123" s="138">
        <f t="shared" ref="K123" si="32">J123/I123</f>
        <v>100</v>
      </c>
      <c r="L123" s="136">
        <f t="shared" ref="L123:M123" si="33">AVERAGE(L107:L122)</f>
        <v>20.666666666666668</v>
      </c>
      <c r="M123" s="137">
        <f t="shared" si="33"/>
        <v>1785.1827835278411</v>
      </c>
      <c r="N123" s="138">
        <f>M123/L123</f>
        <v>86.379812106185852</v>
      </c>
      <c r="O123" s="139">
        <f>L123-I123</f>
        <v>0.66666666666666785</v>
      </c>
      <c r="P123" s="140">
        <f>N123-K123</f>
        <v>-13.620187893814148</v>
      </c>
      <c r="Q123" s="141">
        <f>N123/K123</f>
        <v>0.86379812106185849</v>
      </c>
      <c r="R123" s="291"/>
      <c r="S123" s="142">
        <f>S107</f>
        <v>0.70833333333333337</v>
      </c>
      <c r="T123" s="143">
        <f>INDEX(T107:T122,COUNTA(T107:T122))</f>
        <v>0.80145833333333338</v>
      </c>
      <c r="U123" s="144"/>
      <c r="V123" s="166"/>
      <c r="W123" s="187"/>
      <c r="X123" s="188"/>
      <c r="Y123" s="179">
        <f t="shared" ref="Y123:Z123" si="34">SUM(Y107:Y122)</f>
        <v>0</v>
      </c>
      <c r="Z123" s="180">
        <f t="shared" si="34"/>
        <v>0</v>
      </c>
      <c r="AA123" s="279"/>
      <c r="AB123" s="280"/>
      <c r="AC123" s="179">
        <f t="shared" ref="AC123:AD123" si="35">SUM(AC107:AC122)</f>
        <v>3</v>
      </c>
      <c r="AD123" s="180">
        <f t="shared" si="35"/>
        <v>0</v>
      </c>
      <c r="AE123" s="168">
        <f>M123-J123</f>
        <v>-214.81721647215886</v>
      </c>
      <c r="AF123" s="141">
        <f>M123/J123</f>
        <v>0.89259139176392055</v>
      </c>
      <c r="AG123" s="360"/>
    </row>
    <row r="124" spans="1:33" ht="15.75" customHeight="1">
      <c r="A124" s="294" t="s">
        <v>209</v>
      </c>
      <c r="B124" s="146" t="s">
        <v>181</v>
      </c>
      <c r="C124" s="287" t="s">
        <v>200</v>
      </c>
      <c r="D124" s="288"/>
      <c r="E124" s="147">
        <v>47.6</v>
      </c>
      <c r="F124" s="97">
        <v>1381</v>
      </c>
      <c r="G124" s="148">
        <f t="shared" ref="G124:G126" si="36">E124*F124</f>
        <v>65735.600000000006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1786.4175350341377</v>
      </c>
      <c r="N124" s="152">
        <f>M124/L124</f>
        <v>77.670327610179896</v>
      </c>
      <c r="O124" s="154">
        <f>L124-I124</f>
        <v>0</v>
      </c>
      <c r="P124" s="155">
        <f>N124-K124</f>
        <v>-9.286194128950541</v>
      </c>
      <c r="Q124" s="156">
        <f>N124/K124</f>
        <v>0.89320876751706879</v>
      </c>
      <c r="R124" s="289">
        <f>Q140</f>
        <v>0.87985171738045154</v>
      </c>
      <c r="S124" s="157">
        <v>0.70833333333333337</v>
      </c>
      <c r="T124" s="158">
        <v>0.74054398148148148</v>
      </c>
      <c r="U124" s="159"/>
      <c r="V124" s="160">
        <v>46.383333333333283</v>
      </c>
      <c r="W124" s="158"/>
      <c r="X124" s="169"/>
      <c r="Y124" s="196"/>
      <c r="Z124" s="197"/>
      <c r="AA124" s="292"/>
      <c r="AB124" s="293"/>
      <c r="AC124" s="196">
        <v>1</v>
      </c>
      <c r="AD124" s="197"/>
      <c r="AE124" s="115">
        <f>M124-J124</f>
        <v>-213.5824649658623</v>
      </c>
      <c r="AF124" s="156">
        <f>M124/J124</f>
        <v>0.8932087675170689</v>
      </c>
      <c r="AG124" s="281">
        <f>AF140</f>
        <v>0.89260319154538559</v>
      </c>
    </row>
    <row r="125" spans="1:33" ht="15.75" customHeight="1">
      <c r="A125" s="295"/>
      <c r="B125" s="163" t="s">
        <v>181</v>
      </c>
      <c r="C125" s="274" t="s">
        <v>199</v>
      </c>
      <c r="D125" s="275"/>
      <c r="E125" s="101">
        <v>56.87</v>
      </c>
      <c r="F125" s="102">
        <v>1258</v>
      </c>
      <c r="G125" s="103">
        <f t="shared" si="36"/>
        <v>71542.459999999992</v>
      </c>
      <c r="H125" s="26"/>
      <c r="I125" s="104">
        <v>23</v>
      </c>
      <c r="J125" s="105">
        <v>2000</v>
      </c>
      <c r="K125" s="106">
        <f t="shared" ref="K125:K126" si="37">J125/I125</f>
        <v>86.956521739130437</v>
      </c>
      <c r="L125" s="107">
        <v>24</v>
      </c>
      <c r="M125" s="105">
        <f>F125/V125*60</f>
        <v>1783.6943678613623</v>
      </c>
      <c r="N125" s="106">
        <f>M125/L125</f>
        <v>74.320598660890099</v>
      </c>
      <c r="O125" s="108">
        <f>L125-I125</f>
        <v>1</v>
      </c>
      <c r="P125" s="109">
        <f>N125-K125</f>
        <v>-12.635923078240339</v>
      </c>
      <c r="Q125" s="110">
        <f>N125/K125</f>
        <v>0.85468688460023612</v>
      </c>
      <c r="R125" s="290"/>
      <c r="S125" s="47">
        <v>0.74375000000000002</v>
      </c>
      <c r="T125" s="48">
        <v>0.7731365740740741</v>
      </c>
      <c r="U125" s="111">
        <v>4.6166666666666956</v>
      </c>
      <c r="V125" s="112">
        <v>42.316666666666677</v>
      </c>
      <c r="W125" s="113"/>
      <c r="X125" s="116"/>
      <c r="Y125" s="12"/>
      <c r="Z125" s="198"/>
      <c r="AA125" s="276"/>
      <c r="AB125" s="277"/>
      <c r="AC125" s="12">
        <v>1</v>
      </c>
      <c r="AD125" s="198"/>
      <c r="AE125" s="117">
        <f>M125-J125</f>
        <v>-216.30563213863775</v>
      </c>
      <c r="AF125" s="110">
        <f>M125/J125</f>
        <v>0.89184718393068108</v>
      </c>
      <c r="AG125" s="282"/>
    </row>
    <row r="126" spans="1:33" ht="15.75" customHeight="1">
      <c r="A126" s="295"/>
      <c r="B126" s="163" t="s">
        <v>181</v>
      </c>
      <c r="C126" s="274" t="s">
        <v>198</v>
      </c>
      <c r="D126" s="275"/>
      <c r="E126" s="101">
        <v>56.79</v>
      </c>
      <c r="F126" s="102">
        <v>1540</v>
      </c>
      <c r="G126" s="103">
        <f t="shared" si="36"/>
        <v>87456.6</v>
      </c>
      <c r="H126" s="26"/>
      <c r="I126" s="104">
        <v>23</v>
      </c>
      <c r="J126" s="105">
        <v>2000</v>
      </c>
      <c r="K126" s="106">
        <f t="shared" si="37"/>
        <v>86.956521739130437</v>
      </c>
      <c r="L126" s="107">
        <v>23</v>
      </c>
      <c r="M126" s="105">
        <f>F126/V126*60</f>
        <v>1785.5072463768138</v>
      </c>
      <c r="N126" s="106">
        <f>M126/L126</f>
        <v>77.630749842470166</v>
      </c>
      <c r="O126" s="108">
        <f>L126-I126</f>
        <v>0</v>
      </c>
      <c r="P126" s="109">
        <f>N126-K126</f>
        <v>-9.325771896660271</v>
      </c>
      <c r="Q126" s="110">
        <f>N126/K126</f>
        <v>0.8927536231884069</v>
      </c>
      <c r="R126" s="290"/>
      <c r="S126" s="47">
        <v>0.77725694444444449</v>
      </c>
      <c r="T126" s="48">
        <v>0.81319444444444444</v>
      </c>
      <c r="U126" s="111">
        <v>5.9333333333333549</v>
      </c>
      <c r="V126" s="112">
        <v>51.749999999999936</v>
      </c>
      <c r="W126" s="113"/>
      <c r="X126" s="116"/>
      <c r="Y126" s="12"/>
      <c r="Z126" s="198"/>
      <c r="AA126" s="276"/>
      <c r="AB126" s="277"/>
      <c r="AC126" s="12">
        <v>1</v>
      </c>
      <c r="AD126" s="198"/>
      <c r="AE126" s="117">
        <f>M126-J126</f>
        <v>-214.49275362318622</v>
      </c>
      <c r="AF126" s="110">
        <f>M126/J126</f>
        <v>0.8927536231884069</v>
      </c>
      <c r="AG126" s="282"/>
    </row>
    <row r="127" spans="1:33" ht="15.75" customHeight="1">
      <c r="A127" s="295"/>
      <c r="B127" s="163"/>
      <c r="C127" s="274"/>
      <c r="D127" s="275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76"/>
      <c r="AB127" s="277"/>
      <c r="AC127" s="12"/>
      <c r="AD127" s="198"/>
      <c r="AE127" s="117"/>
      <c r="AF127" s="110"/>
      <c r="AG127" s="282"/>
    </row>
    <row r="128" spans="1:33" ht="15.75" customHeight="1">
      <c r="A128" s="296"/>
      <c r="B128" s="163"/>
      <c r="C128" s="274"/>
      <c r="D128" s="275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76"/>
      <c r="AB128" s="277"/>
      <c r="AC128" s="12"/>
      <c r="AD128" s="198"/>
      <c r="AE128" s="117"/>
      <c r="AF128" s="110"/>
      <c r="AG128" s="282"/>
    </row>
    <row r="129" spans="1:33" ht="15.75" customHeight="1">
      <c r="A129" s="296"/>
      <c r="B129" s="163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12"/>
      <c r="Z129" s="198"/>
      <c r="AA129" s="276"/>
      <c r="AB129" s="277"/>
      <c r="AC129" s="12"/>
      <c r="AD129" s="198"/>
      <c r="AE129" s="117"/>
      <c r="AF129" s="110"/>
      <c r="AG129" s="282"/>
    </row>
    <row r="130" spans="1:33" ht="15.75" customHeight="1">
      <c r="A130" s="296"/>
      <c r="B130" s="163"/>
      <c r="C130" s="274"/>
      <c r="D130" s="275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119"/>
      <c r="T130" s="120"/>
      <c r="U130" s="111"/>
      <c r="V130" s="112"/>
      <c r="W130" s="120"/>
      <c r="X130" s="189"/>
      <c r="Y130" s="12"/>
      <c r="Z130" s="198"/>
      <c r="AA130" s="276"/>
      <c r="AB130" s="277"/>
      <c r="AC130" s="12"/>
      <c r="AD130" s="198"/>
      <c r="AE130" s="117"/>
      <c r="AF130" s="110"/>
      <c r="AG130" s="282"/>
    </row>
    <row r="131" spans="1:33" ht="15.75" customHeight="1">
      <c r="A131" s="296"/>
      <c r="B131" s="163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119"/>
      <c r="T131" s="120"/>
      <c r="U131" s="111"/>
      <c r="V131" s="112"/>
      <c r="W131" s="120"/>
      <c r="X131" s="189"/>
      <c r="Y131" s="12"/>
      <c r="Z131" s="198"/>
      <c r="AA131" s="276"/>
      <c r="AB131" s="277"/>
      <c r="AC131" s="12"/>
      <c r="AD131" s="198"/>
      <c r="AE131" s="117"/>
      <c r="AF131" s="110"/>
      <c r="AG131" s="282"/>
    </row>
    <row r="132" spans="1:33" ht="15.75" customHeight="1">
      <c r="A132" s="296"/>
      <c r="B132" s="163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119"/>
      <c r="T132" s="120"/>
      <c r="U132" s="111"/>
      <c r="V132" s="112"/>
      <c r="W132" s="120"/>
      <c r="X132" s="189"/>
      <c r="Y132" s="12"/>
      <c r="Z132" s="198"/>
      <c r="AA132" s="276"/>
      <c r="AB132" s="277"/>
      <c r="AC132" s="12"/>
      <c r="AD132" s="198"/>
      <c r="AE132" s="117"/>
      <c r="AF132" s="110"/>
      <c r="AG132" s="282"/>
    </row>
    <row r="133" spans="1:33" ht="15.75" customHeight="1">
      <c r="A133" s="296"/>
      <c r="B133" s="163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119"/>
      <c r="T133" s="120"/>
      <c r="U133" s="111"/>
      <c r="V133" s="112"/>
      <c r="W133" s="120"/>
      <c r="X133" s="189"/>
      <c r="Y133" s="12"/>
      <c r="Z133" s="198"/>
      <c r="AA133" s="276"/>
      <c r="AB133" s="277"/>
      <c r="AC133" s="12"/>
      <c r="AD133" s="198"/>
      <c r="AE133" s="117"/>
      <c r="AF133" s="110"/>
      <c r="AG133" s="282"/>
    </row>
    <row r="134" spans="1:33" ht="15.75" customHeight="1">
      <c r="A134" s="296"/>
      <c r="B134" s="163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119"/>
      <c r="T134" s="120"/>
      <c r="U134" s="111"/>
      <c r="V134" s="112"/>
      <c r="W134" s="120"/>
      <c r="X134" s="189"/>
      <c r="Y134" s="12"/>
      <c r="Z134" s="198"/>
      <c r="AA134" s="276"/>
      <c r="AB134" s="277"/>
      <c r="AC134" s="12"/>
      <c r="AD134" s="198"/>
      <c r="AE134" s="117"/>
      <c r="AF134" s="110"/>
      <c r="AG134" s="282"/>
    </row>
    <row r="135" spans="1:33" ht="15.75" customHeight="1">
      <c r="A135" s="296"/>
      <c r="B135" s="163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119"/>
      <c r="T135" s="120"/>
      <c r="U135" s="111"/>
      <c r="V135" s="112"/>
      <c r="W135" s="120"/>
      <c r="X135" s="189"/>
      <c r="Y135" s="12"/>
      <c r="Z135" s="198"/>
      <c r="AA135" s="276"/>
      <c r="AB135" s="277"/>
      <c r="AC135" s="12"/>
      <c r="AD135" s="198"/>
      <c r="AE135" s="117"/>
      <c r="AF135" s="110"/>
      <c r="AG135" s="282"/>
    </row>
    <row r="136" spans="1:33" ht="15.75" customHeight="1">
      <c r="A136" s="296"/>
      <c r="B136" s="163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119"/>
      <c r="T136" s="120"/>
      <c r="U136" s="111"/>
      <c r="V136" s="112"/>
      <c r="W136" s="120"/>
      <c r="X136" s="189"/>
      <c r="Y136" s="12"/>
      <c r="Z136" s="198"/>
      <c r="AA136" s="276"/>
      <c r="AB136" s="277"/>
      <c r="AC136" s="12"/>
      <c r="AD136" s="198"/>
      <c r="AE136" s="117"/>
      <c r="AF136" s="110"/>
      <c r="AG136" s="282"/>
    </row>
    <row r="137" spans="1:33" ht="15.75" customHeight="1">
      <c r="A137" s="296"/>
      <c r="B137" s="163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119"/>
      <c r="T137" s="120"/>
      <c r="U137" s="111"/>
      <c r="V137" s="112"/>
      <c r="W137" s="120"/>
      <c r="X137" s="189"/>
      <c r="Y137" s="12"/>
      <c r="Z137" s="198"/>
      <c r="AA137" s="276"/>
      <c r="AB137" s="277"/>
      <c r="AC137" s="12"/>
      <c r="AD137" s="198"/>
      <c r="AE137" s="117"/>
      <c r="AF137" s="110"/>
      <c r="AG137" s="282"/>
    </row>
    <row r="138" spans="1:33" ht="15.75" customHeight="1">
      <c r="A138" s="296"/>
      <c r="B138" s="163"/>
      <c r="C138" s="274"/>
      <c r="D138" s="275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119"/>
      <c r="T138" s="120"/>
      <c r="U138" s="111"/>
      <c r="V138" s="112"/>
      <c r="W138" s="120"/>
      <c r="X138" s="189"/>
      <c r="Y138" s="12"/>
      <c r="Z138" s="198"/>
      <c r="AA138" s="276"/>
      <c r="AB138" s="277"/>
      <c r="AC138" s="12"/>
      <c r="AD138" s="198"/>
      <c r="AE138" s="117"/>
      <c r="AF138" s="110"/>
      <c r="AG138" s="282"/>
    </row>
    <row r="139" spans="1:33" ht="15.75" customHeight="1">
      <c r="A139" s="296"/>
      <c r="B139" s="163"/>
      <c r="C139" s="274"/>
      <c r="D139" s="275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12"/>
      <c r="Z139" s="198"/>
      <c r="AA139" s="276"/>
      <c r="AB139" s="277"/>
      <c r="AC139" s="12"/>
      <c r="AD139" s="198"/>
      <c r="AE139" s="165"/>
      <c r="AF139" s="125"/>
      <c r="AG139" s="282"/>
    </row>
    <row r="140" spans="1:33" ht="15.75" customHeight="1" thickBot="1">
      <c r="A140" s="297"/>
      <c r="B140" s="133" t="s">
        <v>117</v>
      </c>
      <c r="C140" s="278"/>
      <c r="D140" s="278"/>
      <c r="E140" s="134"/>
      <c r="F140" s="167"/>
      <c r="G140" s="135"/>
      <c r="H140" s="69"/>
      <c r="I140" s="136">
        <f t="shared" ref="I140:J140" si="38">AVERAGE(I124:I139)</f>
        <v>23</v>
      </c>
      <c r="J140" s="137">
        <f t="shared" si="38"/>
        <v>2000</v>
      </c>
      <c r="K140" s="138">
        <f t="shared" ref="K140" si="39">J140/I140</f>
        <v>86.956521739130437</v>
      </c>
      <c r="L140" s="136">
        <f t="shared" ref="L140:M140" si="40">AVERAGE(L124:L139)</f>
        <v>23.333333333333332</v>
      </c>
      <c r="M140" s="137">
        <f t="shared" si="40"/>
        <v>1785.2063830907712</v>
      </c>
      <c r="N140" s="138">
        <f>M140/L140</f>
        <v>76.508844989604484</v>
      </c>
      <c r="O140" s="139">
        <f>L140-I140</f>
        <v>0.33333333333333215</v>
      </c>
      <c r="P140" s="140">
        <f>N140-K140</f>
        <v>-10.447676749525954</v>
      </c>
      <c r="Q140" s="141">
        <f>N140/K140</f>
        <v>0.87985171738045154</v>
      </c>
      <c r="R140" s="291"/>
      <c r="S140" s="142">
        <f>S124</f>
        <v>0.70833333333333337</v>
      </c>
      <c r="T140" s="143">
        <f>INDEX(T124:T139,COUNTA(T124:T139))</f>
        <v>0.81319444444444444</v>
      </c>
      <c r="U140" s="144"/>
      <c r="V140" s="166"/>
      <c r="W140" s="167"/>
      <c r="X140" s="138"/>
      <c r="Y140" s="179">
        <f t="shared" ref="Y140:Z140" si="41">SUM(Y124:Y139)</f>
        <v>0</v>
      </c>
      <c r="Z140" s="180">
        <f t="shared" si="41"/>
        <v>0</v>
      </c>
      <c r="AA140" s="279"/>
      <c r="AB140" s="280"/>
      <c r="AC140" s="179">
        <f t="shared" ref="AC140:AD140" si="42">SUM(AC124:AC139)</f>
        <v>3</v>
      </c>
      <c r="AD140" s="180">
        <f t="shared" si="42"/>
        <v>0</v>
      </c>
      <c r="AE140" s="168">
        <f>M140-J140</f>
        <v>-214.79361690922883</v>
      </c>
      <c r="AF140" s="141">
        <f>M140/J140</f>
        <v>0.89260319154538559</v>
      </c>
      <c r="AG140" s="283"/>
    </row>
    <row r="142" spans="1:33">
      <c r="AA142" s="273" t="s">
        <v>159</v>
      </c>
      <c r="AB142" s="273"/>
    </row>
    <row r="143" spans="1:33">
      <c r="AA143" s="273" t="s">
        <v>160</v>
      </c>
      <c r="AB143" s="273"/>
    </row>
    <row r="144" spans="1:33">
      <c r="AA144" s="273" t="s">
        <v>161</v>
      </c>
      <c r="AB144" s="273"/>
    </row>
    <row r="145" spans="27:28">
      <c r="AA145" s="273" t="s">
        <v>162</v>
      </c>
      <c r="AB145" s="273"/>
    </row>
    <row r="146" spans="27:28">
      <c r="AA146" s="273" t="s">
        <v>163</v>
      </c>
      <c r="AB146" s="273"/>
    </row>
    <row r="147" spans="27:28">
      <c r="AA147" s="273" t="s">
        <v>164</v>
      </c>
      <c r="AB147" s="273"/>
    </row>
    <row r="148" spans="27:28">
      <c r="AA148" s="273" t="s">
        <v>165</v>
      </c>
      <c r="AB148" s="273"/>
    </row>
    <row r="149" spans="27:28">
      <c r="AA149" s="273" t="s">
        <v>166</v>
      </c>
      <c r="AB149" s="273"/>
    </row>
    <row r="150" spans="27:28">
      <c r="AA150" s="273" t="s">
        <v>167</v>
      </c>
      <c r="AB150" s="273"/>
    </row>
    <row r="151" spans="27:28">
      <c r="AA151" s="273" t="s">
        <v>168</v>
      </c>
      <c r="AB151" s="273"/>
    </row>
    <row r="152" spans="27:28">
      <c r="AA152" s="273" t="s">
        <v>169</v>
      </c>
      <c r="AB152" s="273"/>
    </row>
    <row r="153" spans="27:28">
      <c r="AA153" s="273" t="s">
        <v>170</v>
      </c>
      <c r="AB153" s="273"/>
    </row>
    <row r="154" spans="27:28">
      <c r="AA154" s="273" t="s">
        <v>171</v>
      </c>
      <c r="AB154" s="273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274" priority="3" operator="greaterThan">
      <formula>0</formula>
    </cfRule>
  </conditionalFormatting>
  <conditionalFormatting sqref="P5:P140 AE5:AE140">
    <cfRule type="cellIs" dxfId="273" priority="6" operator="lessThan">
      <formula>0</formula>
    </cfRule>
  </conditionalFormatting>
  <conditionalFormatting sqref="Q5:Q140 AF5:AF140">
    <cfRule type="cellIs" dxfId="272" priority="4" operator="greaterThan">
      <formula>1</formula>
    </cfRule>
    <cfRule type="cellIs" dxfId="271" priority="5" operator="lessThan">
      <formula>0.8</formula>
    </cfRule>
  </conditionalFormatting>
  <conditionalFormatting sqref="AG5 R5:R140 AG90:AG107">
    <cfRule type="cellIs" dxfId="270" priority="7" operator="lessThan">
      <formula>0.8</formula>
    </cfRule>
  </conditionalFormatting>
  <conditionalFormatting sqref="AG22">
    <cfRule type="cellIs" dxfId="269" priority="11" operator="lessThan">
      <formula>0.8</formula>
    </cfRule>
  </conditionalFormatting>
  <conditionalFormatting sqref="AG37">
    <cfRule type="cellIs" dxfId="268" priority="10" operator="lessThan">
      <formula>0.8</formula>
    </cfRule>
  </conditionalFormatting>
  <conditionalFormatting sqref="AG39:AG74">
    <cfRule type="cellIs" dxfId="267" priority="8" operator="lessThan">
      <formula>0.8</formula>
    </cfRule>
  </conditionalFormatting>
  <conditionalFormatting sqref="AG80:AG88">
    <cfRule type="cellIs" dxfId="266" priority="9" operator="lessThan">
      <formula>0.8</formula>
    </cfRule>
  </conditionalFormatting>
  <conditionalFormatting sqref="AG122">
    <cfRule type="cellIs" dxfId="265" priority="2" operator="lessThan">
      <formula>0.8</formula>
    </cfRule>
  </conditionalFormatting>
  <conditionalFormatting sqref="AG124:AG140">
    <cfRule type="cellIs" dxfId="264" priority="1" operator="lessThan">
      <formula>0.8</formula>
    </cfRule>
  </conditionalFormatting>
  <dataValidations count="1">
    <dataValidation type="list" allowBlank="1" showInputMessage="1" showErrorMessage="1" sqref="AA5:AB140" xr:uid="{6EDF248A-E084-4D2C-A899-686112324135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A1250-5B93-47BB-A556-31C92A09B555}">
  <sheetPr>
    <tabColor theme="9" tint="0.59999389629810485"/>
  </sheetPr>
  <dimension ref="B1:AR42"/>
  <sheetViews>
    <sheetView zoomScale="70" zoomScaleNormal="70" workbookViewId="0">
      <selection activeCell="Q21" sqref="Q2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232</v>
      </c>
      <c r="D3" s="263"/>
      <c r="E3" s="3" t="s">
        <v>2</v>
      </c>
      <c r="F3" s="264">
        <f>'0311(18度C)'!D1+'0311(4度C)'!D1</f>
        <v>163607</v>
      </c>
      <c r="G3" s="265"/>
      <c r="H3" s="3" t="s">
        <v>3</v>
      </c>
      <c r="I3" s="266">
        <f>'0311(18度C)'!F1+'0311(4度C)'!F1</f>
        <v>4787261.3399999989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440.06839628675243</v>
      </c>
      <c r="F6" s="239" t="e">
        <f>AVERAGE(#REF!,D14:K14)</f>
        <v>#REF!</v>
      </c>
      <c r="G6" s="240">
        <f>AVERAGE(D14:K14)</f>
        <v>189.29580620980786</v>
      </c>
      <c r="H6" s="241"/>
      <c r="I6" s="240">
        <f>AVERAGE(L14:O14)</f>
        <v>92.318840579710141</v>
      </c>
      <c r="J6" s="241"/>
      <c r="K6" s="240">
        <f>AVERAGE(D32:O32)</f>
        <v>684.61672216056229</v>
      </c>
      <c r="L6" s="241"/>
      <c r="M6" s="240">
        <f>AVERAGE(P32:X32)</f>
        <v>708.66089332095225</v>
      </c>
      <c r="N6" s="241"/>
      <c r="O6" s="229">
        <f>'0311(4度C)'!Y2</f>
        <v>0</v>
      </c>
      <c r="P6" s="229">
        <f>'0311(4度C)'!Z2</f>
        <v>0</v>
      </c>
      <c r="Q6" s="229">
        <f>'0311(4度C)'!AC2</f>
        <v>43</v>
      </c>
      <c r="R6" s="229">
        <f>'0311(4度C)'!AD2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391.54418280731323</v>
      </c>
      <c r="F7" s="235" t="e">
        <f>AVERAGE(#REF!,D15:K15)</f>
        <v>#REF!</v>
      </c>
      <c r="G7" s="236">
        <f>AVERAGE(D15:K15)</f>
        <v>169.21007035619323</v>
      </c>
      <c r="H7" s="237"/>
      <c r="I7" s="236">
        <f>AVERAGE(L15:O15)</f>
        <v>81.048595268419248</v>
      </c>
      <c r="J7" s="237"/>
      <c r="K7" s="236">
        <f>AVERAGE(D33:O33)</f>
        <v>610.13427805430763</v>
      </c>
      <c r="L7" s="237"/>
      <c r="M7" s="236">
        <f>AVERAGE(P33:X33)</f>
        <v>629.09589496664057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0.88493814347473376</v>
      </c>
      <c r="F8" s="243" t="e">
        <f>AVERAGE(D16:K16,#REF!)</f>
        <v>#REF!</v>
      </c>
      <c r="G8" s="222">
        <f>AVERAGE(D16:K16)</f>
        <v>0.88235972487489567</v>
      </c>
      <c r="H8" s="223"/>
      <c r="I8" s="222">
        <f>AVERAGE(L16:O16)</f>
        <v>0.87846766892311923</v>
      </c>
      <c r="J8" s="223"/>
      <c r="K8" s="222">
        <f>AVERAGE(D34:O34)</f>
        <v>0.89068415274540802</v>
      </c>
      <c r="L8" s="223"/>
      <c r="M8" s="222">
        <f>AVERAGE(P34:X34)</f>
        <v>0.88583151104989988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84.507042253521121</v>
      </c>
      <c r="F14" s="28">
        <v>95.238095238095241</v>
      </c>
      <c r="G14" s="28">
        <v>85.714285714285722</v>
      </c>
      <c r="H14" s="28">
        <v>117.35294117647059</v>
      </c>
      <c r="I14" s="28">
        <v>563.66666666666663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100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74.402729406466491</v>
      </c>
      <c r="F15" s="35">
        <v>83.651345991778641</v>
      </c>
      <c r="G15" s="35">
        <v>73.30638514641231</v>
      </c>
      <c r="H15" s="35">
        <v>104.82352539941579</v>
      </c>
      <c r="I15" s="35">
        <v>509.86636583689284</v>
      </c>
      <c r="J15" s="35" t="s">
        <v>42</v>
      </c>
      <c r="K15" s="36" t="s">
        <v>42</v>
      </c>
      <c r="L15" s="34" t="s">
        <v>42</v>
      </c>
      <c r="M15" s="37">
        <v>80.281651762491009</v>
      </c>
      <c r="N15" s="35">
        <v>86.368591759350821</v>
      </c>
      <c r="O15" s="38">
        <v>76.495542283415915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0.88043229797652023</v>
      </c>
      <c r="F16" s="43">
        <f t="shared" si="0"/>
        <v>0.87833913291367571</v>
      </c>
      <c r="G16" s="43">
        <f t="shared" si="0"/>
        <v>0.85524116004147688</v>
      </c>
      <c r="H16" s="43">
        <f t="shared" si="0"/>
        <v>0.8932330485163249</v>
      </c>
      <c r="I16" s="43">
        <f t="shared" si="0"/>
        <v>0.90455298492648051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0.89201835291656673</v>
      </c>
      <c r="N16" s="43">
        <f t="shared" si="1"/>
        <v>0.86368591759350821</v>
      </c>
      <c r="O16" s="46">
        <f t="shared" si="1"/>
        <v>0.87969873625928297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0.25018518518518518</v>
      </c>
      <c r="F17" s="48">
        <v>0.2502314814814815</v>
      </c>
      <c r="G17" s="48">
        <v>0.25</v>
      </c>
      <c r="H17" s="48">
        <v>0.25027777777777777</v>
      </c>
      <c r="I17" s="48">
        <v>0.38899305555555558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>
        <v>0.70864583333333331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0.53194444444444444</v>
      </c>
      <c r="F18" s="48">
        <v>0.42364583333333333</v>
      </c>
      <c r="G18" s="48">
        <v>0.43763888888888891</v>
      </c>
      <c r="H18" s="48">
        <v>0.45026620370370368</v>
      </c>
      <c r="I18" s="48">
        <v>0.46697916666666667</v>
      </c>
      <c r="J18" s="48" t="s">
        <v>42</v>
      </c>
      <c r="K18" s="48" t="s">
        <v>42</v>
      </c>
      <c r="L18" s="47" t="s">
        <v>42</v>
      </c>
      <c r="M18" s="49">
        <v>0.85645833333333332</v>
      </c>
      <c r="N18" s="48">
        <v>0.83347222222222217</v>
      </c>
      <c r="O18" s="50">
        <v>0.83819444444444446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10</v>
      </c>
      <c r="F21" s="52">
        <v>6</v>
      </c>
      <c r="G21" s="52">
        <v>7</v>
      </c>
      <c r="H21" s="52">
        <v>5</v>
      </c>
      <c r="I21" s="52">
        <v>3</v>
      </c>
      <c r="J21" s="52"/>
      <c r="K21" s="53"/>
      <c r="L21" s="54"/>
      <c r="M21" s="55">
        <v>5</v>
      </c>
      <c r="N21" s="52">
        <v>4</v>
      </c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24</v>
      </c>
      <c r="F23" s="58">
        <v>21.333333333333332</v>
      </c>
      <c r="G23" s="58">
        <v>24.333333333333332</v>
      </c>
      <c r="H23" s="58">
        <v>17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20.666666666666668</v>
      </c>
      <c r="O23" s="61">
        <v>23.333333333333332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1005.8823529411765</v>
      </c>
      <c r="O32" s="28">
        <v>840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723.52941176470586</v>
      </c>
      <c r="W32" s="28">
        <v>958.0645161290322</v>
      </c>
      <c r="X32" s="31">
        <v>846.66666666666663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280.11254830296849</v>
      </c>
      <c r="H33" s="35">
        <v>390.08741936332962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742.648617341261</v>
      </c>
      <c r="N33" s="35">
        <v>892.45080659289647</v>
      </c>
      <c r="O33" s="35">
        <v>745.37199867108302</v>
      </c>
      <c r="P33" s="34">
        <v>267.93130504492325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647.49814112541412</v>
      </c>
      <c r="W33" s="35">
        <v>851.79990811258801</v>
      </c>
      <c r="X33" s="38">
        <v>749.15422558363719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0.87845947100930943</v>
      </c>
      <c r="H34" s="43">
        <f>H33/H32</f>
        <v>0.90020173699229911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0.90018014223183151</v>
      </c>
      <c r="N34" s="43">
        <f>N33/N32</f>
        <v>0.88723179602802571</v>
      </c>
      <c r="O34" s="43">
        <f>O33/O32</f>
        <v>0.887347617465575</v>
      </c>
      <c r="P34" s="42">
        <f>P33/P32</f>
        <v>0.87449800952162438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0.894916130010735</v>
      </c>
      <c r="W34" s="43">
        <f>W33/W32</f>
        <v>0.88908407917475518</v>
      </c>
      <c r="X34" s="46">
        <f>X33/X32</f>
        <v>0.88482782549248495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0.20833333333333334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0.35430555555555554</v>
      </c>
      <c r="N35" s="48">
        <v>0.20846064814814816</v>
      </c>
      <c r="O35" s="48">
        <v>0.20844907407407406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0.7085069444444444</v>
      </c>
      <c r="X35" s="50">
        <v>0.70856481481481481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0.38569444444444445</v>
      </c>
      <c r="H36" s="48">
        <v>0.33819444444444446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0.4529050925925926</v>
      </c>
      <c r="N36" s="48">
        <v>0.47508101851851853</v>
      </c>
      <c r="O36" s="48">
        <v>0.46469907407407407</v>
      </c>
      <c r="P36" s="47">
        <v>0.81118055555555557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0.82234953703703706</v>
      </c>
      <c r="W36" s="48">
        <v>1.1631944444444444</v>
      </c>
      <c r="X36" s="50">
        <v>1.1576388888888889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3.4</v>
      </c>
      <c r="O37" s="58">
        <v>4</v>
      </c>
      <c r="P37" s="57">
        <v>11.75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4.25</v>
      </c>
      <c r="W37" s="58">
        <v>3.4444444444444446</v>
      </c>
      <c r="X37" s="61">
        <v>4.0909090909090908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A2321-B137-4D57-8A47-239E4D57CBBB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Q34" sqref="Q34"/>
      <selection pane="bottomLeft" activeCell="Q34" sqref="Q34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886718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110855</v>
      </c>
      <c r="E1" s="88" t="s">
        <v>3</v>
      </c>
      <c r="F1" s="89">
        <f>SUM(G5:G157)</f>
        <v>2174587.8499999996</v>
      </c>
      <c r="G1" s="90" t="s">
        <v>84</v>
      </c>
      <c r="H1" s="91">
        <f>L21+L38+L55+L72+L89+L106+L123+L140+L157</f>
        <v>51.535353535353536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46092</v>
      </c>
      <c r="B2" s="332"/>
      <c r="C2" s="92" t="s">
        <v>40</v>
      </c>
      <c r="D2" s="93">
        <f>AVERAGE(N21,N38,N55,N72,N89,N106,N123,N140,N157)</f>
        <v>618.56166334867794</v>
      </c>
      <c r="E2" s="93" t="s">
        <v>91</v>
      </c>
      <c r="F2" s="94">
        <f>F1/D1</f>
        <v>19.616506697938746</v>
      </c>
      <c r="G2" s="95" t="s">
        <v>92</v>
      </c>
      <c r="H2" s="96">
        <f>COUNT(H5:H157)</f>
        <v>9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224</v>
      </c>
      <c r="D5" s="288"/>
      <c r="E5" s="147">
        <v>17.87</v>
      </c>
      <c r="F5" s="97">
        <v>3176</v>
      </c>
      <c r="G5" s="148">
        <f t="shared" ref="G5:G9" si="0">E5*F5</f>
        <v>56755.12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2255.5928190964705</v>
      </c>
      <c r="N5" s="152">
        <f>M5/L5</f>
        <v>375.9321365160784</v>
      </c>
      <c r="O5" s="154">
        <f>L5-I5</f>
        <v>0</v>
      </c>
      <c r="P5" s="155">
        <f>N5-K5</f>
        <v>-40.734530150588284</v>
      </c>
      <c r="Q5" s="156">
        <f>N5/K5</f>
        <v>0.9022371276385881</v>
      </c>
      <c r="R5" s="289">
        <f>Q21</f>
        <v>0.87845947100930943</v>
      </c>
      <c r="S5" s="157">
        <v>0.20833333333333334</v>
      </c>
      <c r="T5" s="158">
        <v>0.26700231481481479</v>
      </c>
      <c r="U5" s="159"/>
      <c r="V5" s="160">
        <v>84.483333333333277</v>
      </c>
      <c r="W5" s="161"/>
      <c r="X5" s="162"/>
      <c r="Y5" s="292"/>
      <c r="Z5" s="293"/>
      <c r="AA5" s="115">
        <f>M5-J5</f>
        <v>-244.40718090352948</v>
      </c>
      <c r="AB5" s="156">
        <f>M5/J5</f>
        <v>0.90223712763858821</v>
      </c>
      <c r="AC5" s="281">
        <f>AB21</f>
        <v>0.87845947100930943</v>
      </c>
    </row>
    <row r="6" spans="1:29" ht="15.75" customHeight="1">
      <c r="A6" s="285"/>
      <c r="B6" s="100" t="s">
        <v>120</v>
      </c>
      <c r="C6" s="274" t="s">
        <v>121</v>
      </c>
      <c r="D6" s="275"/>
      <c r="E6" s="101">
        <v>28.57</v>
      </c>
      <c r="F6" s="102">
        <v>1995</v>
      </c>
      <c r="G6" s="103">
        <f t="shared" si="0"/>
        <v>56997.15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3125.3263707571809</v>
      </c>
      <c r="N6" s="106">
        <f>M6/L6</f>
        <v>260.4438642297651</v>
      </c>
      <c r="O6" s="108">
        <f>L6-I6</f>
        <v>0</v>
      </c>
      <c r="P6" s="109">
        <f>N6-K6</f>
        <v>-39.556135770234903</v>
      </c>
      <c r="Q6" s="110">
        <f>N6/K6</f>
        <v>0.868146214099217</v>
      </c>
      <c r="R6" s="290"/>
      <c r="S6" s="47">
        <v>0.27013888888888887</v>
      </c>
      <c r="T6" s="48">
        <v>0.29673611111111109</v>
      </c>
      <c r="U6" s="111">
        <v>4.5166666666666799</v>
      </c>
      <c r="V6" s="112">
        <v>38.29999999999999</v>
      </c>
      <c r="W6" s="113"/>
      <c r="X6" s="116"/>
      <c r="Y6" s="276"/>
      <c r="Z6" s="277"/>
      <c r="AA6" s="117">
        <f>M6-J6</f>
        <v>-474.67362924281906</v>
      </c>
      <c r="AB6" s="110">
        <f>M6/J6</f>
        <v>0.86814621409921688</v>
      </c>
      <c r="AC6" s="282"/>
    </row>
    <row r="7" spans="1:29" ht="15.75" customHeight="1">
      <c r="A7" s="285"/>
      <c r="B7" s="100" t="s">
        <v>114</v>
      </c>
      <c r="C7" s="274" t="s">
        <v>115</v>
      </c>
      <c r="D7" s="275"/>
      <c r="E7" s="101">
        <v>29.85</v>
      </c>
      <c r="F7" s="102">
        <v>2204</v>
      </c>
      <c r="G7" s="103">
        <f t="shared" si="0"/>
        <v>65789.400000000009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3143.5816164817716</v>
      </c>
      <c r="N7" s="106">
        <f>M7/L7</f>
        <v>261.9651347068143</v>
      </c>
      <c r="O7" s="108">
        <f>L7-I7</f>
        <v>0</v>
      </c>
      <c r="P7" s="109">
        <f>N7-K7</f>
        <v>-38.034865293185703</v>
      </c>
      <c r="Q7" s="110">
        <f>N7/K7</f>
        <v>0.87321711568938098</v>
      </c>
      <c r="R7" s="290"/>
      <c r="S7" s="47">
        <v>0.3</v>
      </c>
      <c r="T7" s="48">
        <v>0.32921296296296299</v>
      </c>
      <c r="U7" s="111">
        <v>4.7000000000000153</v>
      </c>
      <c r="V7" s="112">
        <v>42.066666666666713</v>
      </c>
      <c r="W7" s="113"/>
      <c r="X7" s="116"/>
      <c r="Y7" s="276"/>
      <c r="Z7" s="277"/>
      <c r="AA7" s="117">
        <f>M7-J7</f>
        <v>-456.41838351822844</v>
      </c>
      <c r="AB7" s="110">
        <f>M7/J7</f>
        <v>0.87321711568938098</v>
      </c>
      <c r="AC7" s="282"/>
    </row>
    <row r="8" spans="1:29" ht="15.75" customHeight="1">
      <c r="A8" s="285"/>
      <c r="B8" s="100" t="s">
        <v>114</v>
      </c>
      <c r="C8" s="274" t="s">
        <v>116</v>
      </c>
      <c r="D8" s="275"/>
      <c r="E8" s="101">
        <v>29.52</v>
      </c>
      <c r="F8" s="102">
        <v>2023</v>
      </c>
      <c r="G8" s="103">
        <f t="shared" si="0"/>
        <v>59718.96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3141.8464193270042</v>
      </c>
      <c r="N8" s="106">
        <f>M8/L8</f>
        <v>261.82053494391704</v>
      </c>
      <c r="O8" s="108">
        <f>L8-I8</f>
        <v>0</v>
      </c>
      <c r="P8" s="109">
        <f>N8-K8</f>
        <v>-38.179465056082961</v>
      </c>
      <c r="Q8" s="110">
        <f>N8/K8</f>
        <v>0.87273511647972346</v>
      </c>
      <c r="R8" s="290"/>
      <c r="S8" s="47">
        <v>0.33289351851851851</v>
      </c>
      <c r="T8" s="48">
        <v>0.35972222222222222</v>
      </c>
      <c r="U8" s="111">
        <v>5.2999999999999492</v>
      </c>
      <c r="V8" s="112">
        <v>38.633333333333354</v>
      </c>
      <c r="W8" s="113"/>
      <c r="X8" s="116"/>
      <c r="Y8" s="276"/>
      <c r="Z8" s="277"/>
      <c r="AA8" s="117">
        <f>M8-J8</f>
        <v>-458.15358067299576</v>
      </c>
      <c r="AB8" s="110">
        <f>M8/J8</f>
        <v>0.87273511647972335</v>
      </c>
      <c r="AC8" s="282"/>
    </row>
    <row r="9" spans="1:29" ht="15.75" customHeight="1">
      <c r="A9" s="285"/>
      <c r="B9" s="100" t="s">
        <v>114</v>
      </c>
      <c r="C9" s="274" t="s">
        <v>119</v>
      </c>
      <c r="D9" s="275"/>
      <c r="E9" s="101">
        <v>25.64</v>
      </c>
      <c r="F9" s="102">
        <v>1664</v>
      </c>
      <c r="G9" s="103">
        <f t="shared" si="0"/>
        <v>42664.959999999999</v>
      </c>
      <c r="H9" s="13"/>
      <c r="I9" s="104">
        <v>11</v>
      </c>
      <c r="J9" s="105">
        <v>3600</v>
      </c>
      <c r="K9" s="106">
        <f t="shared" si="1"/>
        <v>327.27272727272725</v>
      </c>
      <c r="L9" s="107">
        <v>11</v>
      </c>
      <c r="M9" s="105">
        <f>F9/V9*60</f>
        <v>3179.6178343949014</v>
      </c>
      <c r="N9" s="106">
        <f>M9/L9</f>
        <v>289.05616676317283</v>
      </c>
      <c r="O9" s="108">
        <f>L9-I9</f>
        <v>0</v>
      </c>
      <c r="P9" s="109">
        <f>N9-K9</f>
        <v>-38.216560509554427</v>
      </c>
      <c r="Q9" s="110">
        <f>N9/K9</f>
        <v>0.88322717622080593</v>
      </c>
      <c r="R9" s="290"/>
      <c r="S9" s="47">
        <v>0.36388888888888887</v>
      </c>
      <c r="T9" s="48">
        <v>0.38569444444444445</v>
      </c>
      <c r="U9" s="111">
        <v>5.9999999999999787</v>
      </c>
      <c r="V9" s="112">
        <v>31.400000000000034</v>
      </c>
      <c r="W9" s="113"/>
      <c r="X9" s="116"/>
      <c r="Y9" s="276"/>
      <c r="Z9" s="277"/>
      <c r="AA9" s="117">
        <f>M9-J9</f>
        <v>-420.38216560509863</v>
      </c>
      <c r="AB9" s="110">
        <f>M9/J9</f>
        <v>0.88322717622080593</v>
      </c>
      <c r="AC9" s="282"/>
    </row>
    <row r="10" spans="1:29" ht="15.75" customHeight="1">
      <c r="A10" s="285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2969.1930120114657</v>
      </c>
      <c r="N21" s="138">
        <f>M21/L21</f>
        <v>280.11254830296849</v>
      </c>
      <c r="O21" s="139">
        <f>L21-I21</f>
        <v>0</v>
      </c>
      <c r="P21" s="140">
        <f>N21-K21</f>
        <v>-38.755376225333407</v>
      </c>
      <c r="Q21" s="141">
        <f>N21/K21</f>
        <v>0.87845947100930943</v>
      </c>
      <c r="R21" s="291"/>
      <c r="S21" s="142">
        <f>S5</f>
        <v>0.20833333333333334</v>
      </c>
      <c r="T21" s="143">
        <f>INDEX(T5:T20,COUNTA(T5:T20))</f>
        <v>0.38569444444444445</v>
      </c>
      <c r="U21" s="144"/>
      <c r="V21" s="166"/>
      <c r="W21" s="167"/>
      <c r="X21" s="138"/>
      <c r="Y21" s="279"/>
      <c r="Z21" s="280"/>
      <c r="AA21" s="168">
        <f>M21-J21</f>
        <v>-410.80698798853427</v>
      </c>
      <c r="AB21" s="141">
        <f>M21/J21</f>
        <v>0.87845947100930943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1064</v>
      </c>
      <c r="G22" s="148">
        <f t="shared" ref="G22:G23" si="5">E22*F22</f>
        <v>14927.92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2339.8900427611484</v>
      </c>
      <c r="N22" s="152">
        <f>M22/L22</f>
        <v>389.98167379352475</v>
      </c>
      <c r="O22" s="154">
        <f>L22-I22</f>
        <v>0</v>
      </c>
      <c r="P22" s="155">
        <f>N22-K22</f>
        <v>-43.351659539808566</v>
      </c>
      <c r="Q22" s="156">
        <f>N22/K22</f>
        <v>0.89995770875428793</v>
      </c>
      <c r="R22" s="289">
        <f>Q38</f>
        <v>0.90020173699229911</v>
      </c>
      <c r="S22" s="157">
        <v>0.29166666666666669</v>
      </c>
      <c r="T22" s="158">
        <v>0.31061342592592595</v>
      </c>
      <c r="U22" s="159"/>
      <c r="V22" s="160">
        <v>27.283333333333335</v>
      </c>
      <c r="W22" s="158"/>
      <c r="X22" s="169"/>
      <c r="Y22" s="292"/>
      <c r="Z22" s="293"/>
      <c r="AA22" s="115">
        <f>M22-J22</f>
        <v>-260.10995723885162</v>
      </c>
      <c r="AB22" s="156">
        <f>M22/J22</f>
        <v>0.89995770875428782</v>
      </c>
      <c r="AC22" s="281">
        <f>AB38</f>
        <v>0.90020173699229911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1313</v>
      </c>
      <c r="G23" s="103">
        <f t="shared" si="5"/>
        <v>19025.37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2341.1589895988068</v>
      </c>
      <c r="N23" s="106">
        <f>M23/L23</f>
        <v>390.19316493313448</v>
      </c>
      <c r="O23" s="108">
        <f>L23-I23</f>
        <v>0</v>
      </c>
      <c r="P23" s="109">
        <f>N23-K23</f>
        <v>-43.140168400198831</v>
      </c>
      <c r="Q23" s="110">
        <f>N23/K23</f>
        <v>0.90044576523031039</v>
      </c>
      <c r="R23" s="290"/>
      <c r="S23" s="47">
        <v>0.31482638888888886</v>
      </c>
      <c r="T23" s="48">
        <v>0.33819444444444446</v>
      </c>
      <c r="U23" s="111">
        <v>6.0666666666666025</v>
      </c>
      <c r="V23" s="112">
        <v>33.650000000000063</v>
      </c>
      <c r="W23" s="113"/>
      <c r="X23" s="13"/>
      <c r="Y23" s="276"/>
      <c r="Z23" s="277"/>
      <c r="AA23" s="117">
        <f>M23-J23</f>
        <v>-258.84101040119322</v>
      </c>
      <c r="AB23" s="110">
        <f>M23/J23</f>
        <v>0.90044576523031028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2340.5245161799776</v>
      </c>
      <c r="N38" s="138">
        <f>M38/L38</f>
        <v>390.08741936332962</v>
      </c>
      <c r="O38" s="139">
        <f>L38-I38</f>
        <v>0</v>
      </c>
      <c r="P38" s="140">
        <f>N38-K38</f>
        <v>-43.245913970003699</v>
      </c>
      <c r="Q38" s="141">
        <f>N38/K38</f>
        <v>0.90020173699229911</v>
      </c>
      <c r="R38" s="291"/>
      <c r="S38" s="142">
        <f>S22</f>
        <v>0.29166666666666669</v>
      </c>
      <c r="T38" s="143">
        <f>INDEX(T22:T37,COUNTA(T22:T37))</f>
        <v>0.33819444444444446</v>
      </c>
      <c r="U38" s="144"/>
      <c r="V38" s="166"/>
      <c r="W38" s="167"/>
      <c r="X38" s="138"/>
      <c r="Y38" s="279"/>
      <c r="Z38" s="280"/>
      <c r="AA38" s="168">
        <f>M38-J38</f>
        <v>-259.47548382002242</v>
      </c>
      <c r="AB38" s="141">
        <f>M38/J38</f>
        <v>0.90020173699229911</v>
      </c>
      <c r="AC38" s="283"/>
    </row>
    <row r="39" spans="1:29" ht="15.75" customHeight="1">
      <c r="A39" s="284" t="s">
        <v>125</v>
      </c>
      <c r="B39" s="114" t="s">
        <v>120</v>
      </c>
      <c r="C39" s="287" t="s">
        <v>126</v>
      </c>
      <c r="D39" s="288"/>
      <c r="E39" s="147">
        <v>21.45</v>
      </c>
      <c r="F39" s="97">
        <v>1525</v>
      </c>
      <c r="G39" s="148">
        <f t="shared" ref="G39:G41" si="9">E39*F39</f>
        <v>32711.25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2970.779220779219</v>
      </c>
      <c r="N39" s="152">
        <f>M39/L39</f>
        <v>742.69480519480476</v>
      </c>
      <c r="O39" s="154">
        <f>L39-I39</f>
        <v>0</v>
      </c>
      <c r="P39" s="155">
        <f>N39-K39</f>
        <v>-82.305194805195242</v>
      </c>
      <c r="Q39" s="156">
        <f>N39/K39</f>
        <v>0.90023612750885429</v>
      </c>
      <c r="R39" s="289">
        <f>Q55</f>
        <v>0.90018014223183151</v>
      </c>
      <c r="S39" s="157">
        <v>0.35430555555555554</v>
      </c>
      <c r="T39" s="158">
        <v>0.37569444444444444</v>
      </c>
      <c r="U39" s="159"/>
      <c r="V39" s="160">
        <v>30.800000000000018</v>
      </c>
      <c r="W39" s="161"/>
      <c r="X39" s="162"/>
      <c r="Y39" s="292"/>
      <c r="Z39" s="293"/>
      <c r="AA39" s="115">
        <f>M39-J39</f>
        <v>-329.22077922078097</v>
      </c>
      <c r="AB39" s="156">
        <f>M39/J39</f>
        <v>0.90023612750885429</v>
      </c>
      <c r="AC39" s="281">
        <f>AB55</f>
        <v>0.90018014223183151</v>
      </c>
    </row>
    <row r="40" spans="1:29" ht="15.75" customHeight="1">
      <c r="A40" s="285"/>
      <c r="B40" s="100" t="s">
        <v>120</v>
      </c>
      <c r="C40" s="274" t="s">
        <v>214</v>
      </c>
      <c r="D40" s="275"/>
      <c r="E40" s="101">
        <v>27.27</v>
      </c>
      <c r="F40" s="102">
        <v>1508</v>
      </c>
      <c r="G40" s="103">
        <f t="shared" si="9"/>
        <v>41123.159999999996</v>
      </c>
      <c r="H40" s="26"/>
      <c r="I40" s="104">
        <v>5</v>
      </c>
      <c r="J40" s="105">
        <v>3300</v>
      </c>
      <c r="K40" s="106">
        <f t="shared" ref="K40:K41" si="10">J40/I40</f>
        <v>660</v>
      </c>
      <c r="L40" s="107">
        <v>5</v>
      </c>
      <c r="M40" s="105">
        <f>F40/V40*60</f>
        <v>2969.8030634573311</v>
      </c>
      <c r="N40" s="106">
        <f>M40/L40</f>
        <v>593.96061269146617</v>
      </c>
      <c r="O40" s="108">
        <f>L40-I40</f>
        <v>0</v>
      </c>
      <c r="P40" s="109">
        <f>N40-K40</f>
        <v>-66.039387308533833</v>
      </c>
      <c r="Q40" s="110">
        <f>N40/K40</f>
        <v>0.89994032225979725</v>
      </c>
      <c r="R40" s="290"/>
      <c r="S40" s="47">
        <v>0.37916666666666665</v>
      </c>
      <c r="T40" s="48">
        <v>0.40032407407407405</v>
      </c>
      <c r="U40" s="111">
        <v>4.9999999999999822</v>
      </c>
      <c r="V40" s="112">
        <v>30.466666666666661</v>
      </c>
      <c r="W40" s="113"/>
      <c r="X40" s="116"/>
      <c r="Y40" s="276"/>
      <c r="Z40" s="277"/>
      <c r="AA40" s="117">
        <f>M40-J40</f>
        <v>-330.19693654266894</v>
      </c>
      <c r="AB40" s="110">
        <f>M40/J40</f>
        <v>0.89994032225979725</v>
      </c>
      <c r="AC40" s="282"/>
    </row>
    <row r="41" spans="1:29" ht="15.75" customHeight="1">
      <c r="A41" s="285"/>
      <c r="B41" s="100" t="s">
        <v>120</v>
      </c>
      <c r="C41" s="274" t="s">
        <v>204</v>
      </c>
      <c r="D41" s="275"/>
      <c r="E41" s="101">
        <v>18.53</v>
      </c>
      <c r="F41" s="102">
        <v>3525</v>
      </c>
      <c r="G41" s="103">
        <f t="shared" si="9"/>
        <v>65318.250000000007</v>
      </c>
      <c r="H41" s="26"/>
      <c r="I41" s="104">
        <v>3</v>
      </c>
      <c r="J41" s="105">
        <v>3300</v>
      </c>
      <c r="K41" s="106">
        <f t="shared" si="10"/>
        <v>1100</v>
      </c>
      <c r="L41" s="107">
        <v>3</v>
      </c>
      <c r="M41" s="105">
        <f>F41/V41*60</f>
        <v>2971.2011238585815</v>
      </c>
      <c r="N41" s="106">
        <f>M41/L41</f>
        <v>990.40037461952716</v>
      </c>
      <c r="O41" s="108">
        <f>L41-I41</f>
        <v>0</v>
      </c>
      <c r="P41" s="109">
        <f>N41-K41</f>
        <v>-109.59962538047284</v>
      </c>
      <c r="Q41" s="110">
        <f>N41/K41</f>
        <v>0.90036397692684289</v>
      </c>
      <c r="R41" s="290"/>
      <c r="S41" s="47">
        <v>0.40347222222222223</v>
      </c>
      <c r="T41" s="48">
        <v>0.4529050925925926</v>
      </c>
      <c r="U41" s="111">
        <v>4.5333333333333758</v>
      </c>
      <c r="V41" s="112">
        <v>71.183333333333323</v>
      </c>
      <c r="W41" s="113"/>
      <c r="X41" s="116"/>
      <c r="Y41" s="276"/>
      <c r="Z41" s="277"/>
      <c r="AA41" s="117">
        <f>M41-J41</f>
        <v>-328.79887614141853</v>
      </c>
      <c r="AB41" s="110">
        <f>M41/J41</f>
        <v>0.90036397692684289</v>
      </c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99"/>
      <c r="G55" s="135"/>
      <c r="H55" s="69"/>
      <c r="I55" s="136">
        <f t="shared" ref="I55:J55" si="11">AVERAGE(I39:I54)</f>
        <v>4</v>
      </c>
      <c r="J55" s="137">
        <f t="shared" si="11"/>
        <v>3300</v>
      </c>
      <c r="K55" s="138">
        <f t="shared" ref="K55" si="12">J55/I55</f>
        <v>825</v>
      </c>
      <c r="L55" s="136">
        <f t="shared" ref="L55:M55" si="13">AVERAGE(L39:L54)</f>
        <v>4</v>
      </c>
      <c r="M55" s="137">
        <f t="shared" si="13"/>
        <v>2970.594469365044</v>
      </c>
      <c r="N55" s="138">
        <f t="shared" ref="N55:N60" si="14">M55/L55</f>
        <v>742.648617341261</v>
      </c>
      <c r="O55" s="139">
        <f t="shared" ref="O55:O60" si="15">L55-I55</f>
        <v>0</v>
      </c>
      <c r="P55" s="140">
        <f t="shared" ref="P55:P60" si="16">N55-K55</f>
        <v>-82.351382658738999</v>
      </c>
      <c r="Q55" s="141">
        <f t="shared" ref="Q55:Q60" si="17">N55/K55</f>
        <v>0.90018014223183151</v>
      </c>
      <c r="R55" s="291"/>
      <c r="S55" s="142">
        <f>S39</f>
        <v>0.35430555555555554</v>
      </c>
      <c r="T55" s="143">
        <f>INDEX(T39:T54,COUNTA(T39:T54))</f>
        <v>0.4529050925925926</v>
      </c>
      <c r="U55" s="144"/>
      <c r="V55" s="166"/>
      <c r="W55" s="99"/>
      <c r="X55" s="69"/>
      <c r="Y55" s="279"/>
      <c r="Z55" s="280"/>
      <c r="AA55" s="168">
        <f t="shared" ref="AA55:AA60" si="18">M55-J55</f>
        <v>-329.40553063495599</v>
      </c>
      <c r="AB55" s="141">
        <f t="shared" ref="AB55:AB60" si="19">M55/J55</f>
        <v>0.90018014223183151</v>
      </c>
      <c r="AC55" s="283"/>
    </row>
    <row r="56" spans="1:29" ht="15.75" customHeight="1">
      <c r="A56" s="294" t="s">
        <v>71</v>
      </c>
      <c r="B56" s="114" t="s">
        <v>120</v>
      </c>
      <c r="C56" s="287" t="s">
        <v>130</v>
      </c>
      <c r="D56" s="288"/>
      <c r="E56" s="147">
        <v>18.18</v>
      </c>
      <c r="F56" s="97">
        <v>1259</v>
      </c>
      <c r="G56" s="148">
        <f t="shared" ref="G56:G60" si="20">E56*F56</f>
        <v>22888.62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3171.7284814555646</v>
      </c>
      <c r="N56" s="152">
        <f t="shared" si="14"/>
        <v>1057.242827151855</v>
      </c>
      <c r="O56" s="154">
        <f t="shared" si="15"/>
        <v>0</v>
      </c>
      <c r="P56" s="155">
        <f t="shared" si="16"/>
        <v>-142.75717284814505</v>
      </c>
      <c r="Q56" s="156">
        <f t="shared" si="17"/>
        <v>0.88103568929321241</v>
      </c>
      <c r="R56" s="289">
        <f>Q72</f>
        <v>0.88723179602802571</v>
      </c>
      <c r="S56" s="157">
        <v>0.20846064814814816</v>
      </c>
      <c r="T56" s="158">
        <v>0.22500000000000001</v>
      </c>
      <c r="U56" s="159"/>
      <c r="V56" s="160">
        <v>23.816666666666659</v>
      </c>
      <c r="W56" s="161"/>
      <c r="X56" s="162"/>
      <c r="Y56" s="292"/>
      <c r="Z56" s="293"/>
      <c r="AA56" s="115">
        <f t="shared" si="18"/>
        <v>-428.27151854443537</v>
      </c>
      <c r="AB56" s="156">
        <f t="shared" si="19"/>
        <v>0.88103568929321241</v>
      </c>
      <c r="AC56" s="281">
        <f>AB72</f>
        <v>0.88723179602802571</v>
      </c>
    </row>
    <row r="57" spans="1:29" ht="15.75" customHeight="1">
      <c r="A57" s="295"/>
      <c r="B57" s="100" t="s">
        <v>120</v>
      </c>
      <c r="C57" s="274" t="s">
        <v>132</v>
      </c>
      <c r="D57" s="275"/>
      <c r="E57" s="101">
        <v>18.18</v>
      </c>
      <c r="F57" s="102">
        <v>2410</v>
      </c>
      <c r="G57" s="103">
        <f t="shared" si="20"/>
        <v>43813.8</v>
      </c>
      <c r="H57" s="26"/>
      <c r="I57" s="104">
        <v>3</v>
      </c>
      <c r="J57" s="105">
        <v>3600</v>
      </c>
      <c r="K57" s="106">
        <f t="shared" ref="K57:K93" si="21">J57/I57</f>
        <v>1200</v>
      </c>
      <c r="L57" s="107">
        <v>3</v>
      </c>
      <c r="M57" s="105">
        <f>F57/V57*60</f>
        <v>3169.8940445743515</v>
      </c>
      <c r="N57" s="106">
        <f t="shared" si="14"/>
        <v>1056.6313481914506</v>
      </c>
      <c r="O57" s="108">
        <f t="shared" si="15"/>
        <v>0</v>
      </c>
      <c r="P57" s="109">
        <f t="shared" si="16"/>
        <v>-143.36865180854943</v>
      </c>
      <c r="Q57" s="110">
        <f t="shared" si="17"/>
        <v>0.88052612349287551</v>
      </c>
      <c r="R57" s="290"/>
      <c r="S57" s="47">
        <v>0.23568287037037036</v>
      </c>
      <c r="T57" s="48">
        <v>0.2673611111111111</v>
      </c>
      <c r="U57" s="111">
        <v>15.383333333333313</v>
      </c>
      <c r="V57" s="112">
        <v>45.616666666666667</v>
      </c>
      <c r="W57" s="113"/>
      <c r="X57" s="116"/>
      <c r="Y57" s="276"/>
      <c r="Z57" s="277"/>
      <c r="AA57" s="117">
        <f t="shared" si="18"/>
        <v>-430.10595542564852</v>
      </c>
      <c r="AB57" s="110">
        <f t="shared" si="19"/>
        <v>0.8805261234928754</v>
      </c>
      <c r="AC57" s="282"/>
    </row>
    <row r="58" spans="1:29" ht="15.75" customHeight="1">
      <c r="A58" s="295"/>
      <c r="B58" s="100" t="s">
        <v>120</v>
      </c>
      <c r="C58" s="274" t="s">
        <v>127</v>
      </c>
      <c r="D58" s="275"/>
      <c r="E58" s="101">
        <v>22.28</v>
      </c>
      <c r="F58" s="102">
        <v>1223</v>
      </c>
      <c r="G58" s="103">
        <f t="shared" si="20"/>
        <v>27248.440000000002</v>
      </c>
      <c r="H58" s="26"/>
      <c r="I58" s="104">
        <v>5</v>
      </c>
      <c r="J58" s="105">
        <v>3300</v>
      </c>
      <c r="K58" s="106">
        <f t="shared" si="21"/>
        <v>660</v>
      </c>
      <c r="L58" s="107">
        <v>5</v>
      </c>
      <c r="M58" s="105">
        <f>F58/V58*60</f>
        <v>2966.8463611859838</v>
      </c>
      <c r="N58" s="106">
        <f t="shared" si="14"/>
        <v>593.36927223719681</v>
      </c>
      <c r="O58" s="108">
        <f t="shared" si="15"/>
        <v>0</v>
      </c>
      <c r="P58" s="109">
        <f t="shared" si="16"/>
        <v>-66.63072776280319</v>
      </c>
      <c r="Q58" s="110">
        <f t="shared" si="17"/>
        <v>0.89904435187454057</v>
      </c>
      <c r="R58" s="290"/>
      <c r="S58" s="47">
        <v>0.27796296296296297</v>
      </c>
      <c r="T58" s="48">
        <v>0.2951388888888889</v>
      </c>
      <c r="U58" s="111">
        <v>15.266666666666682</v>
      </c>
      <c r="V58" s="112">
        <v>24.733333333333334</v>
      </c>
      <c r="W58" s="113"/>
      <c r="X58" s="116"/>
      <c r="Y58" s="276"/>
      <c r="Z58" s="277"/>
      <c r="AA58" s="117">
        <f t="shared" si="18"/>
        <v>-333.15363881401618</v>
      </c>
      <c r="AB58" s="110">
        <f t="shared" si="19"/>
        <v>0.89904435187454057</v>
      </c>
      <c r="AC58" s="282"/>
    </row>
    <row r="59" spans="1:29" ht="15.75" customHeight="1">
      <c r="A59" s="295"/>
      <c r="B59" s="100" t="s">
        <v>120</v>
      </c>
      <c r="C59" s="274" t="s">
        <v>131</v>
      </c>
      <c r="D59" s="275"/>
      <c r="E59" s="101">
        <v>14.03</v>
      </c>
      <c r="F59" s="102">
        <v>4719</v>
      </c>
      <c r="G59" s="103">
        <f t="shared" si="20"/>
        <v>66207.569999999992</v>
      </c>
      <c r="H59" s="26"/>
      <c r="I59" s="104">
        <v>3</v>
      </c>
      <c r="J59" s="105">
        <v>3000</v>
      </c>
      <c r="K59" s="106">
        <f t="shared" si="21"/>
        <v>1000</v>
      </c>
      <c r="L59" s="107">
        <v>3</v>
      </c>
      <c r="M59" s="105">
        <f>F59/V59*60</f>
        <v>2694.0057088487165</v>
      </c>
      <c r="N59" s="106">
        <f t="shared" si="14"/>
        <v>898.00190294957213</v>
      </c>
      <c r="O59" s="108">
        <f t="shared" si="15"/>
        <v>0</v>
      </c>
      <c r="P59" s="109">
        <f t="shared" si="16"/>
        <v>-101.99809705042787</v>
      </c>
      <c r="Q59" s="110">
        <f t="shared" si="17"/>
        <v>0.89800190294957216</v>
      </c>
      <c r="R59" s="290"/>
      <c r="S59" s="47">
        <v>0.30625000000000002</v>
      </c>
      <c r="T59" s="48">
        <v>0.37923611111111111</v>
      </c>
      <c r="U59" s="111">
        <v>16.000000000000021</v>
      </c>
      <c r="V59" s="112">
        <v>105.09999999999997</v>
      </c>
      <c r="W59" s="113"/>
      <c r="X59" s="116"/>
      <c r="Y59" s="276"/>
      <c r="Z59" s="277"/>
      <c r="AA59" s="117">
        <f t="shared" si="18"/>
        <v>-305.99429115128351</v>
      </c>
      <c r="AB59" s="110">
        <f t="shared" si="19"/>
        <v>0.89800190294957216</v>
      </c>
      <c r="AC59" s="282"/>
    </row>
    <row r="60" spans="1:29" ht="15.75" customHeight="1">
      <c r="A60" s="296"/>
      <c r="B60" s="100" t="s">
        <v>120</v>
      </c>
      <c r="C60" s="274" t="s">
        <v>133</v>
      </c>
      <c r="D60" s="275"/>
      <c r="E60" s="101">
        <v>14.28</v>
      </c>
      <c r="F60" s="102">
        <v>6503</v>
      </c>
      <c r="G60" s="103">
        <f t="shared" si="20"/>
        <v>92862.84</v>
      </c>
      <c r="H60" s="13"/>
      <c r="I60" s="104">
        <v>3</v>
      </c>
      <c r="J60" s="105">
        <v>3600</v>
      </c>
      <c r="K60" s="106">
        <f t="shared" si="21"/>
        <v>1200</v>
      </c>
      <c r="L60" s="107">
        <v>3</v>
      </c>
      <c r="M60" s="105">
        <f>F60/V60*60</f>
        <v>3169.1891160146201</v>
      </c>
      <c r="N60" s="106">
        <f t="shared" si="14"/>
        <v>1056.3963720048735</v>
      </c>
      <c r="O60" s="108">
        <f t="shared" si="15"/>
        <v>0</v>
      </c>
      <c r="P60" s="109">
        <f t="shared" si="16"/>
        <v>-143.60362799512654</v>
      </c>
      <c r="Q60" s="110">
        <f t="shared" si="17"/>
        <v>0.88033031000406126</v>
      </c>
      <c r="R60" s="290"/>
      <c r="S60" s="47">
        <v>0.38958333333333334</v>
      </c>
      <c r="T60" s="48">
        <v>0.47508101851851853</v>
      </c>
      <c r="U60" s="111">
        <v>14.900000000000011</v>
      </c>
      <c r="V60" s="112">
        <v>123.11666666666667</v>
      </c>
      <c r="W60" s="113"/>
      <c r="X60" s="116"/>
      <c r="Y60" s="276"/>
      <c r="Z60" s="277"/>
      <c r="AA60" s="117">
        <f t="shared" si="18"/>
        <v>-430.81088398537986</v>
      </c>
      <c r="AB60" s="110">
        <f t="shared" si="19"/>
        <v>0.88033031000406115</v>
      </c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26"/>
      <c r="X66" s="127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26"/>
      <c r="X67" s="127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26"/>
      <c r="X68" s="127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26"/>
      <c r="X69" s="127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26"/>
      <c r="X70" s="127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22">AVERAGE(I56:I71)</f>
        <v>3.4</v>
      </c>
      <c r="J72" s="137">
        <f t="shared" si="22"/>
        <v>3420</v>
      </c>
      <c r="K72" s="138">
        <f t="shared" ref="K72" si="23">J72/I72</f>
        <v>1005.8823529411765</v>
      </c>
      <c r="L72" s="136">
        <f t="shared" ref="L72:M72" si="24">AVERAGE(L56:L71)</f>
        <v>3.4</v>
      </c>
      <c r="M72" s="137">
        <f t="shared" si="24"/>
        <v>3034.3327424158479</v>
      </c>
      <c r="N72" s="138">
        <f t="shared" ref="N72:N77" si="25">M72/L72</f>
        <v>892.45080659289647</v>
      </c>
      <c r="O72" s="139">
        <f t="shared" ref="O72:O77" si="26">L72-I72</f>
        <v>0</v>
      </c>
      <c r="P72" s="140">
        <f t="shared" ref="P72:P77" si="27">N72-K72</f>
        <v>-113.43154634827999</v>
      </c>
      <c r="Q72" s="141">
        <f t="shared" ref="Q72:Q77" si="28">N72/K72</f>
        <v>0.88723179602802571</v>
      </c>
      <c r="R72" s="291"/>
      <c r="S72" s="142">
        <f>S56</f>
        <v>0.20846064814814816</v>
      </c>
      <c r="T72" s="143">
        <f>INDEX(T56:T71,COUNTA(T56:T71))</f>
        <v>0.47508101851851853</v>
      </c>
      <c r="U72" s="144"/>
      <c r="V72" s="166"/>
      <c r="W72" s="99"/>
      <c r="X72" s="69"/>
      <c r="Y72" s="279"/>
      <c r="Z72" s="280"/>
      <c r="AA72" s="168">
        <f t="shared" ref="AA72:AA77" si="29">M72-J72</f>
        <v>-385.66725758415214</v>
      </c>
      <c r="AB72" s="141">
        <f t="shared" ref="AB72:AB77" si="30">M72/J72</f>
        <v>0.88723179602802571</v>
      </c>
      <c r="AC72" s="283"/>
    </row>
    <row r="73" spans="1:29" ht="15.75" customHeight="1">
      <c r="A73" s="284" t="s">
        <v>78</v>
      </c>
      <c r="B73" s="114" t="s">
        <v>120</v>
      </c>
      <c r="C73" s="287" t="s">
        <v>134</v>
      </c>
      <c r="D73" s="288"/>
      <c r="E73" s="147">
        <v>25.03</v>
      </c>
      <c r="F73" s="97">
        <v>1608</v>
      </c>
      <c r="G73" s="148">
        <f t="shared" ref="G73:G77" si="31">E73*F73</f>
        <v>40248.240000000005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2938.4771573604035</v>
      </c>
      <c r="N73" s="152">
        <f t="shared" si="25"/>
        <v>734.61928934010086</v>
      </c>
      <c r="O73" s="154">
        <f t="shared" si="26"/>
        <v>0</v>
      </c>
      <c r="P73" s="155">
        <f t="shared" si="27"/>
        <v>-90.380710659899137</v>
      </c>
      <c r="Q73" s="156">
        <f t="shared" si="28"/>
        <v>0.89044762344254647</v>
      </c>
      <c r="R73" s="289">
        <f>Q89</f>
        <v>0.887347617465575</v>
      </c>
      <c r="S73" s="157">
        <v>0.20844907407407406</v>
      </c>
      <c r="T73" s="158">
        <v>0.23125000000000001</v>
      </c>
      <c r="U73" s="159"/>
      <c r="V73" s="160">
        <v>32.833333333333364</v>
      </c>
      <c r="W73" s="158"/>
      <c r="X73" s="169"/>
      <c r="Y73" s="292"/>
      <c r="Z73" s="293"/>
      <c r="AA73" s="115">
        <f t="shared" si="29"/>
        <v>-361.52284263959655</v>
      </c>
      <c r="AB73" s="156">
        <f t="shared" si="30"/>
        <v>0.89044762344254647</v>
      </c>
      <c r="AC73" s="281">
        <f>AB89</f>
        <v>0.887347617465575</v>
      </c>
    </row>
    <row r="74" spans="1:29" ht="15.75" customHeight="1">
      <c r="A74" s="285"/>
      <c r="B74" s="100" t="s">
        <v>120</v>
      </c>
      <c r="C74" s="274" t="s">
        <v>135</v>
      </c>
      <c r="D74" s="275"/>
      <c r="E74" s="101">
        <v>24.82</v>
      </c>
      <c r="F74" s="102">
        <v>1979</v>
      </c>
      <c r="G74" s="103">
        <f t="shared" si="31"/>
        <v>49118.78</v>
      </c>
      <c r="H74" s="26"/>
      <c r="I74" s="104">
        <v>4</v>
      </c>
      <c r="J74" s="105">
        <v>3300</v>
      </c>
      <c r="K74" s="106">
        <f t="shared" si="21"/>
        <v>825</v>
      </c>
      <c r="L74" s="107">
        <v>4</v>
      </c>
      <c r="M74" s="105">
        <f>F74/V74*60</f>
        <v>2937.8969072164955</v>
      </c>
      <c r="N74" s="106">
        <f t="shared" si="25"/>
        <v>734.47422680412387</v>
      </c>
      <c r="O74" s="108">
        <f t="shared" si="26"/>
        <v>0</v>
      </c>
      <c r="P74" s="109">
        <f t="shared" si="27"/>
        <v>-90.525773195876127</v>
      </c>
      <c r="Q74" s="110">
        <f t="shared" si="28"/>
        <v>0.89027179006560464</v>
      </c>
      <c r="R74" s="290"/>
      <c r="S74" s="47">
        <v>0.24166666666666667</v>
      </c>
      <c r="T74" s="48">
        <v>0.26973379629629629</v>
      </c>
      <c r="U74" s="111">
        <v>14.999999999999986</v>
      </c>
      <c r="V74" s="112">
        <v>40.416666666666657</v>
      </c>
      <c r="W74" s="113"/>
      <c r="X74" s="13"/>
      <c r="Y74" s="276"/>
      <c r="Z74" s="277"/>
      <c r="AA74" s="117">
        <f t="shared" si="29"/>
        <v>-362.10309278350451</v>
      </c>
      <c r="AB74" s="110">
        <f t="shared" si="30"/>
        <v>0.89027179006560464</v>
      </c>
      <c r="AC74" s="282"/>
    </row>
    <row r="75" spans="1:29" ht="15.75" customHeight="1">
      <c r="A75" s="285"/>
      <c r="B75" s="100" t="s">
        <v>120</v>
      </c>
      <c r="C75" s="274" t="s">
        <v>136</v>
      </c>
      <c r="D75" s="275"/>
      <c r="E75" s="101">
        <v>30</v>
      </c>
      <c r="F75" s="102">
        <v>3169</v>
      </c>
      <c r="G75" s="103">
        <f t="shared" si="31"/>
        <v>95070</v>
      </c>
      <c r="H75" s="26"/>
      <c r="I75" s="104">
        <v>3</v>
      </c>
      <c r="J75" s="105">
        <v>3000</v>
      </c>
      <c r="K75" s="106">
        <f t="shared" si="21"/>
        <v>1000</v>
      </c>
      <c r="L75" s="107">
        <v>3</v>
      </c>
      <c r="M75" s="105">
        <f>F75/V75*60</f>
        <v>2693.8370720188909</v>
      </c>
      <c r="N75" s="106">
        <f t="shared" si="25"/>
        <v>897.94569067296368</v>
      </c>
      <c r="O75" s="108">
        <f t="shared" si="26"/>
        <v>0</v>
      </c>
      <c r="P75" s="109">
        <f t="shared" si="27"/>
        <v>-102.05430932703632</v>
      </c>
      <c r="Q75" s="110">
        <f t="shared" si="28"/>
        <v>0.8979456906729637</v>
      </c>
      <c r="R75" s="290"/>
      <c r="S75" s="47">
        <v>0.28084490740740742</v>
      </c>
      <c r="T75" s="48">
        <v>0.3298611111111111</v>
      </c>
      <c r="U75" s="111">
        <v>16.000000000000021</v>
      </c>
      <c r="V75" s="112">
        <v>70.583333333333314</v>
      </c>
      <c r="W75" s="113"/>
      <c r="X75" s="13"/>
      <c r="Y75" s="276"/>
      <c r="Z75" s="277"/>
      <c r="AA75" s="117">
        <f t="shared" si="29"/>
        <v>-306.16292798110908</v>
      </c>
      <c r="AB75" s="110">
        <f t="shared" si="30"/>
        <v>0.89794569067296359</v>
      </c>
      <c r="AC75" s="282"/>
    </row>
    <row r="76" spans="1:29" ht="15.75" customHeight="1">
      <c r="A76" s="285"/>
      <c r="B76" s="100" t="s">
        <v>120</v>
      </c>
      <c r="C76" s="274" t="s">
        <v>128</v>
      </c>
      <c r="D76" s="275"/>
      <c r="E76" s="101">
        <v>17.89</v>
      </c>
      <c r="F76" s="102">
        <v>3319</v>
      </c>
      <c r="G76" s="103">
        <f t="shared" si="31"/>
        <v>59376.91</v>
      </c>
      <c r="H76" s="26"/>
      <c r="I76" s="104">
        <v>4</v>
      </c>
      <c r="J76" s="105">
        <v>3600</v>
      </c>
      <c r="K76" s="106">
        <f t="shared" si="21"/>
        <v>900</v>
      </c>
      <c r="L76" s="107">
        <v>4</v>
      </c>
      <c r="M76" s="105">
        <f>F76/V76*60</f>
        <v>3170.1777659856721</v>
      </c>
      <c r="N76" s="106">
        <f t="shared" si="25"/>
        <v>792.54444149641802</v>
      </c>
      <c r="O76" s="108">
        <f t="shared" si="26"/>
        <v>0</v>
      </c>
      <c r="P76" s="109">
        <f t="shared" si="27"/>
        <v>-107.45555850358198</v>
      </c>
      <c r="Q76" s="110">
        <f t="shared" si="28"/>
        <v>0.88060493499601999</v>
      </c>
      <c r="R76" s="290"/>
      <c r="S76" s="47">
        <v>0.34040509259259261</v>
      </c>
      <c r="T76" s="48">
        <v>0.3840277777777778</v>
      </c>
      <c r="U76" s="111">
        <v>15.183333333333362</v>
      </c>
      <c r="V76" s="112">
        <v>62.816666666666677</v>
      </c>
      <c r="W76" s="113"/>
      <c r="X76" s="116"/>
      <c r="Y76" s="276"/>
      <c r="Z76" s="277"/>
      <c r="AA76" s="117">
        <f t="shared" si="29"/>
        <v>-429.82223401432793</v>
      </c>
      <c r="AB76" s="110">
        <f t="shared" si="30"/>
        <v>0.88060493499601999</v>
      </c>
      <c r="AC76" s="282"/>
    </row>
    <row r="77" spans="1:29" ht="15.75" customHeight="1">
      <c r="A77" s="285"/>
      <c r="B77" s="100" t="s">
        <v>120</v>
      </c>
      <c r="C77" s="274" t="s">
        <v>129</v>
      </c>
      <c r="D77" s="275"/>
      <c r="E77" s="101">
        <v>16.66</v>
      </c>
      <c r="F77" s="102">
        <v>5340</v>
      </c>
      <c r="G77" s="103">
        <f t="shared" si="31"/>
        <v>88964.4</v>
      </c>
      <c r="H77" s="13"/>
      <c r="I77" s="104">
        <v>5</v>
      </c>
      <c r="J77" s="105">
        <v>3600</v>
      </c>
      <c r="K77" s="106">
        <f t="shared" si="21"/>
        <v>720</v>
      </c>
      <c r="L77" s="107">
        <v>5</v>
      </c>
      <c r="M77" s="105">
        <f>F77/V77*60</f>
        <v>3167.0510708401971</v>
      </c>
      <c r="N77" s="106">
        <f t="shared" si="25"/>
        <v>633.41021416803937</v>
      </c>
      <c r="O77" s="108">
        <f t="shared" si="26"/>
        <v>0</v>
      </c>
      <c r="P77" s="109">
        <f t="shared" si="27"/>
        <v>-86.589785831960626</v>
      </c>
      <c r="Q77" s="110">
        <f t="shared" si="28"/>
        <v>0.87973640856672131</v>
      </c>
      <c r="R77" s="290"/>
      <c r="S77" s="47">
        <v>0.39444444444444443</v>
      </c>
      <c r="T77" s="48">
        <v>0.46469907407407407</v>
      </c>
      <c r="U77" s="111">
        <v>14.999999999999947</v>
      </c>
      <c r="V77" s="112">
        <v>101.16666666666669</v>
      </c>
      <c r="W77" s="113"/>
      <c r="X77" s="116"/>
      <c r="Y77" s="276"/>
      <c r="Z77" s="277"/>
      <c r="AA77" s="117">
        <f t="shared" si="29"/>
        <v>-432.9489291598029</v>
      </c>
      <c r="AB77" s="110">
        <f t="shared" si="30"/>
        <v>0.87973640856672142</v>
      </c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50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26"/>
      <c r="X81" s="127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26"/>
      <c r="X82" s="127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32">AVERAGE(I73:I88)</f>
        <v>4</v>
      </c>
      <c r="J89" s="137">
        <f t="shared" si="32"/>
        <v>3360</v>
      </c>
      <c r="K89" s="138">
        <f t="shared" ref="K89" si="33">J89/I89</f>
        <v>840</v>
      </c>
      <c r="L89" s="136">
        <f t="shared" ref="L89:M89" si="34">AVERAGE(L73:L88)</f>
        <v>4</v>
      </c>
      <c r="M89" s="137">
        <f t="shared" si="34"/>
        <v>2981.4879946843321</v>
      </c>
      <c r="N89" s="138">
        <f>M89/L89</f>
        <v>745.37199867108302</v>
      </c>
      <c r="O89" s="139">
        <f>L89-I89</f>
        <v>0</v>
      </c>
      <c r="P89" s="140">
        <f>N89-K89</f>
        <v>-94.62800132891698</v>
      </c>
      <c r="Q89" s="141">
        <f>N89/K89</f>
        <v>0.887347617465575</v>
      </c>
      <c r="R89" s="291"/>
      <c r="S89" s="142">
        <f>S73</f>
        <v>0.20844907407407406</v>
      </c>
      <c r="T89" s="143">
        <f>INDEX(T73:T88,COUNTA(T73:T88))</f>
        <v>0.46469907407407407</v>
      </c>
      <c r="U89" s="144"/>
      <c r="V89" s="166"/>
      <c r="W89" s="167"/>
      <c r="X89" s="138"/>
      <c r="Y89" s="279"/>
      <c r="Z89" s="280"/>
      <c r="AA89" s="168">
        <f>M89-J89</f>
        <v>-378.51200531566792</v>
      </c>
      <c r="AB89" s="141">
        <f>M89/J89</f>
        <v>0.887347617465575</v>
      </c>
      <c r="AC89" s="283"/>
    </row>
    <row r="90" spans="1:29" ht="15.75" customHeight="1">
      <c r="A90" s="294" t="s">
        <v>137</v>
      </c>
      <c r="B90" s="114" t="s">
        <v>114</v>
      </c>
      <c r="C90" s="287" t="s">
        <v>138</v>
      </c>
      <c r="D90" s="288"/>
      <c r="E90" s="147">
        <v>25.64</v>
      </c>
      <c r="F90" s="97">
        <v>1555</v>
      </c>
      <c r="G90" s="148">
        <f t="shared" ref="G90:G93" si="35">E90*F90</f>
        <v>39870.200000000004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3178.8756388415723</v>
      </c>
      <c r="N90" s="152">
        <f>M90/L90</f>
        <v>288.98869444014292</v>
      </c>
      <c r="O90" s="154">
        <f>L90-I90</f>
        <v>0</v>
      </c>
      <c r="P90" s="155">
        <f>N90-K90</f>
        <v>-38.28403283258433</v>
      </c>
      <c r="Q90" s="156">
        <f>N90/K90</f>
        <v>0.8830210107893256</v>
      </c>
      <c r="R90" s="289">
        <f>Q106</f>
        <v>0.87449800952162438</v>
      </c>
      <c r="S90" s="157">
        <v>0.70833333333333337</v>
      </c>
      <c r="T90" s="158">
        <v>0.72871527777777778</v>
      </c>
      <c r="U90" s="159"/>
      <c r="V90" s="160">
        <v>29.349999999999952</v>
      </c>
      <c r="W90" s="158"/>
      <c r="X90" s="169"/>
      <c r="Y90" s="292"/>
      <c r="Z90" s="293"/>
      <c r="AA90" s="115">
        <f>M90-J90</f>
        <v>-421.12436115842775</v>
      </c>
      <c r="AB90" s="156">
        <f>M90/J90</f>
        <v>0.8830210107893256</v>
      </c>
      <c r="AC90" s="281">
        <f>AB106</f>
        <v>0.87449800952162449</v>
      </c>
    </row>
    <row r="91" spans="1:29" ht="15.75" customHeight="1">
      <c r="A91" s="295"/>
      <c r="B91" s="100" t="s">
        <v>114</v>
      </c>
      <c r="C91" s="274" t="s">
        <v>139</v>
      </c>
      <c r="D91" s="275"/>
      <c r="E91" s="101">
        <v>29.52</v>
      </c>
      <c r="F91" s="102">
        <v>1887</v>
      </c>
      <c r="G91" s="103">
        <f t="shared" si="35"/>
        <v>55704.24</v>
      </c>
      <c r="H91" s="26"/>
      <c r="I91" s="104">
        <v>12</v>
      </c>
      <c r="J91" s="105">
        <v>3600</v>
      </c>
      <c r="K91" s="106">
        <f t="shared" si="21"/>
        <v>300</v>
      </c>
      <c r="L91" s="107">
        <v>12</v>
      </c>
      <c r="M91" s="105">
        <f>F91/V91*60</f>
        <v>3143.5446552521994</v>
      </c>
      <c r="N91" s="106">
        <f>M91/L91</f>
        <v>261.96205460434993</v>
      </c>
      <c r="O91" s="108">
        <f>L91-I91</f>
        <v>0</v>
      </c>
      <c r="P91" s="109">
        <f>N91-K91</f>
        <v>-38.03794539565007</v>
      </c>
      <c r="Q91" s="110">
        <f>N91/K91</f>
        <v>0.87320684868116638</v>
      </c>
      <c r="R91" s="290"/>
      <c r="S91" s="47">
        <v>0.73194444444444451</v>
      </c>
      <c r="T91" s="48">
        <v>0.75695601851851857</v>
      </c>
      <c r="U91" s="111">
        <v>4.6500000000000874</v>
      </c>
      <c r="V91" s="112">
        <v>36.016666666666652</v>
      </c>
      <c r="W91" s="113"/>
      <c r="X91" s="13"/>
      <c r="Y91" s="276"/>
      <c r="Z91" s="277"/>
      <c r="AA91" s="117">
        <f>M91-J91</f>
        <v>-456.45534474780061</v>
      </c>
      <c r="AB91" s="110">
        <f>M91/J91</f>
        <v>0.87320684868116649</v>
      </c>
      <c r="AC91" s="282"/>
    </row>
    <row r="92" spans="1:29" ht="15.75" customHeight="1">
      <c r="A92" s="295"/>
      <c r="B92" s="100" t="s">
        <v>114</v>
      </c>
      <c r="C92" s="274" t="s">
        <v>140</v>
      </c>
      <c r="D92" s="275"/>
      <c r="E92" s="101">
        <v>29.85</v>
      </c>
      <c r="F92" s="102">
        <v>2047</v>
      </c>
      <c r="G92" s="103">
        <f t="shared" si="35"/>
        <v>61102.950000000004</v>
      </c>
      <c r="H92" s="26"/>
      <c r="I92" s="104">
        <v>12</v>
      </c>
      <c r="J92" s="105">
        <v>3600</v>
      </c>
      <c r="K92" s="106">
        <f t="shared" si="21"/>
        <v>300</v>
      </c>
      <c r="L92" s="107">
        <v>12</v>
      </c>
      <c r="M92" s="105">
        <f>F92/V92*60</f>
        <v>3142.5159914712212</v>
      </c>
      <c r="N92" s="106">
        <f>M92/L92</f>
        <v>261.87633262260175</v>
      </c>
      <c r="O92" s="108">
        <f>L92-I92</f>
        <v>0</v>
      </c>
      <c r="P92" s="109">
        <f>N92-K92</f>
        <v>-38.123667377398249</v>
      </c>
      <c r="Q92" s="110">
        <f>N92/K92</f>
        <v>0.87292110874200579</v>
      </c>
      <c r="R92" s="290"/>
      <c r="S92" s="47">
        <v>0.76041666666666674</v>
      </c>
      <c r="T92" s="48">
        <v>0.78755787037037039</v>
      </c>
      <c r="U92" s="111">
        <v>4.9833333333333663</v>
      </c>
      <c r="V92" s="112">
        <v>39.083333333333258</v>
      </c>
      <c r="W92" s="113"/>
      <c r="X92" s="13"/>
      <c r="Y92" s="276"/>
      <c r="Z92" s="277"/>
      <c r="AA92" s="117">
        <f>M92-J92</f>
        <v>-457.48400852877876</v>
      </c>
      <c r="AB92" s="110">
        <f>M92/J92</f>
        <v>0.8729211087420059</v>
      </c>
      <c r="AC92" s="282"/>
    </row>
    <row r="93" spans="1:29" ht="15.75" customHeight="1">
      <c r="A93" s="295"/>
      <c r="B93" s="100" t="s">
        <v>120</v>
      </c>
      <c r="C93" s="274" t="s">
        <v>141</v>
      </c>
      <c r="D93" s="275"/>
      <c r="E93" s="101">
        <v>28.57</v>
      </c>
      <c r="F93" s="102">
        <v>1517</v>
      </c>
      <c r="G93" s="103">
        <f t="shared" si="35"/>
        <v>43340.69</v>
      </c>
      <c r="H93" s="26"/>
      <c r="I93" s="104">
        <v>12</v>
      </c>
      <c r="J93" s="105">
        <v>3600</v>
      </c>
      <c r="K93" s="106">
        <f t="shared" si="21"/>
        <v>300</v>
      </c>
      <c r="L93" s="107">
        <v>12</v>
      </c>
      <c r="M93" s="105">
        <f>F93/V93*60</f>
        <v>3127.8350515464012</v>
      </c>
      <c r="N93" s="106">
        <f>M93/L93</f>
        <v>260.65292096220008</v>
      </c>
      <c r="O93" s="108">
        <f>L93-I93</f>
        <v>0</v>
      </c>
      <c r="P93" s="109">
        <f>N93-K93</f>
        <v>-39.347079037799915</v>
      </c>
      <c r="Q93" s="110">
        <f>N93/K93</f>
        <v>0.86884306987400028</v>
      </c>
      <c r="R93" s="290"/>
      <c r="S93" s="47">
        <v>0.7909722222222223</v>
      </c>
      <c r="T93" s="48">
        <v>0.81118055555555557</v>
      </c>
      <c r="U93" s="111">
        <v>4.9166666666667425</v>
      </c>
      <c r="V93" s="112">
        <v>29.099999999999913</v>
      </c>
      <c r="W93" s="113"/>
      <c r="X93" s="116"/>
      <c r="Y93" s="276"/>
      <c r="Z93" s="277"/>
      <c r="AA93" s="117">
        <f>M93-J93</f>
        <v>-472.16494845359875</v>
      </c>
      <c r="AB93" s="110">
        <f>M93/J93</f>
        <v>0.8688430698740004</v>
      </c>
      <c r="AC93" s="282"/>
    </row>
    <row r="94" spans="1:29" ht="15.75" customHeight="1">
      <c r="A94" s="296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6">AVERAGE(I90:I105)</f>
        <v>11.75</v>
      </c>
      <c r="J106" s="137">
        <f t="shared" si="36"/>
        <v>3600</v>
      </c>
      <c r="K106" s="138">
        <f t="shared" ref="K106" si="37">J106/I106</f>
        <v>306.38297872340428</v>
      </c>
      <c r="L106" s="136">
        <f t="shared" ref="L106:M106" si="38">AVERAGE(L90:L105)</f>
        <v>11.75</v>
      </c>
      <c r="M106" s="137">
        <f t="shared" si="38"/>
        <v>3148.1928342778483</v>
      </c>
      <c r="N106" s="138">
        <f>M106/L106</f>
        <v>267.93130504492325</v>
      </c>
      <c r="O106" s="139">
        <f>L106-I106</f>
        <v>0</v>
      </c>
      <c r="P106" s="140">
        <f>N106-K106</f>
        <v>-38.451673678481029</v>
      </c>
      <c r="Q106" s="141">
        <f>N106/K106</f>
        <v>0.87449800952162438</v>
      </c>
      <c r="R106" s="291"/>
      <c r="S106" s="142">
        <f>S90</f>
        <v>0.70833333333333337</v>
      </c>
      <c r="T106" s="143">
        <f>INDEX(T90:T105,COUNTA(T90:T105))</f>
        <v>0.81118055555555557</v>
      </c>
      <c r="U106" s="144"/>
      <c r="V106" s="166"/>
      <c r="W106" s="167"/>
      <c r="X106" s="138"/>
      <c r="Y106" s="279"/>
      <c r="Z106" s="280"/>
      <c r="AA106" s="168">
        <f>M106-J106</f>
        <v>-451.80716572215169</v>
      </c>
      <c r="AB106" s="141">
        <f>M106/J106</f>
        <v>0.87449800952162449</v>
      </c>
      <c r="AC106" s="283"/>
    </row>
    <row r="107" spans="1:29" ht="15.75" customHeight="1">
      <c r="A107" s="284" t="s">
        <v>147</v>
      </c>
      <c r="B107" s="114" t="s">
        <v>120</v>
      </c>
      <c r="C107" s="287" t="s">
        <v>144</v>
      </c>
      <c r="D107" s="288"/>
      <c r="E107" s="147">
        <v>18.18</v>
      </c>
      <c r="F107" s="97">
        <v>755</v>
      </c>
      <c r="G107" s="148">
        <f t="shared" ref="G107:G110" si="39">E107*F107</f>
        <v>13725.9</v>
      </c>
      <c r="H107" s="149"/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>F107/V107*60</f>
        <v>2970.4918032786913</v>
      </c>
      <c r="N107" s="152">
        <f>M107/L107</f>
        <v>742.62295081967284</v>
      </c>
      <c r="O107" s="154">
        <f>L107-I107</f>
        <v>0</v>
      </c>
      <c r="P107" s="155">
        <f>N107-K107</f>
        <v>-82.377049180327163</v>
      </c>
      <c r="Q107" s="156">
        <f>N107/K107</f>
        <v>0.90014903129657309</v>
      </c>
      <c r="R107" s="289">
        <f>Q123</f>
        <v>0.894916130010735</v>
      </c>
      <c r="S107" s="157">
        <v>0.70833333333333337</v>
      </c>
      <c r="T107" s="158">
        <v>0.71892361111111114</v>
      </c>
      <c r="U107" s="159"/>
      <c r="V107" s="160">
        <v>15.249999999999986</v>
      </c>
      <c r="W107" s="161"/>
      <c r="X107" s="162"/>
      <c r="Y107" s="292"/>
      <c r="Z107" s="293"/>
      <c r="AA107" s="115">
        <f>M107-J107</f>
        <v>-329.50819672130865</v>
      </c>
      <c r="AB107" s="156">
        <f>M107/J107</f>
        <v>0.90014903129657309</v>
      </c>
      <c r="AC107" s="281">
        <f>AB123</f>
        <v>0.894916130010735</v>
      </c>
    </row>
    <row r="108" spans="1:29" ht="15.75" customHeight="1">
      <c r="A108" s="285"/>
      <c r="B108" s="100" t="s">
        <v>120</v>
      </c>
      <c r="C108" s="274" t="s">
        <v>219</v>
      </c>
      <c r="D108" s="275"/>
      <c r="E108" s="101">
        <v>22.21</v>
      </c>
      <c r="F108" s="102">
        <v>2562</v>
      </c>
      <c r="G108" s="103">
        <f t="shared" si="39"/>
        <v>56902.020000000004</v>
      </c>
      <c r="H108" s="26"/>
      <c r="I108" s="104">
        <v>4</v>
      </c>
      <c r="J108" s="105">
        <v>3000</v>
      </c>
      <c r="K108" s="106">
        <f t="shared" ref="K108:K151" si="40">J108/I108</f>
        <v>750</v>
      </c>
      <c r="L108" s="107">
        <v>4</v>
      </c>
      <c r="M108" s="105">
        <f>F108/V108*60</f>
        <v>2678.0487804878039</v>
      </c>
      <c r="N108" s="106">
        <f>M108/L108</f>
        <v>669.51219512195098</v>
      </c>
      <c r="O108" s="108">
        <f>L108-I108</f>
        <v>0</v>
      </c>
      <c r="P108" s="109">
        <f>N108-K108</f>
        <v>-80.487804878049019</v>
      </c>
      <c r="Q108" s="110">
        <f>N108/K108</f>
        <v>0.89268292682926798</v>
      </c>
      <c r="R108" s="290"/>
      <c r="S108" s="47">
        <v>0.72222222222222221</v>
      </c>
      <c r="T108" s="48">
        <v>0.76208333333333333</v>
      </c>
      <c r="U108" s="111">
        <v>4.7499999999999432</v>
      </c>
      <c r="V108" s="112">
        <v>57.40000000000002</v>
      </c>
      <c r="W108" s="113"/>
      <c r="X108" s="116"/>
      <c r="Y108" s="276"/>
      <c r="Z108" s="277"/>
      <c r="AA108" s="117">
        <f>M108-J108</f>
        <v>-321.95121951219608</v>
      </c>
      <c r="AB108" s="110">
        <f>M108/J108</f>
        <v>0.89268292682926798</v>
      </c>
      <c r="AC108" s="282"/>
    </row>
    <row r="109" spans="1:29" ht="15.75" customHeight="1">
      <c r="A109" s="285"/>
      <c r="B109" s="100" t="s">
        <v>120</v>
      </c>
      <c r="C109" s="274" t="s">
        <v>202</v>
      </c>
      <c r="D109" s="275"/>
      <c r="E109" s="101">
        <v>22.48</v>
      </c>
      <c r="F109" s="102">
        <v>1323</v>
      </c>
      <c r="G109" s="103">
        <f t="shared" si="39"/>
        <v>29741.040000000001</v>
      </c>
      <c r="H109" s="26"/>
      <c r="I109" s="104">
        <v>5</v>
      </c>
      <c r="J109" s="105">
        <v>3000</v>
      </c>
      <c r="K109" s="106">
        <f t="shared" si="40"/>
        <v>600</v>
      </c>
      <c r="L109" s="107">
        <v>5</v>
      </c>
      <c r="M109" s="105">
        <f>F109/V109*60</f>
        <v>2678.7401574803102</v>
      </c>
      <c r="N109" s="106">
        <f>M109/L109</f>
        <v>535.74803149606203</v>
      </c>
      <c r="O109" s="108">
        <f>L109-I109</f>
        <v>0</v>
      </c>
      <c r="P109" s="109">
        <f>N109-K109</f>
        <v>-64.251968503937974</v>
      </c>
      <c r="Q109" s="110">
        <f>N109/K109</f>
        <v>0.89291338582677005</v>
      </c>
      <c r="R109" s="290"/>
      <c r="S109" s="47">
        <v>0.76553240740740736</v>
      </c>
      <c r="T109" s="48">
        <v>0.78611111111111109</v>
      </c>
      <c r="U109" s="111">
        <v>4.9666666666665904</v>
      </c>
      <c r="V109" s="112">
        <v>29.633333333333383</v>
      </c>
      <c r="W109" s="113"/>
      <c r="X109" s="116"/>
      <c r="Y109" s="276"/>
      <c r="Z109" s="277"/>
      <c r="AA109" s="117">
        <f>M109-J109</f>
        <v>-321.25984251968976</v>
      </c>
      <c r="AB109" s="110">
        <f>M109/J109</f>
        <v>0.89291338582677005</v>
      </c>
      <c r="AC109" s="282"/>
    </row>
    <row r="110" spans="1:29" ht="15.75" customHeight="1">
      <c r="A110" s="285"/>
      <c r="B110" s="100" t="s">
        <v>120</v>
      </c>
      <c r="C110" s="274" t="s">
        <v>146</v>
      </c>
      <c r="D110" s="275"/>
      <c r="E110" s="101">
        <v>24.54</v>
      </c>
      <c r="F110" s="102">
        <v>2063</v>
      </c>
      <c r="G110" s="103">
        <f t="shared" si="39"/>
        <v>50626.02</v>
      </c>
      <c r="H110" s="26"/>
      <c r="I110" s="104">
        <v>4</v>
      </c>
      <c r="J110" s="105">
        <v>3000</v>
      </c>
      <c r="K110" s="106">
        <f t="shared" si="40"/>
        <v>750</v>
      </c>
      <c r="L110" s="107">
        <v>4</v>
      </c>
      <c r="M110" s="105">
        <f>F110/V110*60</f>
        <v>2680.1876578852357</v>
      </c>
      <c r="N110" s="106">
        <f>M110/L110</f>
        <v>670.04691447130892</v>
      </c>
      <c r="O110" s="108">
        <f>L110-I110</f>
        <v>0</v>
      </c>
      <c r="P110" s="109">
        <f>N110-K110</f>
        <v>-79.953085528691076</v>
      </c>
      <c r="Q110" s="110">
        <f>N110/K110</f>
        <v>0.89339588596174524</v>
      </c>
      <c r="R110" s="290"/>
      <c r="S110" s="47">
        <v>0.79027777777777775</v>
      </c>
      <c r="T110" s="48">
        <v>0.82234953703703706</v>
      </c>
      <c r="U110" s="111">
        <v>5.9999999999999787</v>
      </c>
      <c r="V110" s="112">
        <v>46.183333333333408</v>
      </c>
      <c r="W110" s="113"/>
      <c r="X110" s="116"/>
      <c r="Y110" s="276"/>
      <c r="Z110" s="277"/>
      <c r="AA110" s="117">
        <f>M110-J110</f>
        <v>-319.81234211476431</v>
      </c>
      <c r="AB110" s="110">
        <f>M110/J110</f>
        <v>0.89339588596174524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99"/>
      <c r="G123" s="135"/>
      <c r="H123" s="69"/>
      <c r="I123" s="136">
        <f t="shared" ref="I123:J123" si="41">AVERAGE(I107:I122)</f>
        <v>4.25</v>
      </c>
      <c r="J123" s="137">
        <f t="shared" si="41"/>
        <v>3075</v>
      </c>
      <c r="K123" s="138">
        <f t="shared" ref="K123" si="42">J123/I123</f>
        <v>723.52941176470586</v>
      </c>
      <c r="L123" s="136">
        <f t="shared" ref="L123:M123" si="43">AVERAGE(L107:L122)</f>
        <v>4.25</v>
      </c>
      <c r="M123" s="137">
        <f t="shared" si="43"/>
        <v>2751.86709978301</v>
      </c>
      <c r="N123" s="138">
        <f t="shared" ref="N123:N132" si="44">M123/L123</f>
        <v>647.49814112541412</v>
      </c>
      <c r="O123" s="139">
        <f t="shared" ref="O123:O132" si="45">L123-I123</f>
        <v>0</v>
      </c>
      <c r="P123" s="140">
        <f t="shared" ref="P123:P132" si="46">N123-K123</f>
        <v>-76.031270639291733</v>
      </c>
      <c r="Q123" s="141">
        <f t="shared" ref="Q123:Q132" si="47">N123/K123</f>
        <v>0.894916130010735</v>
      </c>
      <c r="R123" s="291"/>
      <c r="S123" s="142">
        <f>S107</f>
        <v>0.70833333333333337</v>
      </c>
      <c r="T123" s="143">
        <f>INDEX(T107:T122,COUNTA(T107:T122))</f>
        <v>0.82234953703703706</v>
      </c>
      <c r="U123" s="144"/>
      <c r="V123" s="166"/>
      <c r="W123" s="99"/>
      <c r="X123" s="69"/>
      <c r="Y123" s="279"/>
      <c r="Z123" s="280"/>
      <c r="AA123" s="168">
        <f t="shared" ref="AA123:AA132" si="48">M123-J123</f>
        <v>-323.13290021699004</v>
      </c>
      <c r="AB123" s="141">
        <f t="shared" ref="AB123:AB132" si="49">M123/J123</f>
        <v>0.894916130010735</v>
      </c>
      <c r="AC123" s="283"/>
    </row>
    <row r="124" spans="1:29" ht="15.75" customHeight="1">
      <c r="A124" s="294" t="s">
        <v>150</v>
      </c>
      <c r="B124" s="114" t="s">
        <v>120</v>
      </c>
      <c r="C124" s="287" t="s">
        <v>152</v>
      </c>
      <c r="D124" s="288"/>
      <c r="E124" s="147">
        <v>18.18</v>
      </c>
      <c r="F124" s="97">
        <v>618</v>
      </c>
      <c r="G124" s="148">
        <f t="shared" ref="G124:G132" si="50">E124*F124</f>
        <v>11235.24</v>
      </c>
      <c r="H124" s="149">
        <v>2</v>
      </c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2" si="51">F124/V124*60</f>
        <v>2696.7272727272584</v>
      </c>
      <c r="N124" s="152">
        <f t="shared" si="44"/>
        <v>674.18181818181461</v>
      </c>
      <c r="O124" s="154">
        <f t="shared" si="45"/>
        <v>0</v>
      </c>
      <c r="P124" s="155">
        <f t="shared" si="46"/>
        <v>-75.818181818185394</v>
      </c>
      <c r="Q124" s="156">
        <f t="shared" si="47"/>
        <v>0.89890909090908611</v>
      </c>
      <c r="R124" s="289">
        <f>Q140</f>
        <v>0.88908407917475518</v>
      </c>
      <c r="S124" s="157">
        <v>0.7085069444444444</v>
      </c>
      <c r="T124" s="158">
        <v>0.71805555555555556</v>
      </c>
      <c r="U124" s="159"/>
      <c r="V124" s="160">
        <v>13.750000000000071</v>
      </c>
      <c r="W124" s="161"/>
      <c r="X124" s="162"/>
      <c r="Y124" s="292"/>
      <c r="Z124" s="293"/>
      <c r="AA124" s="115">
        <f t="shared" si="48"/>
        <v>-303.27272727274158</v>
      </c>
      <c r="AB124" s="156">
        <f t="shared" si="49"/>
        <v>0.89890909090908611</v>
      </c>
      <c r="AC124" s="281">
        <f>AB140</f>
        <v>0.88908407917475529</v>
      </c>
    </row>
    <row r="125" spans="1:29" ht="15.75" customHeight="1">
      <c r="A125" s="295"/>
      <c r="B125" s="100" t="s">
        <v>120</v>
      </c>
      <c r="C125" s="274" t="s">
        <v>151</v>
      </c>
      <c r="D125" s="275"/>
      <c r="E125" s="101">
        <v>14.03</v>
      </c>
      <c r="F125" s="102">
        <v>2138</v>
      </c>
      <c r="G125" s="103">
        <f t="shared" si="50"/>
        <v>29996.14</v>
      </c>
      <c r="H125" s="26">
        <v>2</v>
      </c>
      <c r="I125" s="104">
        <v>3</v>
      </c>
      <c r="J125" s="105">
        <v>3000</v>
      </c>
      <c r="K125" s="106">
        <f t="shared" si="40"/>
        <v>1000</v>
      </c>
      <c r="L125" s="107">
        <v>3</v>
      </c>
      <c r="M125" s="105">
        <f t="shared" si="51"/>
        <v>2694.9579831932815</v>
      </c>
      <c r="N125" s="106">
        <f t="shared" si="44"/>
        <v>898.31932773109384</v>
      </c>
      <c r="O125" s="108">
        <f t="shared" si="45"/>
        <v>0</v>
      </c>
      <c r="P125" s="109">
        <f t="shared" si="46"/>
        <v>-101.68067226890616</v>
      </c>
      <c r="Q125" s="110">
        <f t="shared" si="47"/>
        <v>0.8983193277310938</v>
      </c>
      <c r="R125" s="290"/>
      <c r="S125" s="47">
        <v>0.72875000000000001</v>
      </c>
      <c r="T125" s="48">
        <v>0.76180555555555551</v>
      </c>
      <c r="U125" s="111">
        <v>15.400000000000009</v>
      </c>
      <c r="V125" s="112">
        <v>47.599999999999923</v>
      </c>
      <c r="W125" s="113"/>
      <c r="X125" s="116"/>
      <c r="Y125" s="276"/>
      <c r="Z125" s="277"/>
      <c r="AA125" s="117">
        <f t="shared" si="48"/>
        <v>-305.04201680671849</v>
      </c>
      <c r="AB125" s="110">
        <f t="shared" si="49"/>
        <v>0.8983193277310938</v>
      </c>
      <c r="AC125" s="282"/>
    </row>
    <row r="126" spans="1:29" ht="15.75" customHeight="1">
      <c r="A126" s="295"/>
      <c r="B126" s="100" t="s">
        <v>120</v>
      </c>
      <c r="C126" s="274" t="s">
        <v>156</v>
      </c>
      <c r="D126" s="275"/>
      <c r="E126" s="101">
        <v>18.18</v>
      </c>
      <c r="F126" s="102">
        <v>1358</v>
      </c>
      <c r="G126" s="103">
        <f t="shared" si="50"/>
        <v>24688.44</v>
      </c>
      <c r="H126" s="26"/>
      <c r="I126" s="104">
        <v>3</v>
      </c>
      <c r="J126" s="105">
        <v>3600</v>
      </c>
      <c r="K126" s="106">
        <f t="shared" si="40"/>
        <v>1200</v>
      </c>
      <c r="L126" s="107">
        <v>3</v>
      </c>
      <c r="M126" s="105">
        <f t="shared" si="51"/>
        <v>3170.4280155641995</v>
      </c>
      <c r="N126" s="106">
        <f t="shared" si="44"/>
        <v>1056.8093385213999</v>
      </c>
      <c r="O126" s="108">
        <f t="shared" si="45"/>
        <v>0</v>
      </c>
      <c r="P126" s="109">
        <f t="shared" si="46"/>
        <v>-143.19066147860008</v>
      </c>
      <c r="Q126" s="110">
        <f t="shared" si="47"/>
        <v>0.8806744487678333</v>
      </c>
      <c r="R126" s="290"/>
      <c r="S126" s="47">
        <v>0.77312499999999995</v>
      </c>
      <c r="T126" s="48">
        <v>0.79097222222222219</v>
      </c>
      <c r="U126" s="111">
        <v>16.29999999999999</v>
      </c>
      <c r="V126" s="112">
        <v>25.700000000000021</v>
      </c>
      <c r="W126" s="113"/>
      <c r="X126" s="116"/>
      <c r="Y126" s="276"/>
      <c r="Z126" s="277"/>
      <c r="AA126" s="117">
        <f t="shared" si="48"/>
        <v>-429.57198443580046</v>
      </c>
      <c r="AB126" s="110">
        <f t="shared" si="49"/>
        <v>0.88067444876783318</v>
      </c>
      <c r="AC126" s="282"/>
    </row>
    <row r="127" spans="1:29" ht="15.75" customHeight="1">
      <c r="A127" s="295"/>
      <c r="B127" s="100" t="s">
        <v>120</v>
      </c>
      <c r="C127" s="274" t="s">
        <v>143</v>
      </c>
      <c r="D127" s="275"/>
      <c r="E127" s="101">
        <v>16.7</v>
      </c>
      <c r="F127" s="102">
        <v>1396</v>
      </c>
      <c r="G127" s="103">
        <f t="shared" si="50"/>
        <v>23313.200000000001</v>
      </c>
      <c r="H127" s="26"/>
      <c r="I127" s="104">
        <v>3</v>
      </c>
      <c r="J127" s="105">
        <v>3600</v>
      </c>
      <c r="K127" s="106">
        <f t="shared" si="40"/>
        <v>1200</v>
      </c>
      <c r="L127" s="107">
        <v>3</v>
      </c>
      <c r="M127" s="105">
        <f t="shared" si="51"/>
        <v>3176.7383059418567</v>
      </c>
      <c r="N127" s="106">
        <f t="shared" si="44"/>
        <v>1058.9127686472855</v>
      </c>
      <c r="O127" s="108">
        <f t="shared" si="45"/>
        <v>0</v>
      </c>
      <c r="P127" s="109">
        <f t="shared" si="46"/>
        <v>-141.08723135271453</v>
      </c>
      <c r="Q127" s="110">
        <f t="shared" si="47"/>
        <v>0.88242730720607121</v>
      </c>
      <c r="R127" s="290"/>
      <c r="S127" s="47">
        <v>0.80138888888888893</v>
      </c>
      <c r="T127" s="48">
        <v>0.81969907407407405</v>
      </c>
      <c r="U127" s="111">
        <v>15.000000000000107</v>
      </c>
      <c r="V127" s="112">
        <v>26.366666666666578</v>
      </c>
      <c r="W127" s="113"/>
      <c r="X127" s="116"/>
      <c r="Y127" s="276"/>
      <c r="Z127" s="277"/>
      <c r="AA127" s="117">
        <f t="shared" si="48"/>
        <v>-423.26169405814335</v>
      </c>
      <c r="AB127" s="110">
        <f t="shared" si="49"/>
        <v>0.88242730720607132</v>
      </c>
      <c r="AC127" s="282"/>
    </row>
    <row r="128" spans="1:29" ht="15.75" customHeight="1">
      <c r="A128" s="296"/>
      <c r="B128" s="100" t="s">
        <v>120</v>
      </c>
      <c r="C128" s="274" t="s">
        <v>153</v>
      </c>
      <c r="D128" s="275"/>
      <c r="E128" s="101">
        <v>14.28</v>
      </c>
      <c r="F128" s="102">
        <v>2712</v>
      </c>
      <c r="G128" s="103">
        <f t="shared" si="50"/>
        <v>38727.360000000001</v>
      </c>
      <c r="H128" s="13">
        <v>2</v>
      </c>
      <c r="I128" s="104">
        <v>3</v>
      </c>
      <c r="J128" s="105">
        <v>3600</v>
      </c>
      <c r="K128" s="106">
        <f t="shared" si="40"/>
        <v>1200</v>
      </c>
      <c r="L128" s="107">
        <v>3</v>
      </c>
      <c r="M128" s="105">
        <f t="shared" si="51"/>
        <v>3168.8412852969891</v>
      </c>
      <c r="N128" s="106">
        <f t="shared" si="44"/>
        <v>1056.2804284323297</v>
      </c>
      <c r="O128" s="108">
        <f t="shared" si="45"/>
        <v>0</v>
      </c>
      <c r="P128" s="109">
        <f t="shared" si="46"/>
        <v>-143.7195715676703</v>
      </c>
      <c r="Q128" s="110">
        <f t="shared" si="47"/>
        <v>0.88023369036027477</v>
      </c>
      <c r="R128" s="290"/>
      <c r="S128" s="47">
        <v>0.82986111111111116</v>
      </c>
      <c r="T128" s="48">
        <v>0.86552083333333329</v>
      </c>
      <c r="U128" s="111">
        <v>14.633333333333436</v>
      </c>
      <c r="V128" s="112">
        <v>51.349999999999874</v>
      </c>
      <c r="W128" s="113">
        <v>0.86552083333333329</v>
      </c>
      <c r="X128" s="116">
        <v>0.91736111111111107</v>
      </c>
      <c r="Y128" s="276"/>
      <c r="Z128" s="277"/>
      <c r="AA128" s="117">
        <f t="shared" si="48"/>
        <v>-431.1587147030109</v>
      </c>
      <c r="AB128" s="110">
        <f t="shared" si="49"/>
        <v>0.88023369036027477</v>
      </c>
      <c r="AC128" s="282"/>
    </row>
    <row r="129" spans="1:29" ht="15.75" customHeight="1">
      <c r="A129" s="296"/>
      <c r="B129" s="100" t="s">
        <v>120</v>
      </c>
      <c r="C129" s="274" t="s">
        <v>152</v>
      </c>
      <c r="D129" s="275"/>
      <c r="E129" s="101">
        <v>18.18</v>
      </c>
      <c r="F129" s="102">
        <v>1318</v>
      </c>
      <c r="G129" s="121">
        <f t="shared" si="50"/>
        <v>23961.239999999998</v>
      </c>
      <c r="H129" s="122"/>
      <c r="I129" s="104">
        <v>4</v>
      </c>
      <c r="J129" s="105">
        <v>3000</v>
      </c>
      <c r="K129" s="106">
        <f t="shared" si="40"/>
        <v>750</v>
      </c>
      <c r="L129" s="107">
        <v>4</v>
      </c>
      <c r="M129" s="105">
        <f t="shared" si="51"/>
        <v>2697.4417282546851</v>
      </c>
      <c r="N129" s="106">
        <f t="shared" si="44"/>
        <v>674.36043206367128</v>
      </c>
      <c r="O129" s="108">
        <f t="shared" si="45"/>
        <v>0</v>
      </c>
      <c r="P129" s="109">
        <f t="shared" si="46"/>
        <v>-75.639567936328717</v>
      </c>
      <c r="Q129" s="110">
        <f t="shared" si="47"/>
        <v>0.89914724275156166</v>
      </c>
      <c r="R129" s="290"/>
      <c r="S129" s="47">
        <v>0.91736111111111107</v>
      </c>
      <c r="T129" s="48">
        <v>0.9377199074074074</v>
      </c>
      <c r="U129" s="111">
        <v>74.650000000000006</v>
      </c>
      <c r="V129" s="112">
        <v>29.31666666666672</v>
      </c>
      <c r="W129" s="113"/>
      <c r="X129" s="116"/>
      <c r="Y129" s="276"/>
      <c r="Z129" s="277"/>
      <c r="AA129" s="117">
        <f t="shared" si="48"/>
        <v>-302.55827174531487</v>
      </c>
      <c r="AB129" s="110">
        <f t="shared" si="49"/>
        <v>0.89914724275156166</v>
      </c>
      <c r="AC129" s="282"/>
    </row>
    <row r="130" spans="1:29" ht="15.75" customHeight="1">
      <c r="A130" s="296"/>
      <c r="B130" s="100" t="s">
        <v>120</v>
      </c>
      <c r="C130" s="274" t="s">
        <v>151</v>
      </c>
      <c r="D130" s="275"/>
      <c r="E130" s="101">
        <v>14.03</v>
      </c>
      <c r="F130" s="102">
        <v>5461</v>
      </c>
      <c r="G130" s="121">
        <f t="shared" si="50"/>
        <v>76617.83</v>
      </c>
      <c r="H130" s="62"/>
      <c r="I130" s="104">
        <v>3</v>
      </c>
      <c r="J130" s="105">
        <v>3000</v>
      </c>
      <c r="K130" s="106">
        <f t="shared" si="40"/>
        <v>1000</v>
      </c>
      <c r="L130" s="107">
        <v>3</v>
      </c>
      <c r="M130" s="105">
        <f t="shared" si="51"/>
        <v>2694.941740918433</v>
      </c>
      <c r="N130" s="106">
        <f t="shared" si="44"/>
        <v>898.31391363947762</v>
      </c>
      <c r="O130" s="123">
        <f t="shared" si="45"/>
        <v>0</v>
      </c>
      <c r="P130" s="124">
        <f t="shared" si="46"/>
        <v>-101.68608636052238</v>
      </c>
      <c r="Q130" s="125">
        <f t="shared" si="47"/>
        <v>0.89831391363947766</v>
      </c>
      <c r="R130" s="290"/>
      <c r="S130" s="47">
        <v>0.94890046296296293</v>
      </c>
      <c r="T130" s="48">
        <v>1.0333333333333334</v>
      </c>
      <c r="U130" s="111">
        <v>16.099999999999959</v>
      </c>
      <c r="V130" s="112">
        <v>121.58333333333353</v>
      </c>
      <c r="W130" s="113"/>
      <c r="X130" s="116"/>
      <c r="Y130" s="276"/>
      <c r="Z130" s="277"/>
      <c r="AA130" s="117">
        <f t="shared" si="48"/>
        <v>-305.05825908156703</v>
      </c>
      <c r="AB130" s="110">
        <f t="shared" si="49"/>
        <v>0.89831391363947766</v>
      </c>
      <c r="AC130" s="282"/>
    </row>
    <row r="131" spans="1:29" ht="15.75" customHeight="1">
      <c r="A131" s="296"/>
      <c r="B131" s="100" t="s">
        <v>120</v>
      </c>
      <c r="C131" s="274" t="s">
        <v>145</v>
      </c>
      <c r="D131" s="275"/>
      <c r="E131" s="101">
        <v>22.28</v>
      </c>
      <c r="F131" s="102">
        <v>1014</v>
      </c>
      <c r="G131" s="121">
        <f t="shared" si="50"/>
        <v>22591.920000000002</v>
      </c>
      <c r="H131" s="62"/>
      <c r="I131" s="104">
        <v>5</v>
      </c>
      <c r="J131" s="105">
        <v>3300</v>
      </c>
      <c r="K131" s="106">
        <f t="shared" si="40"/>
        <v>660</v>
      </c>
      <c r="L131" s="118">
        <v>5</v>
      </c>
      <c r="M131" s="105">
        <f t="shared" si="51"/>
        <v>2936.7658889782801</v>
      </c>
      <c r="N131" s="106">
        <f t="shared" si="44"/>
        <v>587.35317779565605</v>
      </c>
      <c r="O131" s="123">
        <f t="shared" si="45"/>
        <v>0</v>
      </c>
      <c r="P131" s="124">
        <f t="shared" si="46"/>
        <v>-72.646822204343948</v>
      </c>
      <c r="Q131" s="125">
        <f t="shared" si="47"/>
        <v>0.88992905726614557</v>
      </c>
      <c r="R131" s="290"/>
      <c r="S131" s="47">
        <v>1.0439467592592593</v>
      </c>
      <c r="T131" s="48">
        <v>1.0583333333333333</v>
      </c>
      <c r="U131" s="111">
        <v>15.283333333333218</v>
      </c>
      <c r="V131" s="112">
        <v>20.716666666666654</v>
      </c>
      <c r="W131" s="113"/>
      <c r="X131" s="116"/>
      <c r="Y131" s="276"/>
      <c r="Z131" s="277"/>
      <c r="AA131" s="117">
        <f t="shared" si="48"/>
        <v>-363.23411102171985</v>
      </c>
      <c r="AB131" s="110">
        <f t="shared" si="49"/>
        <v>0.88992905726614546</v>
      </c>
      <c r="AC131" s="282"/>
    </row>
    <row r="132" spans="1:29" ht="15.75" customHeight="1">
      <c r="A132" s="296"/>
      <c r="B132" s="100" t="s">
        <v>120</v>
      </c>
      <c r="C132" s="274" t="s">
        <v>153</v>
      </c>
      <c r="D132" s="275"/>
      <c r="E132" s="101">
        <v>14.28</v>
      </c>
      <c r="F132" s="102">
        <v>7168</v>
      </c>
      <c r="G132" s="121">
        <f t="shared" si="50"/>
        <v>102359.03999999999</v>
      </c>
      <c r="H132" s="62"/>
      <c r="I132" s="104">
        <v>3</v>
      </c>
      <c r="J132" s="105">
        <v>3600</v>
      </c>
      <c r="K132" s="106">
        <f t="shared" si="40"/>
        <v>1200</v>
      </c>
      <c r="L132" s="118">
        <v>3</v>
      </c>
      <c r="M132" s="105">
        <f t="shared" si="51"/>
        <v>3168.9549306152512</v>
      </c>
      <c r="N132" s="106">
        <f t="shared" si="44"/>
        <v>1056.3183102050837</v>
      </c>
      <c r="O132" s="123">
        <f t="shared" si="45"/>
        <v>0</v>
      </c>
      <c r="P132" s="124">
        <f t="shared" si="46"/>
        <v>-143.68168979491634</v>
      </c>
      <c r="Q132" s="125">
        <f t="shared" si="47"/>
        <v>0.88026525850423643</v>
      </c>
      <c r="R132" s="290"/>
      <c r="S132" s="47">
        <v>1.0689467592592592</v>
      </c>
      <c r="T132" s="48">
        <v>1.1631944444444444</v>
      </c>
      <c r="U132" s="111">
        <v>15.283333333333218</v>
      </c>
      <c r="V132" s="112">
        <v>135.71666666666673</v>
      </c>
      <c r="W132" s="113"/>
      <c r="X132" s="116"/>
      <c r="Y132" s="276"/>
      <c r="Z132" s="277"/>
      <c r="AA132" s="117">
        <f t="shared" si="48"/>
        <v>-431.04506938474879</v>
      </c>
      <c r="AB132" s="110">
        <f t="shared" si="49"/>
        <v>0.88026525850423643</v>
      </c>
      <c r="AC132" s="282"/>
    </row>
    <row r="133" spans="1:29" ht="15.75" customHeight="1">
      <c r="A133" s="296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26"/>
      <c r="X134" s="127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26"/>
      <c r="X135" s="127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26"/>
      <c r="X136" s="127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26"/>
      <c r="X137" s="127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26"/>
      <c r="X138" s="127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52">AVERAGE(I124:I139)</f>
        <v>3.4444444444444446</v>
      </c>
      <c r="J140" s="137">
        <f t="shared" si="52"/>
        <v>3300</v>
      </c>
      <c r="K140" s="138">
        <f t="shared" ref="K140" si="53">J140/I140</f>
        <v>958.0645161290322</v>
      </c>
      <c r="L140" s="136">
        <f t="shared" ref="L140:M140" si="54">AVERAGE(L124:L139)</f>
        <v>3.4444444444444446</v>
      </c>
      <c r="M140" s="137">
        <f t="shared" si="54"/>
        <v>2933.9774612766923</v>
      </c>
      <c r="N140" s="138">
        <f t="shared" ref="N140:N151" si="55">M140/L140</f>
        <v>851.79990811258801</v>
      </c>
      <c r="O140" s="139">
        <f t="shared" ref="O140:O151" si="56">L140-I140</f>
        <v>0</v>
      </c>
      <c r="P140" s="140">
        <f t="shared" ref="P140:P151" si="57">N140-K140</f>
        <v>-106.26460801644419</v>
      </c>
      <c r="Q140" s="141">
        <f t="shared" ref="Q140:Q151" si="58">N140/K140</f>
        <v>0.88908407917475518</v>
      </c>
      <c r="R140" s="291"/>
      <c r="S140" s="142">
        <f>S124</f>
        <v>0.7085069444444444</v>
      </c>
      <c r="T140" s="143">
        <f>INDEX(T124:T139,COUNTA(T124:T139))</f>
        <v>1.1631944444444444</v>
      </c>
      <c r="U140" s="144"/>
      <c r="V140" s="166"/>
      <c r="W140" s="99"/>
      <c r="X140" s="69"/>
      <c r="Y140" s="279"/>
      <c r="Z140" s="280"/>
      <c r="AA140" s="168">
        <f t="shared" ref="AA140:AA151" si="59">M140-J140</f>
        <v>-366.02253872330766</v>
      </c>
      <c r="AB140" s="141">
        <f t="shared" ref="AB140:AB151" si="60">M140/J140</f>
        <v>0.88908407917475529</v>
      </c>
      <c r="AC140" s="283"/>
    </row>
    <row r="141" spans="1:29" ht="15.75" customHeight="1">
      <c r="A141" s="284" t="s">
        <v>154</v>
      </c>
      <c r="B141" s="114" t="s">
        <v>120</v>
      </c>
      <c r="C141" s="287" t="s">
        <v>145</v>
      </c>
      <c r="D141" s="288"/>
      <c r="E141" s="147">
        <v>22.28</v>
      </c>
      <c r="F141" s="97">
        <v>718</v>
      </c>
      <c r="G141" s="148">
        <f t="shared" ref="G141:G151" si="61">E141*F141</f>
        <v>15997.04</v>
      </c>
      <c r="H141" s="149">
        <v>2</v>
      </c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1" si="62">F141/V141*60</f>
        <v>2937.272727272727</v>
      </c>
      <c r="N141" s="152">
        <f t="shared" si="55"/>
        <v>587.45454545454538</v>
      </c>
      <c r="O141" s="154">
        <f t="shared" si="56"/>
        <v>0</v>
      </c>
      <c r="P141" s="155">
        <f t="shared" si="57"/>
        <v>-72.545454545454618</v>
      </c>
      <c r="Q141" s="156">
        <f t="shared" si="58"/>
        <v>0.89008264462809905</v>
      </c>
      <c r="R141" s="289">
        <f>Q157</f>
        <v>0.88482782549248495</v>
      </c>
      <c r="S141" s="157">
        <v>0.70856481481481481</v>
      </c>
      <c r="T141" s="158">
        <v>0.71875</v>
      </c>
      <c r="U141" s="159"/>
      <c r="V141" s="160">
        <v>14.666666666666668</v>
      </c>
      <c r="W141" s="158"/>
      <c r="X141" s="169"/>
      <c r="Y141" s="292"/>
      <c r="Z141" s="293"/>
      <c r="AA141" s="171">
        <f t="shared" si="59"/>
        <v>-362.72727272727298</v>
      </c>
      <c r="AB141" s="156">
        <f t="shared" si="60"/>
        <v>0.89008264462809905</v>
      </c>
      <c r="AC141" s="281">
        <f>AB157</f>
        <v>0.88482782549248495</v>
      </c>
    </row>
    <row r="142" spans="1:29" ht="15.75" customHeight="1">
      <c r="A142" s="285"/>
      <c r="B142" s="100" t="s">
        <v>120</v>
      </c>
      <c r="C142" s="274" t="s">
        <v>155</v>
      </c>
      <c r="D142" s="275"/>
      <c r="E142" s="101">
        <v>18.18</v>
      </c>
      <c r="F142" s="102">
        <v>1011</v>
      </c>
      <c r="G142" s="103">
        <f t="shared" si="61"/>
        <v>18379.98</v>
      </c>
      <c r="H142" s="26">
        <v>2</v>
      </c>
      <c r="I142" s="104">
        <v>3</v>
      </c>
      <c r="J142" s="105">
        <v>3600</v>
      </c>
      <c r="K142" s="106">
        <f t="shared" si="40"/>
        <v>1200</v>
      </c>
      <c r="L142" s="107">
        <v>3</v>
      </c>
      <c r="M142" s="105">
        <f t="shared" si="62"/>
        <v>3170.383275261323</v>
      </c>
      <c r="N142" s="106">
        <f t="shared" si="55"/>
        <v>1056.7944250871076</v>
      </c>
      <c r="O142" s="108">
        <f t="shared" si="56"/>
        <v>0</v>
      </c>
      <c r="P142" s="109">
        <f t="shared" si="57"/>
        <v>-143.20557491289242</v>
      </c>
      <c r="Q142" s="110">
        <f t="shared" si="58"/>
        <v>0.88066202090592294</v>
      </c>
      <c r="R142" s="290"/>
      <c r="S142" s="47">
        <v>0.72916666666666663</v>
      </c>
      <c r="T142" s="48">
        <v>0.74245370370370367</v>
      </c>
      <c r="U142" s="111">
        <v>14.999999999999947</v>
      </c>
      <c r="V142" s="112">
        <v>19.13333333333334</v>
      </c>
      <c r="W142" s="113"/>
      <c r="X142" s="13"/>
      <c r="Y142" s="276"/>
      <c r="Z142" s="277"/>
      <c r="AA142" s="172">
        <f t="shared" si="59"/>
        <v>-429.61672473867702</v>
      </c>
      <c r="AB142" s="110">
        <f t="shared" si="60"/>
        <v>0.88066202090592305</v>
      </c>
      <c r="AC142" s="282"/>
    </row>
    <row r="143" spans="1:29" ht="15.75" customHeight="1">
      <c r="A143" s="285"/>
      <c r="B143" s="100" t="s">
        <v>120</v>
      </c>
      <c r="C143" s="274" t="s">
        <v>157</v>
      </c>
      <c r="D143" s="275"/>
      <c r="E143" s="101">
        <v>24.82</v>
      </c>
      <c r="F143" s="102">
        <v>812</v>
      </c>
      <c r="G143" s="103">
        <f t="shared" si="61"/>
        <v>20153.84</v>
      </c>
      <c r="H143" s="26">
        <v>2</v>
      </c>
      <c r="I143" s="104">
        <v>4</v>
      </c>
      <c r="J143" s="105">
        <v>3300</v>
      </c>
      <c r="K143" s="106">
        <f t="shared" si="40"/>
        <v>825</v>
      </c>
      <c r="L143" s="107">
        <v>4</v>
      </c>
      <c r="M143" s="105">
        <f t="shared" si="62"/>
        <v>2940.8450704225393</v>
      </c>
      <c r="N143" s="106">
        <f t="shared" si="55"/>
        <v>735.21126760563482</v>
      </c>
      <c r="O143" s="108">
        <f t="shared" si="56"/>
        <v>0</v>
      </c>
      <c r="P143" s="109">
        <f t="shared" si="57"/>
        <v>-89.788732394365184</v>
      </c>
      <c r="Q143" s="110">
        <f t="shared" si="58"/>
        <v>0.89116517285531494</v>
      </c>
      <c r="R143" s="290"/>
      <c r="S143" s="47">
        <v>0.75307870370370367</v>
      </c>
      <c r="T143" s="48">
        <v>0.76458333333333328</v>
      </c>
      <c r="U143" s="111">
        <v>15.299999999999994</v>
      </c>
      <c r="V143" s="112">
        <v>16.566666666666645</v>
      </c>
      <c r="W143" s="113"/>
      <c r="X143" s="13"/>
      <c r="Y143" s="276"/>
      <c r="Z143" s="277"/>
      <c r="AA143" s="172">
        <f t="shared" si="59"/>
        <v>-359.15492957746073</v>
      </c>
      <c r="AB143" s="110">
        <f t="shared" si="60"/>
        <v>0.89116517285531494</v>
      </c>
      <c r="AC143" s="282"/>
    </row>
    <row r="144" spans="1:29" ht="15.75" customHeight="1">
      <c r="A144" s="285"/>
      <c r="B144" s="100" t="s">
        <v>120</v>
      </c>
      <c r="C144" s="274" t="s">
        <v>158</v>
      </c>
      <c r="D144" s="275"/>
      <c r="E144" s="101">
        <v>25.03</v>
      </c>
      <c r="F144" s="102">
        <v>689</v>
      </c>
      <c r="G144" s="103">
        <f t="shared" si="61"/>
        <v>17245.670000000002</v>
      </c>
      <c r="H144" s="26">
        <v>2</v>
      </c>
      <c r="I144" s="104">
        <v>4</v>
      </c>
      <c r="J144" s="105">
        <v>3300</v>
      </c>
      <c r="K144" s="106">
        <f t="shared" si="40"/>
        <v>825</v>
      </c>
      <c r="L144" s="107">
        <v>4</v>
      </c>
      <c r="M144" s="105">
        <f t="shared" si="62"/>
        <v>2938.8625592417252</v>
      </c>
      <c r="N144" s="106">
        <f t="shared" si="55"/>
        <v>734.7156398104313</v>
      </c>
      <c r="O144" s="108">
        <f t="shared" si="56"/>
        <v>0</v>
      </c>
      <c r="P144" s="109">
        <f t="shared" si="57"/>
        <v>-90.284360189568702</v>
      </c>
      <c r="Q144" s="110">
        <f t="shared" si="58"/>
        <v>0.89056441189143187</v>
      </c>
      <c r="R144" s="290"/>
      <c r="S144" s="47">
        <v>0.77500000000000002</v>
      </c>
      <c r="T144" s="48">
        <v>0.78476851851851848</v>
      </c>
      <c r="U144" s="111">
        <v>15.000000000000107</v>
      </c>
      <c r="V144" s="112">
        <v>14.066666666666574</v>
      </c>
      <c r="W144" s="113"/>
      <c r="X144" s="13"/>
      <c r="Y144" s="276"/>
      <c r="Z144" s="277"/>
      <c r="AA144" s="172">
        <f t="shared" si="59"/>
        <v>-361.13744075827481</v>
      </c>
      <c r="AB144" s="110">
        <f t="shared" si="60"/>
        <v>0.89056441189143187</v>
      </c>
      <c r="AC144" s="282"/>
    </row>
    <row r="145" spans="1:29" ht="15.75" customHeight="1">
      <c r="A145" s="285"/>
      <c r="B145" s="100" t="s">
        <v>120</v>
      </c>
      <c r="C145" s="274" t="s">
        <v>148</v>
      </c>
      <c r="D145" s="275"/>
      <c r="E145" s="101">
        <v>17.89</v>
      </c>
      <c r="F145" s="102">
        <v>1427</v>
      </c>
      <c r="G145" s="103">
        <f t="shared" si="61"/>
        <v>25529.030000000002</v>
      </c>
      <c r="H145" s="13">
        <v>2</v>
      </c>
      <c r="I145" s="104">
        <v>4</v>
      </c>
      <c r="J145" s="105">
        <v>3600</v>
      </c>
      <c r="K145" s="106">
        <f t="shared" si="40"/>
        <v>900</v>
      </c>
      <c r="L145" s="107">
        <v>4</v>
      </c>
      <c r="M145" s="105">
        <f t="shared" si="62"/>
        <v>3167.2009864364841</v>
      </c>
      <c r="N145" s="106">
        <f t="shared" si="55"/>
        <v>791.80024660912102</v>
      </c>
      <c r="O145" s="108">
        <f t="shared" si="56"/>
        <v>0</v>
      </c>
      <c r="P145" s="109">
        <f t="shared" si="57"/>
        <v>-108.19975339087898</v>
      </c>
      <c r="Q145" s="110">
        <f t="shared" si="58"/>
        <v>0.87977805178791224</v>
      </c>
      <c r="R145" s="290"/>
      <c r="S145" s="47">
        <v>0.79583333333333328</v>
      </c>
      <c r="T145" s="48">
        <v>0.81460648148148151</v>
      </c>
      <c r="U145" s="111">
        <v>15.933333333333319</v>
      </c>
      <c r="V145" s="112">
        <v>27.033333333333456</v>
      </c>
      <c r="W145" s="113"/>
      <c r="X145" s="116"/>
      <c r="Y145" s="276"/>
      <c r="Z145" s="277"/>
      <c r="AA145" s="172">
        <f t="shared" si="59"/>
        <v>-432.79901356351593</v>
      </c>
      <c r="AB145" s="110">
        <f t="shared" si="60"/>
        <v>0.87977805178791224</v>
      </c>
      <c r="AC145" s="282"/>
    </row>
    <row r="146" spans="1:29" ht="15.75" customHeight="1">
      <c r="A146" s="285"/>
      <c r="B146" s="100" t="s">
        <v>120</v>
      </c>
      <c r="C146" s="274" t="s">
        <v>149</v>
      </c>
      <c r="D146" s="275"/>
      <c r="E146" s="101">
        <v>16.66</v>
      </c>
      <c r="F146" s="102">
        <v>2283</v>
      </c>
      <c r="G146" s="121">
        <f t="shared" si="61"/>
        <v>38034.78</v>
      </c>
      <c r="H146" s="122">
        <v>2</v>
      </c>
      <c r="I146" s="104">
        <v>5</v>
      </c>
      <c r="J146" s="105">
        <v>3600</v>
      </c>
      <c r="K146" s="106">
        <f t="shared" si="40"/>
        <v>720</v>
      </c>
      <c r="L146" s="107">
        <v>5</v>
      </c>
      <c r="M146" s="105">
        <f t="shared" si="62"/>
        <v>3169.6104897801783</v>
      </c>
      <c r="N146" s="106">
        <f t="shared" si="55"/>
        <v>633.92209795603571</v>
      </c>
      <c r="O146" s="108">
        <f t="shared" si="56"/>
        <v>0</v>
      </c>
      <c r="P146" s="109">
        <f t="shared" si="57"/>
        <v>-86.077902043964286</v>
      </c>
      <c r="Q146" s="110">
        <f t="shared" si="58"/>
        <v>0.88044735827227183</v>
      </c>
      <c r="R146" s="290"/>
      <c r="S146" s="47">
        <v>0.82499999999999996</v>
      </c>
      <c r="T146" s="48">
        <v>0.85501157407407402</v>
      </c>
      <c r="U146" s="111">
        <v>14.966666666666555</v>
      </c>
      <c r="V146" s="112">
        <v>43.216666666666654</v>
      </c>
      <c r="W146" s="113">
        <v>0.85501157407407402</v>
      </c>
      <c r="X146" s="116">
        <v>0.90763888888888888</v>
      </c>
      <c r="Y146" s="276"/>
      <c r="Z146" s="277"/>
      <c r="AA146" s="172">
        <f t="shared" si="59"/>
        <v>-430.38951021982166</v>
      </c>
      <c r="AB146" s="110">
        <f t="shared" si="60"/>
        <v>0.88044735827227172</v>
      </c>
      <c r="AC146" s="282"/>
    </row>
    <row r="147" spans="1:29" ht="15.75" customHeight="1">
      <c r="A147" s="285"/>
      <c r="B147" s="100" t="s">
        <v>120</v>
      </c>
      <c r="C147" s="274" t="s">
        <v>155</v>
      </c>
      <c r="D147" s="275"/>
      <c r="E147" s="101">
        <v>18.18</v>
      </c>
      <c r="F147" s="102">
        <v>2598</v>
      </c>
      <c r="G147" s="121">
        <f t="shared" si="61"/>
        <v>47231.64</v>
      </c>
      <c r="H147" s="62"/>
      <c r="I147" s="104">
        <v>3</v>
      </c>
      <c r="J147" s="105">
        <v>3600</v>
      </c>
      <c r="K147" s="106">
        <f t="shared" si="40"/>
        <v>1200</v>
      </c>
      <c r="L147" s="107">
        <v>3</v>
      </c>
      <c r="M147" s="105">
        <f t="shared" si="62"/>
        <v>3169.3663165028761</v>
      </c>
      <c r="N147" s="106">
        <f t="shared" si="55"/>
        <v>1056.455438834292</v>
      </c>
      <c r="O147" s="123">
        <f t="shared" si="56"/>
        <v>0</v>
      </c>
      <c r="P147" s="124">
        <f t="shared" si="57"/>
        <v>-143.54456116570805</v>
      </c>
      <c r="Q147" s="125">
        <f t="shared" si="58"/>
        <v>0.88037953236190991</v>
      </c>
      <c r="R147" s="290"/>
      <c r="S147" s="47">
        <v>0.90763888888888888</v>
      </c>
      <c r="T147" s="48">
        <v>0.94179398148148152</v>
      </c>
      <c r="U147" s="111">
        <v>75.783333333333402</v>
      </c>
      <c r="V147" s="112">
        <v>49.183333333333401</v>
      </c>
      <c r="W147" s="113"/>
      <c r="X147" s="116"/>
      <c r="Y147" s="276"/>
      <c r="Z147" s="277"/>
      <c r="AA147" s="172">
        <f t="shared" si="59"/>
        <v>-430.63368349712391</v>
      </c>
      <c r="AB147" s="110">
        <f t="shared" si="60"/>
        <v>0.88037953236191002</v>
      </c>
      <c r="AC147" s="282"/>
    </row>
    <row r="148" spans="1:29" ht="15.75" customHeight="1">
      <c r="A148" s="285"/>
      <c r="B148" s="100" t="s">
        <v>120</v>
      </c>
      <c r="C148" s="274" t="s">
        <v>157</v>
      </c>
      <c r="D148" s="275"/>
      <c r="E148" s="101">
        <v>24.82</v>
      </c>
      <c r="F148" s="102">
        <v>1907</v>
      </c>
      <c r="G148" s="121">
        <f t="shared" si="61"/>
        <v>47331.74</v>
      </c>
      <c r="H148" s="62"/>
      <c r="I148" s="104">
        <v>4</v>
      </c>
      <c r="J148" s="105">
        <v>3300</v>
      </c>
      <c r="K148" s="106">
        <f t="shared" si="40"/>
        <v>825</v>
      </c>
      <c r="L148" s="118">
        <v>4</v>
      </c>
      <c r="M148" s="105">
        <f t="shared" si="62"/>
        <v>2941.3881748071976</v>
      </c>
      <c r="N148" s="106">
        <f t="shared" si="55"/>
        <v>735.34704370179941</v>
      </c>
      <c r="O148" s="123">
        <f t="shared" si="56"/>
        <v>0</v>
      </c>
      <c r="P148" s="124">
        <f t="shared" si="57"/>
        <v>-89.652956298200593</v>
      </c>
      <c r="Q148" s="125">
        <f t="shared" si="58"/>
        <v>0.89132974994157499</v>
      </c>
      <c r="R148" s="290"/>
      <c r="S148" s="47">
        <v>0.95284722222222218</v>
      </c>
      <c r="T148" s="48">
        <v>0.97986111111111107</v>
      </c>
      <c r="U148" s="111">
        <v>15.916666666666544</v>
      </c>
      <c r="V148" s="112">
        <v>38.900000000000006</v>
      </c>
      <c r="W148" s="113"/>
      <c r="X148" s="116"/>
      <c r="Y148" s="276"/>
      <c r="Z148" s="277"/>
      <c r="AA148" s="172">
        <f t="shared" si="59"/>
        <v>-358.61182519280237</v>
      </c>
      <c r="AB148" s="110">
        <f t="shared" si="60"/>
        <v>0.89132974994157499</v>
      </c>
      <c r="AC148" s="282"/>
    </row>
    <row r="149" spans="1:29" ht="15.75" customHeight="1">
      <c r="A149" s="285"/>
      <c r="B149" s="100" t="s">
        <v>120</v>
      </c>
      <c r="C149" s="274" t="s">
        <v>158</v>
      </c>
      <c r="D149" s="275"/>
      <c r="E149" s="101">
        <v>25.03</v>
      </c>
      <c r="F149" s="102">
        <v>1367</v>
      </c>
      <c r="G149" s="121">
        <f t="shared" si="61"/>
        <v>34216.01</v>
      </c>
      <c r="H149" s="62"/>
      <c r="I149" s="104">
        <v>4</v>
      </c>
      <c r="J149" s="105">
        <v>3300</v>
      </c>
      <c r="K149" s="106">
        <f t="shared" si="40"/>
        <v>825</v>
      </c>
      <c r="L149" s="118">
        <v>4</v>
      </c>
      <c r="M149" s="105">
        <f t="shared" si="62"/>
        <v>2939.7849462365716</v>
      </c>
      <c r="N149" s="106">
        <f t="shared" si="55"/>
        <v>734.9462365591429</v>
      </c>
      <c r="O149" s="123">
        <f t="shared" si="56"/>
        <v>0</v>
      </c>
      <c r="P149" s="124">
        <f t="shared" si="57"/>
        <v>-90.053763440857097</v>
      </c>
      <c r="Q149" s="125">
        <f t="shared" si="58"/>
        <v>0.89084392310199145</v>
      </c>
      <c r="R149" s="290"/>
      <c r="S149" s="47">
        <v>0.99034722222222227</v>
      </c>
      <c r="T149" s="48">
        <v>1.0097222222222222</v>
      </c>
      <c r="U149" s="111">
        <v>15.100000000000122</v>
      </c>
      <c r="V149" s="112">
        <v>27.899999999999885</v>
      </c>
      <c r="W149" s="126"/>
      <c r="X149" s="127"/>
      <c r="Y149" s="276"/>
      <c r="Z149" s="277"/>
      <c r="AA149" s="172">
        <f t="shared" si="59"/>
        <v>-360.21505376342839</v>
      </c>
      <c r="AB149" s="110">
        <f t="shared" si="60"/>
        <v>0.89084392310199145</v>
      </c>
      <c r="AC149" s="282"/>
    </row>
    <row r="150" spans="1:29" ht="15.75" customHeight="1">
      <c r="A150" s="285"/>
      <c r="B150" s="100" t="s">
        <v>120</v>
      </c>
      <c r="C150" s="274" t="s">
        <v>148</v>
      </c>
      <c r="D150" s="275"/>
      <c r="E150" s="101">
        <v>17.89</v>
      </c>
      <c r="F150" s="102">
        <v>3887</v>
      </c>
      <c r="G150" s="121">
        <f t="shared" si="61"/>
        <v>69538.430000000008</v>
      </c>
      <c r="H150" s="62"/>
      <c r="I150" s="104">
        <v>4</v>
      </c>
      <c r="J150" s="105">
        <v>3600</v>
      </c>
      <c r="K150" s="106">
        <f t="shared" si="40"/>
        <v>900</v>
      </c>
      <c r="L150" s="118">
        <v>4</v>
      </c>
      <c r="M150" s="105">
        <f t="shared" si="62"/>
        <v>3168.0326013130971</v>
      </c>
      <c r="N150" s="106">
        <f t="shared" si="55"/>
        <v>792.00815032827427</v>
      </c>
      <c r="O150" s="123">
        <f t="shared" si="56"/>
        <v>0</v>
      </c>
      <c r="P150" s="124">
        <f t="shared" si="57"/>
        <v>-107.99184967172573</v>
      </c>
      <c r="Q150" s="125">
        <f t="shared" si="58"/>
        <v>0.88000905592030476</v>
      </c>
      <c r="R150" s="290"/>
      <c r="S150" s="47">
        <v>1.0204050925925925</v>
      </c>
      <c r="T150" s="48">
        <v>1.0715277777777779</v>
      </c>
      <c r="U150" s="111">
        <v>15.383333333333233</v>
      </c>
      <c r="V150" s="112">
        <v>73.61666666666693</v>
      </c>
      <c r="W150" s="126"/>
      <c r="X150" s="127"/>
      <c r="Y150" s="276"/>
      <c r="Z150" s="277"/>
      <c r="AA150" s="172">
        <f t="shared" si="59"/>
        <v>-431.96739868690292</v>
      </c>
      <c r="AB150" s="110">
        <f t="shared" si="60"/>
        <v>0.88000905592030476</v>
      </c>
      <c r="AC150" s="282"/>
    </row>
    <row r="151" spans="1:29" ht="15.75" customHeight="1">
      <c r="A151" s="285"/>
      <c r="B151" s="100" t="s">
        <v>120</v>
      </c>
      <c r="C151" s="274" t="s">
        <v>149</v>
      </c>
      <c r="D151" s="275"/>
      <c r="E151" s="101">
        <v>16.66</v>
      </c>
      <c r="F151" s="102">
        <v>5738</v>
      </c>
      <c r="G151" s="121">
        <f t="shared" si="61"/>
        <v>95595.08</v>
      </c>
      <c r="H151" s="62"/>
      <c r="I151" s="104">
        <v>5</v>
      </c>
      <c r="J151" s="105">
        <v>3600</v>
      </c>
      <c r="K151" s="106">
        <f t="shared" si="40"/>
        <v>720</v>
      </c>
      <c r="L151" s="118">
        <v>5</v>
      </c>
      <c r="M151" s="105">
        <f t="shared" si="62"/>
        <v>3169.1930039889558</v>
      </c>
      <c r="N151" s="106">
        <f t="shared" si="55"/>
        <v>633.83860079779117</v>
      </c>
      <c r="O151" s="123">
        <f t="shared" si="56"/>
        <v>0</v>
      </c>
      <c r="P151" s="124">
        <f t="shared" si="57"/>
        <v>-86.161399202208827</v>
      </c>
      <c r="Q151" s="125">
        <f t="shared" si="58"/>
        <v>0.88033138999693217</v>
      </c>
      <c r="R151" s="290"/>
      <c r="S151" s="47">
        <v>1.0821990740740741</v>
      </c>
      <c r="T151" s="48">
        <v>1.1576388888888889</v>
      </c>
      <c r="U151" s="111">
        <v>15.366666666666617</v>
      </c>
      <c r="V151" s="112">
        <v>108.63333333333327</v>
      </c>
      <c r="W151" s="126"/>
      <c r="X151" s="127"/>
      <c r="Y151" s="276"/>
      <c r="Z151" s="277"/>
      <c r="AA151" s="172">
        <f t="shared" si="59"/>
        <v>-430.80699601104425</v>
      </c>
      <c r="AB151" s="110">
        <f t="shared" si="60"/>
        <v>0.88033138999693217</v>
      </c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72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72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13"/>
      <c r="X154" s="116"/>
      <c r="Y154" s="276"/>
      <c r="Z154" s="277"/>
      <c r="AA154" s="172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72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73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167"/>
      <c r="G157" s="135"/>
      <c r="H157" s="69"/>
      <c r="I157" s="136">
        <f t="shared" ref="I157:J157" si="63">AVERAGE(I141:I156)</f>
        <v>4.0909090909090908</v>
      </c>
      <c r="J157" s="137">
        <f t="shared" si="63"/>
        <v>3463.6363636363635</v>
      </c>
      <c r="K157" s="138">
        <f t="shared" ref="K157" si="64">J157/I157</f>
        <v>846.66666666666663</v>
      </c>
      <c r="L157" s="136">
        <f t="shared" ref="L157:M157" si="65">AVERAGE(L141:L156)</f>
        <v>4.0909090909090908</v>
      </c>
      <c r="M157" s="137">
        <f t="shared" si="65"/>
        <v>3064.7218319330614</v>
      </c>
      <c r="N157" s="138">
        <f>M157/L157</f>
        <v>749.15422558363719</v>
      </c>
      <c r="O157" s="139">
        <f>L157-I157</f>
        <v>0</v>
      </c>
      <c r="P157" s="140">
        <f>N157-K157</f>
        <v>-97.512441083029444</v>
      </c>
      <c r="Q157" s="141">
        <f>N157/K157</f>
        <v>0.88482782549248495</v>
      </c>
      <c r="R157" s="291"/>
      <c r="S157" s="142">
        <f>S141</f>
        <v>0.70856481481481481</v>
      </c>
      <c r="T157" s="143">
        <f>INDEX(T141:T156,COUNTA(T141:T156))</f>
        <v>1.1576388888888889</v>
      </c>
      <c r="U157" s="144"/>
      <c r="V157" s="166"/>
      <c r="W157" s="167"/>
      <c r="X157" s="138"/>
      <c r="Y157" s="279"/>
      <c r="Z157" s="280"/>
      <c r="AA157" s="174">
        <f>M157-J157</f>
        <v>-398.91453170330215</v>
      </c>
      <c r="AB157" s="141">
        <f>M157/J157</f>
        <v>0.88482782549248495</v>
      </c>
      <c r="AC157" s="283"/>
    </row>
    <row r="159" spans="1:29">
      <c r="Y159" s="273" t="s">
        <v>159</v>
      </c>
      <c r="Z159" s="273"/>
    </row>
    <row r="160" spans="1:29">
      <c r="Y160" s="273" t="s">
        <v>160</v>
      </c>
      <c r="Z160" s="273"/>
    </row>
    <row r="161" spans="25:26">
      <c r="Y161" s="273" t="s">
        <v>161</v>
      </c>
      <c r="Z161" s="273"/>
    </row>
    <row r="162" spans="25:26">
      <c r="Y162" s="273" t="s">
        <v>162</v>
      </c>
      <c r="Z162" s="273"/>
    </row>
    <row r="163" spans="25:26">
      <c r="Y163" s="273" t="s">
        <v>163</v>
      </c>
      <c r="Z163" s="273"/>
    </row>
    <row r="164" spans="25:26">
      <c r="Y164" s="273" t="s">
        <v>164</v>
      </c>
      <c r="Z164" s="273"/>
    </row>
    <row r="165" spans="25:26">
      <c r="Y165" s="273" t="s">
        <v>165</v>
      </c>
      <c r="Z165" s="273"/>
    </row>
    <row r="166" spans="25:26">
      <c r="Y166" s="273" t="s">
        <v>166</v>
      </c>
      <c r="Z166" s="273"/>
    </row>
    <row r="167" spans="25:26">
      <c r="Y167" s="273" t="s">
        <v>167</v>
      </c>
      <c r="Z167" s="273"/>
    </row>
    <row r="168" spans="25:26">
      <c r="Y168" s="273" t="s">
        <v>168</v>
      </c>
      <c r="Z168" s="273"/>
    </row>
    <row r="169" spans="25:26">
      <c r="Y169" s="273" t="s">
        <v>169</v>
      </c>
      <c r="Z169" s="273"/>
    </row>
    <row r="170" spans="25:26">
      <c r="Y170" s="273" t="s">
        <v>170</v>
      </c>
      <c r="Z170" s="273"/>
    </row>
    <row r="171" spans="25:26">
      <c r="Y171" s="273" t="s">
        <v>171</v>
      </c>
      <c r="Z171" s="273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263" priority="1" operator="greaterThan">
      <formula>0</formula>
    </cfRule>
  </conditionalFormatting>
  <conditionalFormatting sqref="P5:P157 AA5:AA157">
    <cfRule type="cellIs" dxfId="262" priority="4" operator="lessThan">
      <formula>0</formula>
    </cfRule>
  </conditionalFormatting>
  <conditionalFormatting sqref="Q5:Q157 AB5:AB157">
    <cfRule type="cellIs" dxfId="261" priority="2" operator="greaterThan">
      <formula>1</formula>
    </cfRule>
    <cfRule type="cellIs" dxfId="260" priority="3" operator="lessThan">
      <formula>0.8</formula>
    </cfRule>
  </conditionalFormatting>
  <conditionalFormatting sqref="AC5:AC6 R5:R157 AC90:AC95">
    <cfRule type="cellIs" dxfId="259" priority="5" operator="lessThan">
      <formula>0.8</formula>
    </cfRule>
  </conditionalFormatting>
  <conditionalFormatting sqref="AC12:AC20">
    <cfRule type="cellIs" dxfId="258" priority="13" operator="lessThan">
      <formula>0.8</formula>
    </cfRule>
  </conditionalFormatting>
  <conditionalFormatting sqref="AC22:AC27">
    <cfRule type="cellIs" dxfId="257" priority="12" operator="lessThan">
      <formula>0.8</formula>
    </cfRule>
  </conditionalFormatting>
  <conditionalFormatting sqref="AC39">
    <cfRule type="cellIs" dxfId="256" priority="11" operator="lessThan">
      <formula>0.8</formula>
    </cfRule>
  </conditionalFormatting>
  <conditionalFormatting sqref="AC56">
    <cfRule type="cellIs" dxfId="255" priority="7" operator="lessThan">
      <formula>0.8</formula>
    </cfRule>
  </conditionalFormatting>
  <conditionalFormatting sqref="AC73:AC78">
    <cfRule type="cellIs" dxfId="254" priority="6" operator="lessThan">
      <formula>0.8</formula>
    </cfRule>
  </conditionalFormatting>
  <conditionalFormatting sqref="AC107">
    <cfRule type="cellIs" dxfId="253" priority="10" operator="lessThan">
      <formula>0.8</formula>
    </cfRule>
  </conditionalFormatting>
  <conditionalFormatting sqref="AC124">
    <cfRule type="cellIs" dxfId="252" priority="9" operator="lessThan">
      <formula>0.8</formula>
    </cfRule>
  </conditionalFormatting>
  <conditionalFormatting sqref="AC141:AC146">
    <cfRule type="cellIs" dxfId="251" priority="8" operator="lessThan">
      <formula>0.8</formula>
    </cfRule>
  </conditionalFormatting>
  <dataValidations count="1">
    <dataValidation type="list" allowBlank="1" showInputMessage="1" showErrorMessage="1" sqref="Y5:Z157" xr:uid="{DA0B0066-5DFD-4B61-8A62-CDCE0FE8D51E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47117-68BB-40E3-B24E-C1199E344026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Q34" sqref="Q34"/>
      <selection pane="bottomLeft" activeCell="AC136" sqref="AC13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886718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52752</v>
      </c>
      <c r="E1" s="88" t="s">
        <v>3</v>
      </c>
      <c r="F1" s="89">
        <f>SUM(G5:G140)</f>
        <v>2612673.4899999993</v>
      </c>
      <c r="G1" s="90" t="s">
        <v>84</v>
      </c>
      <c r="H1" s="91">
        <f>L21+L38+L55+L72+L89+L106+L123+L140</f>
        <v>156.66666666666666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205</v>
      </c>
      <c r="Z1" s="192" t="s">
        <v>206</v>
      </c>
      <c r="AA1" s="370" t="s">
        <v>173</v>
      </c>
      <c r="AB1" s="371"/>
      <c r="AC1" s="176" t="s">
        <v>19</v>
      </c>
      <c r="AD1" s="177" t="s">
        <v>172</v>
      </c>
      <c r="AE1" s="338" t="s">
        <v>90</v>
      </c>
      <c r="AF1" s="353"/>
      <c r="AG1" s="354"/>
    </row>
    <row r="2" spans="1:33" ht="26.25" customHeight="1" thickBot="1">
      <c r="A2" s="331">
        <v>46092</v>
      </c>
      <c r="B2" s="332"/>
      <c r="C2" s="92" t="s">
        <v>40</v>
      </c>
      <c r="D2" s="93">
        <f>AVERAGE(N21,N38,N55,N72,N89,N106,N123,N140)</f>
        <v>136.14951719827798</v>
      </c>
      <c r="E2" s="93" t="s">
        <v>91</v>
      </c>
      <c r="F2" s="94">
        <f>F1/D1</f>
        <v>49.527477441613577</v>
      </c>
      <c r="G2" s="95" t="s">
        <v>92</v>
      </c>
      <c r="H2" s="96">
        <f>COUNT(H5:H140)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SUM(Y21,Y38,Y55,Y72,Y89,Y106,Y123,Y140)</f>
        <v>0</v>
      </c>
      <c r="Z2" s="193">
        <f>SUM(Z21,Z38,Z55,Z72,Z89,Z106,Z123,Z140)</f>
        <v>0</v>
      </c>
      <c r="AA2" s="372"/>
      <c r="AB2" s="373"/>
      <c r="AC2" s="201">
        <f>SUM(AC21,AC38,AC55,AC72,AC89,AC106,AC123,AC140)</f>
        <v>43</v>
      </c>
      <c r="AD2" s="202">
        <f>SUM(AD21,AD38,AD55,AD72,AD89,AD106,AD123,AD140)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207</v>
      </c>
      <c r="Z3" s="364"/>
      <c r="AA3" s="366" t="s">
        <v>108</v>
      </c>
      <c r="AB3" s="367"/>
      <c r="AC3" s="363" t="s">
        <v>208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8"/>
      <c r="AB4" s="369"/>
      <c r="AC4" s="194" t="s">
        <v>174</v>
      </c>
      <c r="AD4" s="195" t="s">
        <v>175</v>
      </c>
      <c r="AE4" s="312"/>
      <c r="AF4" s="299"/>
      <c r="AG4" s="301"/>
    </row>
    <row r="5" spans="1:33" ht="15.75" customHeight="1">
      <c r="A5" s="284" t="s">
        <v>180</v>
      </c>
      <c r="B5" s="114" t="s">
        <v>181</v>
      </c>
      <c r="C5" s="362" t="s">
        <v>182</v>
      </c>
      <c r="D5" s="362"/>
      <c r="E5" s="147">
        <v>56.77</v>
      </c>
      <c r="F5" s="151">
        <v>3653</v>
      </c>
      <c r="G5" s="148">
        <f t="shared" ref="G5:G7" si="0">E5*F5</f>
        <v>207380.81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25</v>
      </c>
      <c r="M5" s="151">
        <f>F5/V5*60</f>
        <v>1785.8229223248238</v>
      </c>
      <c r="N5" s="152">
        <f>M5/L5</f>
        <v>71.432916892992949</v>
      </c>
      <c r="O5" s="154">
        <f>L5-I5</f>
        <v>1</v>
      </c>
      <c r="P5" s="155">
        <f>N5-K5</f>
        <v>-11.900416440340379</v>
      </c>
      <c r="Q5" s="156">
        <f>N5/K5</f>
        <v>0.85719500271591542</v>
      </c>
      <c r="R5" s="289">
        <f>Q21</f>
        <v>0.88043229797652023</v>
      </c>
      <c r="S5" s="157">
        <v>0.25018518518518518</v>
      </c>
      <c r="T5" s="158">
        <v>0.33541666666666664</v>
      </c>
      <c r="U5" s="159"/>
      <c r="V5" s="160">
        <v>122.73333333333331</v>
      </c>
      <c r="W5" s="181"/>
      <c r="X5" s="152"/>
      <c r="Y5" s="12"/>
      <c r="Z5" s="198"/>
      <c r="AA5" s="292"/>
      <c r="AB5" s="293"/>
      <c r="AC5" s="12">
        <v>3</v>
      </c>
      <c r="AD5" s="198"/>
      <c r="AE5" s="178">
        <f>M5-J5</f>
        <v>-214.17707767517618</v>
      </c>
      <c r="AF5" s="132">
        <f>M5/J5</f>
        <v>0.89291146116241193</v>
      </c>
      <c r="AG5" s="365">
        <f>AF21</f>
        <v>0.892832752877598</v>
      </c>
    </row>
    <row r="6" spans="1:33" ht="15.75" customHeight="1">
      <c r="A6" s="285"/>
      <c r="B6" s="100" t="s">
        <v>183</v>
      </c>
      <c r="C6" s="361" t="s">
        <v>186</v>
      </c>
      <c r="D6" s="361"/>
      <c r="E6" s="101">
        <v>59.52</v>
      </c>
      <c r="F6" s="102">
        <v>4525</v>
      </c>
      <c r="G6" s="103">
        <f t="shared" si="0"/>
        <v>269328</v>
      </c>
      <c r="H6" s="26"/>
      <c r="I6" s="104">
        <v>24</v>
      </c>
      <c r="J6" s="105">
        <v>2000</v>
      </c>
      <c r="K6" s="106">
        <f t="shared" ref="K6:K41" si="1">J6/I6</f>
        <v>83.333333333333329</v>
      </c>
      <c r="L6" s="107">
        <v>24</v>
      </c>
      <c r="M6" s="105">
        <f>F6/V6*60</f>
        <v>1785.4011398509429</v>
      </c>
      <c r="N6" s="106">
        <f>M6/L6</f>
        <v>74.391714160455948</v>
      </c>
      <c r="O6" s="108">
        <f>L6-I6</f>
        <v>0</v>
      </c>
      <c r="P6" s="109">
        <f>N6-K6</f>
        <v>-8.9416191728773811</v>
      </c>
      <c r="Q6" s="110">
        <f>N6/K6</f>
        <v>0.89270056992547142</v>
      </c>
      <c r="R6" s="290"/>
      <c r="S6" s="47">
        <v>0.33888888888888891</v>
      </c>
      <c r="T6" s="48">
        <v>0.44449074074074074</v>
      </c>
      <c r="U6" s="111">
        <v>5.0000000000000622</v>
      </c>
      <c r="V6" s="112">
        <v>152.06666666666663</v>
      </c>
      <c r="W6" s="113">
        <v>0.44449074074074074</v>
      </c>
      <c r="X6" s="116">
        <v>0.4836226851851852</v>
      </c>
      <c r="Y6" s="12"/>
      <c r="Z6" s="198"/>
      <c r="AA6" s="276"/>
      <c r="AB6" s="277"/>
      <c r="AC6" s="12">
        <v>5</v>
      </c>
      <c r="AD6" s="198"/>
      <c r="AE6" s="117">
        <f>M6-J6</f>
        <v>-214.59886014905715</v>
      </c>
      <c r="AF6" s="110">
        <f>M6/J6</f>
        <v>0.89270056992547142</v>
      </c>
      <c r="AG6" s="359"/>
    </row>
    <row r="7" spans="1:33" ht="15.75" customHeight="1">
      <c r="A7" s="285"/>
      <c r="B7" s="100" t="s">
        <v>183</v>
      </c>
      <c r="C7" s="361" t="s">
        <v>184</v>
      </c>
      <c r="D7" s="361"/>
      <c r="E7" s="101">
        <v>77.34</v>
      </c>
      <c r="F7" s="102">
        <v>2071</v>
      </c>
      <c r="G7" s="103">
        <f t="shared" si="0"/>
        <v>160171.14000000001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1785.7724550898208</v>
      </c>
      <c r="N7" s="106">
        <f>M7/L7</f>
        <v>77.642280656079166</v>
      </c>
      <c r="O7" s="108">
        <f>L7-I7</f>
        <v>0</v>
      </c>
      <c r="P7" s="109">
        <f>N7-K7</f>
        <v>-9.3142410830512716</v>
      </c>
      <c r="Q7" s="110">
        <f>N7/K7</f>
        <v>0.89288622754491043</v>
      </c>
      <c r="R7" s="290"/>
      <c r="S7" s="47">
        <v>0.4836226851851852</v>
      </c>
      <c r="T7" s="48">
        <v>0.53194444444444444</v>
      </c>
      <c r="U7" s="111">
        <v>56.350000000000016</v>
      </c>
      <c r="V7" s="112">
        <v>69.583333333333314</v>
      </c>
      <c r="W7" s="113"/>
      <c r="X7" s="116"/>
      <c r="Y7" s="12"/>
      <c r="Z7" s="198"/>
      <c r="AA7" s="276"/>
      <c r="AB7" s="277"/>
      <c r="AC7" s="12">
        <v>2</v>
      </c>
      <c r="AD7" s="198"/>
      <c r="AE7" s="117">
        <f>M7-J7</f>
        <v>-214.22754491017918</v>
      </c>
      <c r="AF7" s="110">
        <f>M7/J7</f>
        <v>0.89288622754491043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24</v>
      </c>
      <c r="M21" s="137">
        <f t="shared" si="4"/>
        <v>1785.6655057551959</v>
      </c>
      <c r="N21" s="138">
        <f>M21/L21</f>
        <v>74.402729406466491</v>
      </c>
      <c r="O21" s="139">
        <f>L21-I21</f>
        <v>0.33333333333333215</v>
      </c>
      <c r="P21" s="140">
        <f>N21-K21</f>
        <v>-10.104312847054629</v>
      </c>
      <c r="Q21" s="141">
        <f>N21/K21</f>
        <v>0.88043229797652023</v>
      </c>
      <c r="R21" s="291"/>
      <c r="S21" s="142">
        <f>S5</f>
        <v>0.25018518518518518</v>
      </c>
      <c r="T21" s="143">
        <f>INDEX(T5:T20,COUNTA(T5:T20))</f>
        <v>0.53194444444444444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10</v>
      </c>
      <c r="AD21" s="180">
        <f>SUM(AD5:AD20)</f>
        <v>0</v>
      </c>
      <c r="AE21" s="168">
        <f>M21-J21</f>
        <v>-214.33449424480409</v>
      </c>
      <c r="AF21" s="141">
        <f>M21/J21</f>
        <v>0.892832752877598</v>
      </c>
      <c r="AG21" s="360"/>
    </row>
    <row r="22" spans="1:33" ht="15.75" customHeight="1">
      <c r="A22" s="294" t="s">
        <v>187</v>
      </c>
      <c r="B22" s="146" t="s">
        <v>183</v>
      </c>
      <c r="C22" s="287" t="s">
        <v>190</v>
      </c>
      <c r="D22" s="288"/>
      <c r="E22" s="147">
        <v>47.37</v>
      </c>
      <c r="F22" s="159">
        <v>1833</v>
      </c>
      <c r="G22" s="148">
        <f t="shared" ref="G22:G24" si="5">E22*F22</f>
        <v>86829.209999999992</v>
      </c>
      <c r="H22" s="149"/>
      <c r="I22" s="153">
        <v>21</v>
      </c>
      <c r="J22" s="151">
        <v>2000</v>
      </c>
      <c r="K22" s="152">
        <f>J22/I22</f>
        <v>95.238095238095241</v>
      </c>
      <c r="L22" s="153">
        <v>22</v>
      </c>
      <c r="M22" s="151">
        <f>F22/V22*60</f>
        <v>1783.4594594594596</v>
      </c>
      <c r="N22" s="152">
        <f>M22/L22</f>
        <v>81.066339066339069</v>
      </c>
      <c r="O22" s="154">
        <f>L22-I22</f>
        <v>1</v>
      </c>
      <c r="P22" s="155">
        <f>N22-K22</f>
        <v>-14.171756171756172</v>
      </c>
      <c r="Q22" s="156">
        <f>N22/K22</f>
        <v>0.8511965601965602</v>
      </c>
      <c r="R22" s="289">
        <f>Q38</f>
        <v>0.87833913291367571</v>
      </c>
      <c r="S22" s="157">
        <v>0.2502314814814815</v>
      </c>
      <c r="T22" s="158">
        <v>0.29305555555555557</v>
      </c>
      <c r="U22" s="159"/>
      <c r="V22" s="160">
        <v>61.666666666666657</v>
      </c>
      <c r="W22" s="97"/>
      <c r="X22" s="98"/>
      <c r="Y22" s="12"/>
      <c r="Z22" s="198"/>
      <c r="AA22" s="292"/>
      <c r="AB22" s="293"/>
      <c r="AC22" s="12">
        <v>1</v>
      </c>
      <c r="AD22" s="198"/>
      <c r="AE22" s="115">
        <f>M22-J22</f>
        <v>-216.54054054054041</v>
      </c>
      <c r="AF22" s="156">
        <f>M22/J22</f>
        <v>0.89172972972972975</v>
      </c>
      <c r="AG22" s="358">
        <f>AF38</f>
        <v>0.89228102391230535</v>
      </c>
    </row>
    <row r="23" spans="1:33" ht="15.75" customHeight="1">
      <c r="A23" s="295"/>
      <c r="B23" s="163" t="s">
        <v>183</v>
      </c>
      <c r="C23" s="274" t="s">
        <v>192</v>
      </c>
      <c r="D23" s="275"/>
      <c r="E23" s="101">
        <v>53.76</v>
      </c>
      <c r="F23" s="111">
        <v>2838</v>
      </c>
      <c r="G23" s="103">
        <f t="shared" si="5"/>
        <v>152570.88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1785.2175432465488</v>
      </c>
      <c r="N23" s="106">
        <f>M23/L23</f>
        <v>89.260877162327432</v>
      </c>
      <c r="O23" s="108">
        <f>L23-I23</f>
        <v>0</v>
      </c>
      <c r="P23" s="109">
        <f>N23-K23</f>
        <v>-10.739122837672568</v>
      </c>
      <c r="Q23" s="110">
        <f>N23/K23</f>
        <v>0.89260877162327434</v>
      </c>
      <c r="R23" s="290"/>
      <c r="S23" s="47">
        <v>0.29652777777777778</v>
      </c>
      <c r="T23" s="48">
        <v>0.36276620370370372</v>
      </c>
      <c r="U23" s="111">
        <v>4.9999999999999822</v>
      </c>
      <c r="V23" s="112">
        <v>95.383333333333354</v>
      </c>
      <c r="W23" s="113"/>
      <c r="X23" s="116"/>
      <c r="Y23" s="12"/>
      <c r="Z23" s="198"/>
      <c r="AA23" s="276"/>
      <c r="AB23" s="277"/>
      <c r="AC23" s="12">
        <v>3</v>
      </c>
      <c r="AD23" s="198"/>
      <c r="AE23" s="117">
        <f>M23-J23</f>
        <v>-214.78245675345124</v>
      </c>
      <c r="AF23" s="110">
        <f>M23/J23</f>
        <v>0.89260877162327434</v>
      </c>
      <c r="AG23" s="359"/>
    </row>
    <row r="24" spans="1:33" ht="15.75" customHeight="1">
      <c r="A24" s="295"/>
      <c r="B24" s="163" t="s">
        <v>183</v>
      </c>
      <c r="C24" s="274" t="s">
        <v>193</v>
      </c>
      <c r="D24" s="275"/>
      <c r="E24" s="101">
        <v>71.55</v>
      </c>
      <c r="F24" s="111">
        <v>2441</v>
      </c>
      <c r="G24" s="103">
        <f t="shared" si="5"/>
        <v>174653.55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1785.0091407678237</v>
      </c>
      <c r="N24" s="106">
        <f>M24/L24</f>
        <v>81.136779125810165</v>
      </c>
      <c r="O24" s="108">
        <f>L24-I24</f>
        <v>0</v>
      </c>
      <c r="P24" s="109">
        <f>N24-K24</f>
        <v>-9.7723117832807418</v>
      </c>
      <c r="Q24" s="110">
        <f>N24/K24</f>
        <v>0.89250457038391184</v>
      </c>
      <c r="R24" s="290"/>
      <c r="S24" s="47">
        <v>0.36666666666666664</v>
      </c>
      <c r="T24" s="48">
        <v>0.42364583333333333</v>
      </c>
      <c r="U24" s="111">
        <v>5.6166666666666121</v>
      </c>
      <c r="V24" s="112">
        <v>82.05000000000004</v>
      </c>
      <c r="W24" s="113"/>
      <c r="X24" s="116"/>
      <c r="Y24" s="12"/>
      <c r="Z24" s="198"/>
      <c r="AA24" s="276"/>
      <c r="AB24" s="277"/>
      <c r="AC24" s="12">
        <v>2</v>
      </c>
      <c r="AD24" s="198"/>
      <c r="AE24" s="117">
        <f>M24-J24</f>
        <v>-214.99085923217626</v>
      </c>
      <c r="AF24" s="110">
        <f>M24/J24</f>
        <v>0.89250457038391184</v>
      </c>
      <c r="AG24" s="359"/>
    </row>
    <row r="25" spans="1:33" ht="15.75" customHeight="1">
      <c r="A25" s="295"/>
      <c r="B25" s="163"/>
      <c r="C25" s="274"/>
      <c r="D25" s="275"/>
      <c r="E25" s="101"/>
      <c r="F25" s="111"/>
      <c r="G25" s="103"/>
      <c r="H25" s="26"/>
      <c r="I25" s="107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12"/>
      <c r="Z25" s="198"/>
      <c r="AA25" s="276"/>
      <c r="AB25" s="277"/>
      <c r="AC25" s="12"/>
      <c r="AD25" s="198"/>
      <c r="AE25" s="117"/>
      <c r="AF25" s="110"/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21</v>
      </c>
      <c r="J38" s="137">
        <f t="shared" si="6"/>
        <v>2000</v>
      </c>
      <c r="K38" s="138">
        <f t="shared" ref="K38" si="7">J38/I38</f>
        <v>95.238095238095241</v>
      </c>
      <c r="L38" s="136">
        <f t="shared" ref="L38:M38" si="8">AVERAGE(L22:L37)</f>
        <v>21.333333333333332</v>
      </c>
      <c r="M38" s="137">
        <f t="shared" si="8"/>
        <v>1784.5620478246108</v>
      </c>
      <c r="N38" s="138">
        <f>M38/L38</f>
        <v>83.651345991778641</v>
      </c>
      <c r="O38" s="139">
        <f>L38-I38</f>
        <v>0.33333333333333215</v>
      </c>
      <c r="P38" s="140">
        <f>N38-K38</f>
        <v>-11.5867492463166</v>
      </c>
      <c r="Q38" s="141">
        <f>N38/K38</f>
        <v>0.87833913291367571</v>
      </c>
      <c r="R38" s="291"/>
      <c r="S38" s="142">
        <f>S22</f>
        <v>0.2502314814814815</v>
      </c>
      <c r="T38" s="143">
        <f>INDEX(T22:T37,COUNTA(T22:T37))</f>
        <v>0.42364583333333333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6</v>
      </c>
      <c r="AD38" s="180">
        <f>SUM(AD22:AD37)</f>
        <v>0</v>
      </c>
      <c r="AE38" s="168">
        <f>M38-J38</f>
        <v>-215.43795217538923</v>
      </c>
      <c r="AF38" s="141">
        <f>M38/J38</f>
        <v>0.89228102391230535</v>
      </c>
      <c r="AG38" s="360"/>
    </row>
    <row r="39" spans="1:33" ht="15.75" customHeight="1">
      <c r="A39" s="284" t="s">
        <v>189</v>
      </c>
      <c r="B39" s="146" t="s">
        <v>183</v>
      </c>
      <c r="C39" s="287" t="s">
        <v>188</v>
      </c>
      <c r="D39" s="288"/>
      <c r="E39" s="147">
        <v>59.34</v>
      </c>
      <c r="F39" s="97">
        <v>1399</v>
      </c>
      <c r="G39" s="148">
        <f t="shared" ref="G39:G41" si="9">E39*F39</f>
        <v>83016.66</v>
      </c>
      <c r="H39" s="149"/>
      <c r="I39" s="150">
        <v>24</v>
      </c>
      <c r="J39" s="151">
        <v>2000</v>
      </c>
      <c r="K39" s="152">
        <f>J39/I39</f>
        <v>83.333333333333329</v>
      </c>
      <c r="L39" s="107">
        <v>25</v>
      </c>
      <c r="M39" s="151">
        <f>F39/V39*60</f>
        <v>1785.9574468085109</v>
      </c>
      <c r="N39" s="152">
        <f>M39/L39</f>
        <v>71.438297872340442</v>
      </c>
      <c r="O39" s="154">
        <f>L39-I39</f>
        <v>1</v>
      </c>
      <c r="P39" s="155">
        <f>N39-K39</f>
        <v>-11.895035460992887</v>
      </c>
      <c r="Q39" s="156">
        <f>N39/K39</f>
        <v>0.85725957446808532</v>
      </c>
      <c r="R39" s="289">
        <f>Q55</f>
        <v>0.85524116004147688</v>
      </c>
      <c r="S39" s="157">
        <v>0.25</v>
      </c>
      <c r="T39" s="158">
        <v>0.28263888888888888</v>
      </c>
      <c r="U39" s="159"/>
      <c r="V39" s="160">
        <v>46.999999999999993</v>
      </c>
      <c r="W39" s="158"/>
      <c r="X39" s="169"/>
      <c r="Y39" s="12"/>
      <c r="Z39" s="198"/>
      <c r="AA39" s="292"/>
      <c r="AB39" s="293"/>
      <c r="AC39" s="12">
        <v>1</v>
      </c>
      <c r="AD39" s="198"/>
      <c r="AE39" s="115">
        <f>M39-J39</f>
        <v>-214.04255319148911</v>
      </c>
      <c r="AF39" s="156">
        <f>M39/J39</f>
        <v>0.89297872340425544</v>
      </c>
      <c r="AG39" s="281">
        <f>AF55</f>
        <v>0.89189435261468308</v>
      </c>
    </row>
    <row r="40" spans="1:33" ht="15.75" customHeight="1">
      <c r="A40" s="285"/>
      <c r="B40" s="163" t="s">
        <v>183</v>
      </c>
      <c r="C40" s="274" t="s">
        <v>185</v>
      </c>
      <c r="D40" s="275"/>
      <c r="E40" s="101">
        <v>58.67</v>
      </c>
      <c r="F40" s="102">
        <v>3430</v>
      </c>
      <c r="G40" s="103">
        <f t="shared" si="9"/>
        <v>201238.1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24</v>
      </c>
      <c r="M40" s="105">
        <f>F40/V40*60</f>
        <v>1782.0753355462541</v>
      </c>
      <c r="N40" s="106">
        <f>M40/L40</f>
        <v>74.253138981093926</v>
      </c>
      <c r="O40" s="108">
        <f>L40-I40</f>
        <v>1</v>
      </c>
      <c r="P40" s="109">
        <f>N40-K40</f>
        <v>-12.703382758036511</v>
      </c>
      <c r="Q40" s="110">
        <f>N40/K40</f>
        <v>0.85391109828258016</v>
      </c>
      <c r="R40" s="290"/>
      <c r="S40" s="47">
        <v>0.28680555555555554</v>
      </c>
      <c r="T40" s="48">
        <v>0.36700231481481482</v>
      </c>
      <c r="U40" s="111">
        <v>5.9999999999999787</v>
      </c>
      <c r="V40" s="112">
        <v>115.48333333333338</v>
      </c>
      <c r="W40" s="113"/>
      <c r="X40" s="116"/>
      <c r="Y40" s="12"/>
      <c r="Z40" s="198"/>
      <c r="AA40" s="276"/>
      <c r="AB40" s="277"/>
      <c r="AC40" s="12">
        <v>4</v>
      </c>
      <c r="AD40" s="198"/>
      <c r="AE40" s="117">
        <f>M40-J40</f>
        <v>-217.92466445374589</v>
      </c>
      <c r="AF40" s="110">
        <f>M40/J40</f>
        <v>0.8910376677731271</v>
      </c>
      <c r="AG40" s="282"/>
    </row>
    <row r="41" spans="1:33" ht="15.75" customHeight="1">
      <c r="A41" s="285"/>
      <c r="B41" s="163" t="s">
        <v>183</v>
      </c>
      <c r="C41" s="274" t="s">
        <v>191</v>
      </c>
      <c r="D41" s="275"/>
      <c r="E41" s="101">
        <v>59.54</v>
      </c>
      <c r="F41" s="102">
        <v>2889</v>
      </c>
      <c r="G41" s="103">
        <f t="shared" si="9"/>
        <v>172011.06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24</v>
      </c>
      <c r="M41" s="105">
        <f>F41/V41*60</f>
        <v>1783.3333333333333</v>
      </c>
      <c r="N41" s="106">
        <f>M41/L41</f>
        <v>74.305555555555557</v>
      </c>
      <c r="O41" s="108">
        <f>L41-I41</f>
        <v>1</v>
      </c>
      <c r="P41" s="109">
        <f>N41-K41</f>
        <v>-12.65096618357488</v>
      </c>
      <c r="Q41" s="110">
        <f>N41/K41</f>
        <v>0.85451388888888891</v>
      </c>
      <c r="R41" s="290"/>
      <c r="S41" s="47">
        <v>0.37013888888888891</v>
      </c>
      <c r="T41" s="48">
        <v>0.43763888888888891</v>
      </c>
      <c r="U41" s="111">
        <v>4.5166666666666799</v>
      </c>
      <c r="V41" s="112">
        <v>97.2</v>
      </c>
      <c r="W41" s="113"/>
      <c r="X41" s="116"/>
      <c r="Y41" s="12"/>
      <c r="Z41" s="198"/>
      <c r="AA41" s="276"/>
      <c r="AB41" s="277"/>
      <c r="AC41" s="12">
        <v>2</v>
      </c>
      <c r="AD41" s="198"/>
      <c r="AE41" s="117">
        <f>M41-J41</f>
        <v>-216.66666666666674</v>
      </c>
      <c r="AF41" s="110">
        <f>M41/J41</f>
        <v>0.89166666666666661</v>
      </c>
      <c r="AG41" s="282"/>
    </row>
    <row r="42" spans="1:33" ht="15.75" customHeight="1">
      <c r="A42" s="285"/>
      <c r="B42" s="163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12"/>
      <c r="Z42" s="198"/>
      <c r="AA42" s="276"/>
      <c r="AB42" s="277"/>
      <c r="AC42" s="12"/>
      <c r="AD42" s="198"/>
      <c r="AE42" s="117"/>
      <c r="AF42" s="110"/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23.333333333333332</v>
      </c>
      <c r="J55" s="137">
        <f t="shared" si="10"/>
        <v>2000</v>
      </c>
      <c r="K55" s="138">
        <f t="shared" ref="K55" si="11">J55/I55</f>
        <v>85.714285714285722</v>
      </c>
      <c r="L55" s="136">
        <f t="shared" ref="L55:M55" si="12">AVERAGE(L39:L54)</f>
        <v>24.333333333333332</v>
      </c>
      <c r="M55" s="137">
        <f t="shared" si="12"/>
        <v>1783.7887052293661</v>
      </c>
      <c r="N55" s="138">
        <f>M55/L55</f>
        <v>73.30638514641231</v>
      </c>
      <c r="O55" s="139">
        <f>L55-I55</f>
        <v>1</v>
      </c>
      <c r="P55" s="140">
        <f>N55-K55</f>
        <v>-12.407900567873412</v>
      </c>
      <c r="Q55" s="141">
        <f>N55/K55</f>
        <v>0.85524116004147688</v>
      </c>
      <c r="R55" s="291"/>
      <c r="S55" s="142">
        <f>S39</f>
        <v>0.25</v>
      </c>
      <c r="T55" s="143">
        <f>INDEX(T39:T54,COUNTA(T39:T54))</f>
        <v>0.43763888888888891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7</v>
      </c>
      <c r="AD55" s="191">
        <f>SUM(AD39:AD54)</f>
        <v>0</v>
      </c>
      <c r="AE55" s="168">
        <f>M55-J55</f>
        <v>-216.21129477063391</v>
      </c>
      <c r="AF55" s="141">
        <f>M55/J55</f>
        <v>0.89189435261468308</v>
      </c>
      <c r="AG55" s="283"/>
    </row>
    <row r="56" spans="1:33" ht="15.75" customHeight="1">
      <c r="A56" s="294" t="s">
        <v>210</v>
      </c>
      <c r="B56" s="114" t="s">
        <v>176</v>
      </c>
      <c r="C56" s="362" t="s">
        <v>177</v>
      </c>
      <c r="D56" s="362"/>
      <c r="E56" s="147">
        <v>19.7</v>
      </c>
      <c r="F56" s="97">
        <v>3933</v>
      </c>
      <c r="G56" s="148">
        <f t="shared" ref="G56:G57" si="13">E56*F56</f>
        <v>77480.099999999991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1079.5059469350408</v>
      </c>
      <c r="N56" s="152">
        <f>M56/L56</f>
        <v>83.038918995003144</v>
      </c>
      <c r="O56" s="154">
        <f>L56-I56</f>
        <v>0</v>
      </c>
      <c r="P56" s="155">
        <f>N56-K56</f>
        <v>-9.2687733126891629</v>
      </c>
      <c r="Q56" s="156">
        <f>N56/K56</f>
        <v>0.89958828911253408</v>
      </c>
      <c r="R56" s="289">
        <f>Q72</f>
        <v>0.8932330485163249</v>
      </c>
      <c r="S56" s="157">
        <v>0.25027777777777777</v>
      </c>
      <c r="T56" s="158">
        <v>0.40208333333333335</v>
      </c>
      <c r="U56" s="159"/>
      <c r="V56" s="160">
        <v>218.60000000000005</v>
      </c>
      <c r="W56" s="158"/>
      <c r="X56" s="169"/>
      <c r="Y56" s="12"/>
      <c r="Z56" s="198"/>
      <c r="AA56" s="292"/>
      <c r="AB56" s="293"/>
      <c r="AC56" s="12">
        <v>4</v>
      </c>
      <c r="AD56" s="198"/>
      <c r="AE56" s="115">
        <f>M56-J56</f>
        <v>-120.49405306495919</v>
      </c>
      <c r="AF56" s="156">
        <f>M56/J56</f>
        <v>0.89958828911253397</v>
      </c>
      <c r="AG56" s="281">
        <f>AF72</f>
        <v>0.89323304851632501</v>
      </c>
    </row>
    <row r="57" spans="1:33" ht="15.75" customHeight="1">
      <c r="A57" s="295"/>
      <c r="B57" s="100" t="s">
        <v>178</v>
      </c>
      <c r="C57" s="361" t="s">
        <v>179</v>
      </c>
      <c r="D57" s="361"/>
      <c r="E57" s="101">
        <v>29.97</v>
      </c>
      <c r="F57" s="102">
        <v>2666</v>
      </c>
      <c r="G57" s="103">
        <f t="shared" si="13"/>
        <v>79900.02</v>
      </c>
      <c r="H57" s="26"/>
      <c r="I57" s="104">
        <v>21</v>
      </c>
      <c r="J57" s="105">
        <v>2790</v>
      </c>
      <c r="K57" s="106">
        <f t="shared" ref="K57" si="14">J57/I57</f>
        <v>132.85714285714286</v>
      </c>
      <c r="L57" s="107">
        <v>21</v>
      </c>
      <c r="M57" s="105">
        <f>F57/V57*60</f>
        <v>2484.4939166450959</v>
      </c>
      <c r="N57" s="106">
        <f>M57/L57</f>
        <v>118.30923412595695</v>
      </c>
      <c r="O57" s="108">
        <f>L57-I57</f>
        <v>0</v>
      </c>
      <c r="P57" s="109">
        <f>N57-K57</f>
        <v>-14.547908731185913</v>
      </c>
      <c r="Q57" s="110">
        <f>N57/K57</f>
        <v>0.8904996117007512</v>
      </c>
      <c r="R57" s="290"/>
      <c r="S57" s="47">
        <v>0.40555555555555556</v>
      </c>
      <c r="T57" s="48">
        <v>0.45026620370370368</v>
      </c>
      <c r="U57" s="111">
        <v>4.9999999999999822</v>
      </c>
      <c r="V57" s="112">
        <v>64.383333333333297</v>
      </c>
      <c r="W57" s="113"/>
      <c r="X57" s="116"/>
      <c r="Y57" s="12"/>
      <c r="Z57" s="198"/>
      <c r="AA57" s="276"/>
      <c r="AB57" s="277"/>
      <c r="AC57" s="12">
        <v>1</v>
      </c>
      <c r="AD57" s="198"/>
      <c r="AE57" s="117">
        <f>M57-J57</f>
        <v>-305.50608335490415</v>
      </c>
      <c r="AF57" s="110">
        <f>M57/J57</f>
        <v>0.8904996117007512</v>
      </c>
      <c r="AG57" s="282"/>
    </row>
    <row r="58" spans="1:33" ht="15.75" customHeight="1">
      <c r="A58" s="295"/>
      <c r="B58" s="100"/>
      <c r="C58" s="361"/>
      <c r="D58" s="361"/>
      <c r="E58" s="101"/>
      <c r="F58" s="102"/>
      <c r="G58" s="103"/>
      <c r="H58" s="26"/>
      <c r="I58" s="104"/>
      <c r="J58" s="105"/>
      <c r="K58" s="106"/>
      <c r="L58" s="107"/>
      <c r="M58" s="105"/>
      <c r="N58" s="106"/>
      <c r="O58" s="108"/>
      <c r="P58" s="109"/>
      <c r="Q58" s="110"/>
      <c r="R58" s="290"/>
      <c r="S58" s="47"/>
      <c r="T58" s="48"/>
      <c r="U58" s="111"/>
      <c r="V58" s="112"/>
      <c r="W58" s="113"/>
      <c r="X58" s="116"/>
      <c r="Y58" s="12"/>
      <c r="Z58" s="198"/>
      <c r="AA58" s="276"/>
      <c r="AB58" s="277"/>
      <c r="AC58" s="12"/>
      <c r="AD58" s="198"/>
      <c r="AE58" s="117"/>
      <c r="AF58" s="110"/>
      <c r="AG58" s="282"/>
    </row>
    <row r="59" spans="1:33" ht="15.75" customHeight="1">
      <c r="A59" s="295"/>
      <c r="B59" s="100"/>
      <c r="C59" s="361"/>
      <c r="D59" s="361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12"/>
      <c r="Z59" s="198"/>
      <c r="AA59" s="276"/>
      <c r="AB59" s="277"/>
      <c r="AC59" s="12"/>
      <c r="AD59" s="198"/>
      <c r="AE59" s="199"/>
      <c r="AF59" s="200"/>
      <c r="AG59" s="282"/>
    </row>
    <row r="60" spans="1:33" ht="15.75" customHeight="1">
      <c r="A60" s="296"/>
      <c r="B60" s="100"/>
      <c r="C60" s="361"/>
      <c r="D60" s="361"/>
      <c r="E60" s="101"/>
      <c r="F60" s="105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99"/>
      <c r="AF60" s="200"/>
      <c r="AG60" s="282"/>
    </row>
    <row r="61" spans="1:33" ht="15.75" customHeight="1">
      <c r="A61" s="296"/>
      <c r="B61" s="100"/>
      <c r="C61" s="361"/>
      <c r="D61" s="361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99"/>
      <c r="AF61" s="200"/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15">AVERAGE(I56:I71)</f>
        <v>17</v>
      </c>
      <c r="J72" s="137">
        <f t="shared" si="15"/>
        <v>1995</v>
      </c>
      <c r="K72" s="138">
        <f t="shared" ref="K72:K75" si="16">J72/I72</f>
        <v>117.35294117647059</v>
      </c>
      <c r="L72" s="136">
        <f t="shared" ref="L72:M72" si="17">AVERAGE(L56:L71)</f>
        <v>17</v>
      </c>
      <c r="M72" s="137">
        <f t="shared" si="17"/>
        <v>1781.9999317900683</v>
      </c>
      <c r="N72" s="138">
        <f>M72/L72</f>
        <v>104.82352539941579</v>
      </c>
      <c r="O72" s="139">
        <f>L72-I72</f>
        <v>0</v>
      </c>
      <c r="P72" s="140">
        <f>N72-K72</f>
        <v>-12.529415777054808</v>
      </c>
      <c r="Q72" s="141">
        <f>N72/K72</f>
        <v>0.8932330485163249</v>
      </c>
      <c r="R72" s="291"/>
      <c r="S72" s="142">
        <f>S56</f>
        <v>0.25027777777777777</v>
      </c>
      <c r="T72" s="143">
        <f>INDEX(T56:T71,COUNTA(T56:T71))</f>
        <v>0.45026620370370368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5</v>
      </c>
      <c r="AD72" s="191">
        <f>SUM(AD56:AD71)</f>
        <v>0</v>
      </c>
      <c r="AE72" s="168">
        <f>M72-J72</f>
        <v>-213.00006820993167</v>
      </c>
      <c r="AF72" s="141">
        <f>M72/J72</f>
        <v>0.89323304851632501</v>
      </c>
      <c r="AG72" s="283"/>
    </row>
    <row r="73" spans="1:33" ht="15.75" customHeight="1">
      <c r="A73" s="284" t="s">
        <v>118</v>
      </c>
      <c r="B73" s="100" t="s">
        <v>178</v>
      </c>
      <c r="C73" s="274" t="s">
        <v>216</v>
      </c>
      <c r="D73" s="275"/>
      <c r="E73" s="101">
        <v>21.92</v>
      </c>
      <c r="F73" s="102">
        <v>1889</v>
      </c>
      <c r="G73" s="121">
        <f t="shared" ref="G73:G75" si="18">E73*F73</f>
        <v>41406.880000000005</v>
      </c>
      <c r="H73" s="122"/>
      <c r="I73" s="104">
        <v>6</v>
      </c>
      <c r="J73" s="105">
        <v>3600</v>
      </c>
      <c r="K73" s="106">
        <f t="shared" si="16"/>
        <v>600</v>
      </c>
      <c r="L73" s="107">
        <v>6</v>
      </c>
      <c r="M73" s="105">
        <f>F73/V73*60</f>
        <v>3252.2238163558168</v>
      </c>
      <c r="N73" s="106">
        <f>M73/L73</f>
        <v>542.03730272596943</v>
      </c>
      <c r="O73" s="108">
        <f>L73-I73</f>
        <v>0</v>
      </c>
      <c r="P73" s="109">
        <f>N73-K73</f>
        <v>-57.962697274030575</v>
      </c>
      <c r="Q73" s="110">
        <f>N73/K73</f>
        <v>0.90339550454328232</v>
      </c>
      <c r="R73" s="289">
        <f>Q89</f>
        <v>0.90455298492648051</v>
      </c>
      <c r="S73" s="47">
        <v>0.38899305555555558</v>
      </c>
      <c r="T73" s="48">
        <v>0.41319444444444442</v>
      </c>
      <c r="U73" s="111">
        <v>4.7500000000000231</v>
      </c>
      <c r="V73" s="112">
        <v>34.84999999999993</v>
      </c>
      <c r="W73" s="113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-347.77618364418322</v>
      </c>
      <c r="AF73" s="156">
        <f>M73/J73</f>
        <v>0.90339550454328243</v>
      </c>
      <c r="AG73" s="281">
        <f>AF89</f>
        <v>0.90455298492648051</v>
      </c>
    </row>
    <row r="74" spans="1:33" ht="15.75" customHeight="1">
      <c r="A74" s="285"/>
      <c r="B74" s="100" t="s">
        <v>211</v>
      </c>
      <c r="C74" s="274" t="s">
        <v>212</v>
      </c>
      <c r="D74" s="275"/>
      <c r="E74" s="101">
        <v>27.05</v>
      </c>
      <c r="F74" s="102">
        <v>661</v>
      </c>
      <c r="G74" s="121">
        <f t="shared" si="18"/>
        <v>17880.05</v>
      </c>
      <c r="H74" s="62"/>
      <c r="I74" s="104">
        <v>6</v>
      </c>
      <c r="J74" s="105">
        <v>3273</v>
      </c>
      <c r="K74" s="106">
        <f t="shared" si="16"/>
        <v>545.5</v>
      </c>
      <c r="L74" s="107">
        <v>6</v>
      </c>
      <c r="M74" s="105">
        <f>F74/V74*60</f>
        <v>2963.3872976338757</v>
      </c>
      <c r="N74" s="106">
        <f>M74/L74</f>
        <v>493.89788293897931</v>
      </c>
      <c r="O74" s="123">
        <f>L74-I74</f>
        <v>0</v>
      </c>
      <c r="P74" s="124">
        <f>N74-K74</f>
        <v>-51.602117061020692</v>
      </c>
      <c r="Q74" s="125">
        <f>N74/K74</f>
        <v>0.90540400172131863</v>
      </c>
      <c r="R74" s="290"/>
      <c r="S74" s="47">
        <v>0.41666666666666669</v>
      </c>
      <c r="T74" s="48">
        <v>0.42596064814814816</v>
      </c>
      <c r="U74" s="111">
        <v>5.0000000000000622</v>
      </c>
      <c r="V74" s="112">
        <v>13.38333333333332</v>
      </c>
      <c r="W74" s="113"/>
      <c r="X74" s="116"/>
      <c r="Y74" s="12"/>
      <c r="Z74" s="198"/>
      <c r="AA74" s="276"/>
      <c r="AB74" s="277"/>
      <c r="AC74" s="12">
        <v>1</v>
      </c>
      <c r="AD74" s="198"/>
      <c r="AE74" s="117">
        <f>M74-J74</f>
        <v>-309.61270236612427</v>
      </c>
      <c r="AF74" s="110">
        <f>M74/J74</f>
        <v>0.90540400172131863</v>
      </c>
      <c r="AG74" s="282"/>
    </row>
    <row r="75" spans="1:33" ht="15.75" customHeight="1">
      <c r="A75" s="285"/>
      <c r="B75" s="100" t="s">
        <v>211</v>
      </c>
      <c r="C75" s="274" t="s">
        <v>215</v>
      </c>
      <c r="D75" s="275"/>
      <c r="E75" s="101">
        <v>26.21</v>
      </c>
      <c r="F75" s="102">
        <v>2688</v>
      </c>
      <c r="G75" s="121">
        <f t="shared" si="18"/>
        <v>70452.479999999996</v>
      </c>
      <c r="H75" s="62"/>
      <c r="I75" s="104">
        <v>6</v>
      </c>
      <c r="J75" s="105">
        <v>3273</v>
      </c>
      <c r="K75" s="106">
        <f t="shared" si="16"/>
        <v>545.5</v>
      </c>
      <c r="L75" s="118">
        <v>6</v>
      </c>
      <c r="M75" s="105">
        <f>F75/V75*60</f>
        <v>2961.983471074378</v>
      </c>
      <c r="N75" s="106">
        <f>M75/L75</f>
        <v>493.66391184572967</v>
      </c>
      <c r="O75" s="123">
        <f>L75-I75</f>
        <v>0</v>
      </c>
      <c r="P75" s="124">
        <f>N75-K75</f>
        <v>-51.836088154270328</v>
      </c>
      <c r="Q75" s="125">
        <f>N75/K75</f>
        <v>0.90497509045963276</v>
      </c>
      <c r="R75" s="290"/>
      <c r="S75" s="47">
        <v>0.42916666666666664</v>
      </c>
      <c r="T75" s="48">
        <v>0.46697916666666667</v>
      </c>
      <c r="U75" s="111">
        <v>4.6166666666666156</v>
      </c>
      <c r="V75" s="112">
        <v>54.450000000000038</v>
      </c>
      <c r="W75" s="113"/>
      <c r="X75" s="116"/>
      <c r="Y75" s="12"/>
      <c r="Z75" s="198"/>
      <c r="AA75" s="276"/>
      <c r="AB75" s="277"/>
      <c r="AC75" s="12">
        <v>1</v>
      </c>
      <c r="AD75" s="198"/>
      <c r="AE75" s="117">
        <f>M75-J75</f>
        <v>-311.01652892562197</v>
      </c>
      <c r="AF75" s="110">
        <f>M75/J75</f>
        <v>0.90497509045963276</v>
      </c>
      <c r="AG75" s="282"/>
    </row>
    <row r="76" spans="1:33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27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27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13"/>
      <c r="X83" s="127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13"/>
      <c r="X84" s="127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13"/>
      <c r="X85" s="127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13"/>
      <c r="X86" s="127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13"/>
      <c r="X87" s="127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19">AVERAGE(I73:I88)</f>
        <v>6</v>
      </c>
      <c r="J89" s="137">
        <f t="shared" si="19"/>
        <v>3382</v>
      </c>
      <c r="K89" s="138">
        <f t="shared" ref="K89" si="20">J89/I89</f>
        <v>563.66666666666663</v>
      </c>
      <c r="L89" s="136">
        <f t="shared" ref="L89:M89" si="21">AVERAGE(L73:L88)</f>
        <v>6</v>
      </c>
      <c r="M89" s="137">
        <f t="shared" si="21"/>
        <v>3059.1981950213572</v>
      </c>
      <c r="N89" s="138">
        <f>M89/L89</f>
        <v>509.86636583689284</v>
      </c>
      <c r="O89" s="139">
        <f>L89-I89</f>
        <v>0</v>
      </c>
      <c r="P89" s="140">
        <f>N89-K89</f>
        <v>-53.800300829773789</v>
      </c>
      <c r="Q89" s="141">
        <f>N89/K89</f>
        <v>0.90455298492648051</v>
      </c>
      <c r="R89" s="291"/>
      <c r="S89" s="142">
        <f>S73</f>
        <v>0.38899305555555558</v>
      </c>
      <c r="T89" s="143">
        <f>INDEX(T73:T88,COUNTA(T73:T88))</f>
        <v>0.46697916666666667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9"/>
      <c r="AB89" s="280"/>
      <c r="AC89" s="179">
        <f>SUM(AC73:AC88)</f>
        <v>3</v>
      </c>
      <c r="AD89" s="191">
        <f>SUM(AD73:AD88)</f>
        <v>0</v>
      </c>
      <c r="AE89" s="168">
        <f>M89-J89</f>
        <v>-322.80180497864285</v>
      </c>
      <c r="AF89" s="141">
        <f>M89/J89</f>
        <v>0.90455298492648051</v>
      </c>
      <c r="AG89" s="283"/>
    </row>
    <row r="90" spans="1:33" ht="15.75" customHeight="1">
      <c r="A90" s="294" t="s">
        <v>220</v>
      </c>
      <c r="B90" s="146" t="s">
        <v>181</v>
      </c>
      <c r="C90" s="287" t="s">
        <v>203</v>
      </c>
      <c r="D90" s="288"/>
      <c r="E90" s="147">
        <v>58.17</v>
      </c>
      <c r="F90" s="97">
        <v>1480</v>
      </c>
      <c r="G90" s="148">
        <f t="shared" ref="G90:G91" si="22">E90*F90</f>
        <v>86091.6</v>
      </c>
      <c r="H90" s="149"/>
      <c r="I90" s="150">
        <v>19</v>
      </c>
      <c r="J90" s="151">
        <v>1800</v>
      </c>
      <c r="K90" s="152">
        <f>J90/I90</f>
        <v>94.736842105263165</v>
      </c>
      <c r="L90" s="153">
        <v>19</v>
      </c>
      <c r="M90" s="151">
        <f>F90/V90*60</f>
        <v>1605.786618444846</v>
      </c>
      <c r="N90" s="152">
        <f>M90/L90</f>
        <v>84.515085181307683</v>
      </c>
      <c r="O90" s="154">
        <f>L90-I90</f>
        <v>0</v>
      </c>
      <c r="P90" s="155">
        <f>N90-K90</f>
        <v>-10.221756923955482</v>
      </c>
      <c r="Q90" s="156">
        <f>N90/K90</f>
        <v>0.89210367691380321</v>
      </c>
      <c r="R90" s="289">
        <f>Q106</f>
        <v>0.89201835291656673</v>
      </c>
      <c r="S90" s="157">
        <v>0.70833333333333337</v>
      </c>
      <c r="T90" s="158">
        <v>0.74673611111111116</v>
      </c>
      <c r="U90" s="159"/>
      <c r="V90" s="160">
        <v>55.300000000000011</v>
      </c>
      <c r="W90" s="158"/>
      <c r="X90" s="169"/>
      <c r="Y90" s="196"/>
      <c r="Z90" s="197"/>
      <c r="AA90" s="292"/>
      <c r="AB90" s="293"/>
      <c r="AC90" s="196">
        <v>1</v>
      </c>
      <c r="AD90" s="197"/>
      <c r="AE90" s="115">
        <f>M90-J90</f>
        <v>-194.213381555154</v>
      </c>
      <c r="AF90" s="156">
        <f>M90/J90</f>
        <v>0.89210367691380332</v>
      </c>
      <c r="AG90" s="281">
        <f>AF106</f>
        <v>0.89201835291656684</v>
      </c>
    </row>
    <row r="91" spans="1:33" ht="15.75" customHeight="1">
      <c r="A91" s="295"/>
      <c r="B91" s="163" t="s">
        <v>181</v>
      </c>
      <c r="C91" s="274" t="s">
        <v>221</v>
      </c>
      <c r="D91" s="275"/>
      <c r="E91" s="101">
        <v>44.98</v>
      </c>
      <c r="F91" s="102">
        <v>4102</v>
      </c>
      <c r="G91" s="103">
        <f t="shared" si="22"/>
        <v>184507.96</v>
      </c>
      <c r="H91" s="26"/>
      <c r="I91" s="104">
        <v>21</v>
      </c>
      <c r="J91" s="105">
        <v>1800</v>
      </c>
      <c r="K91" s="106">
        <f t="shared" ref="K91" si="23">J91/I91</f>
        <v>85.714285714285708</v>
      </c>
      <c r="L91" s="107">
        <v>21</v>
      </c>
      <c r="M91" s="105">
        <f>F91/V91*60</f>
        <v>1605.4794520547948</v>
      </c>
      <c r="N91" s="106">
        <f>M91/L91</f>
        <v>76.45140247879975</v>
      </c>
      <c r="O91" s="108">
        <f>L91-I91</f>
        <v>0</v>
      </c>
      <c r="P91" s="109">
        <f>N91-K91</f>
        <v>-9.2628832354859583</v>
      </c>
      <c r="Q91" s="110">
        <f>N91/K91</f>
        <v>0.89193302891933046</v>
      </c>
      <c r="R91" s="290"/>
      <c r="S91" s="47">
        <v>0.75</v>
      </c>
      <c r="T91" s="48">
        <v>0.85645833333333332</v>
      </c>
      <c r="U91" s="111">
        <v>4.6999999999999353</v>
      </c>
      <c r="V91" s="112">
        <v>153.29999999999998</v>
      </c>
      <c r="W91" s="113"/>
      <c r="X91" s="116"/>
      <c r="Y91" s="12"/>
      <c r="Z91" s="198"/>
      <c r="AA91" s="276"/>
      <c r="AB91" s="277"/>
      <c r="AC91" s="12">
        <v>4</v>
      </c>
      <c r="AD91" s="198"/>
      <c r="AE91" s="117">
        <f>M91-J91</f>
        <v>-194.52054794520518</v>
      </c>
      <c r="AF91" s="110">
        <f>M91/J91</f>
        <v>0.89193302891933046</v>
      </c>
      <c r="AG91" s="282"/>
    </row>
    <row r="92" spans="1:33" ht="15.75" customHeight="1">
      <c r="A92" s="295"/>
      <c r="B92" s="163"/>
      <c r="C92" s="274"/>
      <c r="D92" s="275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16"/>
      <c r="Y92" s="12"/>
      <c r="Z92" s="198"/>
      <c r="AA92" s="276"/>
      <c r="AB92" s="277"/>
      <c r="AC92" s="12"/>
      <c r="AD92" s="198"/>
      <c r="AE92" s="117"/>
      <c r="AF92" s="110"/>
      <c r="AG92" s="282"/>
    </row>
    <row r="93" spans="1:33" ht="15.75" customHeight="1">
      <c r="A93" s="295"/>
      <c r="B93" s="163"/>
      <c r="C93" s="274"/>
      <c r="D93" s="275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282"/>
    </row>
    <row r="94" spans="1:33" ht="15.75" customHeight="1">
      <c r="A94" s="296"/>
      <c r="B94" s="163"/>
      <c r="C94" s="274"/>
      <c r="D94" s="275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282"/>
    </row>
    <row r="95" spans="1:33" ht="15.75" customHeight="1">
      <c r="A95" s="296"/>
      <c r="B95" s="163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282"/>
    </row>
    <row r="96" spans="1:33" ht="15.75" customHeight="1">
      <c r="A96" s="296"/>
      <c r="B96" s="163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76"/>
      <c r="AB96" s="277"/>
      <c r="AC96" s="12"/>
      <c r="AD96" s="198"/>
      <c r="AE96" s="117"/>
      <c r="AF96" s="110"/>
      <c r="AG96" s="282"/>
    </row>
    <row r="97" spans="1:33" ht="15.75" customHeight="1">
      <c r="A97" s="296"/>
      <c r="B97" s="163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76"/>
      <c r="AB97" s="277"/>
      <c r="AC97" s="12"/>
      <c r="AD97" s="198"/>
      <c r="AE97" s="117"/>
      <c r="AF97" s="110"/>
      <c r="AG97" s="282"/>
    </row>
    <row r="98" spans="1:33" ht="15.75" customHeight="1">
      <c r="A98" s="296"/>
      <c r="B98" s="163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76"/>
      <c r="AB98" s="277"/>
      <c r="AC98" s="12"/>
      <c r="AD98" s="198"/>
      <c r="AE98" s="117"/>
      <c r="AF98" s="110"/>
      <c r="AG98" s="282"/>
    </row>
    <row r="99" spans="1:33" ht="15.75" customHeight="1">
      <c r="A99" s="296"/>
      <c r="B99" s="163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76"/>
      <c r="AB99" s="277"/>
      <c r="AC99" s="12"/>
      <c r="AD99" s="198"/>
      <c r="AE99" s="117"/>
      <c r="AF99" s="110"/>
      <c r="AG99" s="282"/>
    </row>
    <row r="100" spans="1:33" ht="15.75" customHeight="1">
      <c r="A100" s="296"/>
      <c r="B100" s="163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76"/>
      <c r="AB100" s="277"/>
      <c r="AC100" s="12"/>
      <c r="AD100" s="198"/>
      <c r="AE100" s="117"/>
      <c r="AF100" s="110"/>
      <c r="AG100" s="282"/>
    </row>
    <row r="101" spans="1:33" ht="15.75" customHeight="1">
      <c r="A101" s="296"/>
      <c r="B101" s="163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76"/>
      <c r="AB101" s="277"/>
      <c r="AC101" s="12"/>
      <c r="AD101" s="198"/>
      <c r="AE101" s="117"/>
      <c r="AF101" s="110"/>
      <c r="AG101" s="282"/>
    </row>
    <row r="102" spans="1:33" ht="15.75" customHeight="1">
      <c r="A102" s="296"/>
      <c r="B102" s="163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76"/>
      <c r="AB102" s="277"/>
      <c r="AC102" s="12"/>
      <c r="AD102" s="198"/>
      <c r="AE102" s="117"/>
      <c r="AF102" s="110"/>
      <c r="AG102" s="282"/>
    </row>
    <row r="103" spans="1:33" ht="15.75" customHeight="1">
      <c r="A103" s="296"/>
      <c r="B103" s="163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76"/>
      <c r="AB103" s="277"/>
      <c r="AC103" s="12"/>
      <c r="AD103" s="198"/>
      <c r="AE103" s="117"/>
      <c r="AF103" s="110"/>
      <c r="AG103" s="282"/>
    </row>
    <row r="104" spans="1:33" ht="15.75" customHeight="1">
      <c r="A104" s="296"/>
      <c r="B104" s="163"/>
      <c r="C104" s="274"/>
      <c r="D104" s="275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76"/>
      <c r="AB104" s="277"/>
      <c r="AC104" s="12"/>
      <c r="AD104" s="198"/>
      <c r="AE104" s="117"/>
      <c r="AF104" s="110"/>
      <c r="AG104" s="282"/>
    </row>
    <row r="105" spans="1:33" ht="15.75" customHeight="1">
      <c r="A105" s="296"/>
      <c r="B105" s="163"/>
      <c r="C105" s="274"/>
      <c r="D105" s="275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76"/>
      <c r="AB105" s="277"/>
      <c r="AC105" s="12"/>
      <c r="AD105" s="198"/>
      <c r="AE105" s="165"/>
      <c r="AF105" s="125"/>
      <c r="AG105" s="282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20</v>
      </c>
      <c r="J106" s="137">
        <f t="shared" si="24"/>
        <v>1800</v>
      </c>
      <c r="K106" s="138">
        <f t="shared" ref="K106" si="25">J106/I106</f>
        <v>90</v>
      </c>
      <c r="L106" s="136">
        <f t="shared" ref="L106:M106" si="26">AVERAGE(L90:L105)</f>
        <v>20</v>
      </c>
      <c r="M106" s="137">
        <f t="shared" si="26"/>
        <v>1605.6330352498203</v>
      </c>
      <c r="N106" s="138">
        <f>M106/L106</f>
        <v>80.281651762491009</v>
      </c>
      <c r="O106" s="139">
        <f>L106-I106</f>
        <v>0</v>
      </c>
      <c r="P106" s="140">
        <f>N106-K106</f>
        <v>-9.7183482375089909</v>
      </c>
      <c r="Q106" s="141">
        <f>N106/K106</f>
        <v>0.89201835291656673</v>
      </c>
      <c r="R106" s="291"/>
      <c r="S106" s="142">
        <f>S90</f>
        <v>0.70833333333333337</v>
      </c>
      <c r="T106" s="143">
        <f>INDEX(T90:T105,COUNTA(T90:T105))</f>
        <v>0.85645833333333332</v>
      </c>
      <c r="U106" s="144"/>
      <c r="V106" s="166"/>
      <c r="W106" s="167"/>
      <c r="X106" s="138"/>
      <c r="Y106" s="179">
        <f t="shared" ref="Y106:Z106" si="27">SUM(Y90:Y105)</f>
        <v>0</v>
      </c>
      <c r="Z106" s="180">
        <f t="shared" si="27"/>
        <v>0</v>
      </c>
      <c r="AA106" s="279"/>
      <c r="AB106" s="280"/>
      <c r="AC106" s="179">
        <f t="shared" ref="AC106:AD106" si="28">SUM(AC90:AC105)</f>
        <v>5</v>
      </c>
      <c r="AD106" s="180">
        <f t="shared" si="28"/>
        <v>0</v>
      </c>
      <c r="AE106" s="168">
        <f>M106-J106</f>
        <v>-194.3669647501797</v>
      </c>
      <c r="AF106" s="141">
        <f>M106/J106</f>
        <v>0.89201835291656684</v>
      </c>
      <c r="AG106" s="283"/>
    </row>
    <row r="107" spans="1:33" ht="15.75" customHeight="1">
      <c r="A107" s="284" t="s">
        <v>196</v>
      </c>
      <c r="B107" s="146" t="s">
        <v>181</v>
      </c>
      <c r="C107" s="287" t="s">
        <v>201</v>
      </c>
      <c r="D107" s="288"/>
      <c r="E107" s="147">
        <v>54.09</v>
      </c>
      <c r="F107" s="159">
        <v>1280</v>
      </c>
      <c r="G107" s="148">
        <f t="shared" ref="G107:G109" si="29">E107*F107</f>
        <v>69235.200000000012</v>
      </c>
      <c r="H107" s="149"/>
      <c r="I107" s="150">
        <v>19</v>
      </c>
      <c r="J107" s="151">
        <v>2000</v>
      </c>
      <c r="K107" s="152">
        <f>J107/I107</f>
        <v>105.26315789473684</v>
      </c>
      <c r="L107" s="153">
        <v>20</v>
      </c>
      <c r="M107" s="151">
        <f>F107/V107*60</f>
        <v>1785.3545137543606</v>
      </c>
      <c r="N107" s="152">
        <f>M107/L107</f>
        <v>89.267725687718027</v>
      </c>
      <c r="O107" s="154">
        <f>L107-I107</f>
        <v>1</v>
      </c>
      <c r="P107" s="155">
        <f>N107-K107</f>
        <v>-15.995432207018808</v>
      </c>
      <c r="Q107" s="156">
        <f>N107/K107</f>
        <v>0.8480433940333213</v>
      </c>
      <c r="R107" s="289">
        <f>Q123</f>
        <v>0.86368591759350821</v>
      </c>
      <c r="S107" s="157">
        <v>0.70833333333333337</v>
      </c>
      <c r="T107" s="158">
        <v>0.73820601851851853</v>
      </c>
      <c r="U107" s="159"/>
      <c r="V107" s="160">
        <v>43.016666666666623</v>
      </c>
      <c r="W107" s="97"/>
      <c r="X107" s="98"/>
      <c r="Y107" s="196"/>
      <c r="Z107" s="197"/>
      <c r="AA107" s="292"/>
      <c r="AB107" s="293"/>
      <c r="AC107" s="196">
        <v>1</v>
      </c>
      <c r="AD107" s="197"/>
      <c r="AE107" s="115">
        <f>M107-J107</f>
        <v>-214.6454862456394</v>
      </c>
      <c r="AF107" s="156">
        <f>M107/J107</f>
        <v>0.89267725687718025</v>
      </c>
      <c r="AG107" s="358">
        <f>AF123</f>
        <v>0.89247544817995861</v>
      </c>
    </row>
    <row r="108" spans="1:33" ht="15.75" customHeight="1">
      <c r="A108" s="285"/>
      <c r="B108" s="163" t="s">
        <v>181</v>
      </c>
      <c r="C108" s="274" t="s">
        <v>222</v>
      </c>
      <c r="D108" s="275"/>
      <c r="E108" s="101">
        <v>50.67</v>
      </c>
      <c r="F108" s="111">
        <v>2584</v>
      </c>
      <c r="G108" s="103">
        <f t="shared" si="29"/>
        <v>130931.28</v>
      </c>
      <c r="H108" s="26"/>
      <c r="I108" s="104">
        <v>20</v>
      </c>
      <c r="J108" s="105">
        <v>2000</v>
      </c>
      <c r="K108" s="106">
        <f t="shared" ref="K108:K109" si="30">J108/I108</f>
        <v>100</v>
      </c>
      <c r="L108" s="107">
        <v>20</v>
      </c>
      <c r="M108" s="105">
        <f>F108/V108*60</f>
        <v>1784.8042977743648</v>
      </c>
      <c r="N108" s="106">
        <f>M108/L108</f>
        <v>89.240214888718242</v>
      </c>
      <c r="O108" s="108">
        <f>L108-I108</f>
        <v>0</v>
      </c>
      <c r="P108" s="109">
        <f>N108-K108</f>
        <v>-10.759785111281758</v>
      </c>
      <c r="Q108" s="110">
        <f>N108/K108</f>
        <v>0.89240214888718239</v>
      </c>
      <c r="R108" s="290"/>
      <c r="S108" s="47">
        <v>0.74175925925925923</v>
      </c>
      <c r="T108" s="48">
        <v>0.80208333333333337</v>
      </c>
      <c r="U108" s="111">
        <v>5.1166666666666138</v>
      </c>
      <c r="V108" s="112">
        <v>86.86666666666676</v>
      </c>
      <c r="W108" s="113"/>
      <c r="X108" s="116"/>
      <c r="Y108" s="12"/>
      <c r="Z108" s="198"/>
      <c r="AA108" s="276"/>
      <c r="AB108" s="277"/>
      <c r="AC108" s="12">
        <v>2</v>
      </c>
      <c r="AD108" s="198"/>
      <c r="AE108" s="117">
        <f>M108-J108</f>
        <v>-215.19570222563516</v>
      </c>
      <c r="AF108" s="110">
        <f>M108/J108</f>
        <v>0.89240214888718239</v>
      </c>
      <c r="AG108" s="359"/>
    </row>
    <row r="109" spans="1:33" ht="15.75" customHeight="1">
      <c r="A109" s="285"/>
      <c r="B109" s="163" t="s">
        <v>181</v>
      </c>
      <c r="C109" s="274" t="s">
        <v>197</v>
      </c>
      <c r="D109" s="275"/>
      <c r="E109" s="101">
        <v>57.3</v>
      </c>
      <c r="F109" s="111">
        <v>1166</v>
      </c>
      <c r="G109" s="103">
        <f t="shared" si="29"/>
        <v>66811.8</v>
      </c>
      <c r="H109" s="26"/>
      <c r="I109" s="104">
        <v>21</v>
      </c>
      <c r="J109" s="105">
        <v>2000</v>
      </c>
      <c r="K109" s="106">
        <f t="shared" si="30"/>
        <v>95.238095238095241</v>
      </c>
      <c r="L109" s="107">
        <v>22</v>
      </c>
      <c r="M109" s="105">
        <f>F109/V109*60</f>
        <v>1784.6938775510255</v>
      </c>
      <c r="N109" s="106">
        <f>M109/L109</f>
        <v>81.122448979592065</v>
      </c>
      <c r="O109" s="108">
        <f>L109-I109</f>
        <v>1</v>
      </c>
      <c r="P109" s="109">
        <f>N109-K109</f>
        <v>-14.115646258503176</v>
      </c>
      <c r="Q109" s="110">
        <f>N109/K109</f>
        <v>0.8517857142857167</v>
      </c>
      <c r="R109" s="290"/>
      <c r="S109" s="47">
        <v>0.80625000000000002</v>
      </c>
      <c r="T109" s="48">
        <v>0.83347222222222217</v>
      </c>
      <c r="U109" s="111">
        <v>5.9999999999999787</v>
      </c>
      <c r="V109" s="112">
        <v>39.199999999999889</v>
      </c>
      <c r="W109" s="113"/>
      <c r="X109" s="116"/>
      <c r="Y109" s="12"/>
      <c r="Z109" s="198"/>
      <c r="AA109" s="276"/>
      <c r="AB109" s="277"/>
      <c r="AC109" s="12">
        <v>1</v>
      </c>
      <c r="AD109" s="198"/>
      <c r="AE109" s="117">
        <f>M109-J109</f>
        <v>-215.30612244897452</v>
      </c>
      <c r="AF109" s="110">
        <f>M109/J109</f>
        <v>0.89234693877551274</v>
      </c>
      <c r="AG109" s="359"/>
    </row>
    <row r="110" spans="1:33" ht="15.75" customHeight="1">
      <c r="A110" s="285"/>
      <c r="B110" s="163"/>
      <c r="C110" s="274"/>
      <c r="D110" s="275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76"/>
      <c r="AB110" s="277"/>
      <c r="AC110" s="12"/>
      <c r="AD110" s="198"/>
      <c r="AE110" s="117"/>
      <c r="AF110" s="110"/>
      <c r="AG110" s="359"/>
    </row>
    <row r="111" spans="1:33" ht="15.75" customHeight="1">
      <c r="A111" s="285"/>
      <c r="B111" s="163"/>
      <c r="C111" s="274"/>
      <c r="D111" s="275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359"/>
    </row>
    <row r="112" spans="1:33" ht="15.75" customHeight="1">
      <c r="A112" s="285"/>
      <c r="B112" s="163"/>
      <c r="C112" s="274"/>
      <c r="D112" s="275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359"/>
    </row>
    <row r="113" spans="1:33" ht="15.75" customHeight="1">
      <c r="A113" s="285"/>
      <c r="B113" s="163"/>
      <c r="C113" s="274"/>
      <c r="D113" s="275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12"/>
      <c r="Z113" s="198"/>
      <c r="AA113" s="276"/>
      <c r="AB113" s="277"/>
      <c r="AC113" s="12"/>
      <c r="AD113" s="198"/>
      <c r="AE113" s="117"/>
      <c r="AF113" s="110"/>
      <c r="AG113" s="359"/>
    </row>
    <row r="114" spans="1:33" ht="15.75" customHeight="1">
      <c r="A114" s="285"/>
      <c r="B114" s="163"/>
      <c r="C114" s="274"/>
      <c r="D114" s="275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12"/>
      <c r="Z114" s="198"/>
      <c r="AA114" s="276"/>
      <c r="AB114" s="277"/>
      <c r="AC114" s="12"/>
      <c r="AD114" s="198"/>
      <c r="AE114" s="117"/>
      <c r="AF114" s="110"/>
      <c r="AG114" s="359"/>
    </row>
    <row r="115" spans="1:33" ht="15.75" customHeight="1">
      <c r="A115" s="285"/>
      <c r="B115" s="163"/>
      <c r="C115" s="274"/>
      <c r="D115" s="275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12"/>
      <c r="Z115" s="198"/>
      <c r="AA115" s="276"/>
      <c r="AB115" s="277"/>
      <c r="AC115" s="12"/>
      <c r="AD115" s="198"/>
      <c r="AE115" s="117"/>
      <c r="AF115" s="110"/>
      <c r="AG115" s="359"/>
    </row>
    <row r="116" spans="1:33" ht="15.75" customHeight="1">
      <c r="A116" s="285"/>
      <c r="B116" s="163"/>
      <c r="C116" s="274"/>
      <c r="D116" s="275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12"/>
      <c r="Z116" s="198"/>
      <c r="AA116" s="276"/>
      <c r="AB116" s="277"/>
      <c r="AC116" s="12"/>
      <c r="AD116" s="198"/>
      <c r="AE116" s="117"/>
      <c r="AF116" s="110"/>
      <c r="AG116" s="359"/>
    </row>
    <row r="117" spans="1:33" ht="15.75" customHeight="1">
      <c r="A117" s="285"/>
      <c r="B117" s="163"/>
      <c r="C117" s="274"/>
      <c r="D117" s="275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13"/>
      <c r="X117" s="116"/>
      <c r="Y117" s="12"/>
      <c r="Z117" s="198"/>
      <c r="AA117" s="276"/>
      <c r="AB117" s="277"/>
      <c r="AC117" s="12"/>
      <c r="AD117" s="198"/>
      <c r="AE117" s="117"/>
      <c r="AF117" s="110"/>
      <c r="AG117" s="359"/>
    </row>
    <row r="118" spans="1:33" ht="15.75" customHeight="1">
      <c r="A118" s="285"/>
      <c r="B118" s="163"/>
      <c r="C118" s="274"/>
      <c r="D118" s="275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13"/>
      <c r="X118" s="116"/>
      <c r="Y118" s="12"/>
      <c r="Z118" s="198"/>
      <c r="AA118" s="276"/>
      <c r="AB118" s="277"/>
      <c r="AC118" s="12"/>
      <c r="AD118" s="198"/>
      <c r="AE118" s="117"/>
      <c r="AF118" s="110"/>
      <c r="AG118" s="359"/>
    </row>
    <row r="119" spans="1:33" ht="15.75" customHeight="1">
      <c r="A119" s="285"/>
      <c r="B119" s="163"/>
      <c r="C119" s="274"/>
      <c r="D119" s="275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13"/>
      <c r="X119" s="116"/>
      <c r="Y119" s="12"/>
      <c r="Z119" s="198"/>
      <c r="AA119" s="276"/>
      <c r="AB119" s="277"/>
      <c r="AC119" s="12"/>
      <c r="AD119" s="198"/>
      <c r="AE119" s="117"/>
      <c r="AF119" s="110"/>
      <c r="AG119" s="359"/>
    </row>
    <row r="120" spans="1:33" ht="15.75" customHeight="1">
      <c r="A120" s="285"/>
      <c r="B120" s="163"/>
      <c r="C120" s="274"/>
      <c r="D120" s="275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83"/>
      <c r="X120" s="184"/>
      <c r="Y120" s="12"/>
      <c r="Z120" s="198"/>
      <c r="AA120" s="276"/>
      <c r="AB120" s="277"/>
      <c r="AC120" s="12"/>
      <c r="AD120" s="198"/>
      <c r="AE120" s="117"/>
      <c r="AF120" s="110"/>
      <c r="AG120" s="359"/>
    </row>
    <row r="121" spans="1:33" ht="15.75" customHeight="1">
      <c r="A121" s="285"/>
      <c r="B121" s="163"/>
      <c r="C121" s="274"/>
      <c r="D121" s="275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85"/>
      <c r="X121" s="186"/>
      <c r="Y121" s="12"/>
      <c r="Z121" s="198"/>
      <c r="AA121" s="276"/>
      <c r="AB121" s="277"/>
      <c r="AC121" s="12"/>
      <c r="AD121" s="198"/>
      <c r="AE121" s="117"/>
      <c r="AF121" s="110"/>
      <c r="AG121" s="359"/>
    </row>
    <row r="122" spans="1:33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47"/>
      <c r="T122" s="48"/>
      <c r="U122" s="130"/>
      <c r="V122" s="112"/>
      <c r="W122" s="185"/>
      <c r="X122" s="186"/>
      <c r="Y122" s="12"/>
      <c r="Z122" s="198"/>
      <c r="AA122" s="276"/>
      <c r="AB122" s="277"/>
      <c r="AC122" s="12"/>
      <c r="AD122" s="198"/>
      <c r="AE122" s="117"/>
      <c r="AF122" s="110"/>
      <c r="AG122" s="359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1">AVERAGE(I107:I122)</f>
        <v>20</v>
      </c>
      <c r="J123" s="137">
        <f t="shared" si="31"/>
        <v>2000</v>
      </c>
      <c r="K123" s="138">
        <f t="shared" ref="K123" si="32">J123/I123</f>
        <v>100</v>
      </c>
      <c r="L123" s="136">
        <f t="shared" ref="L123:M123" si="33">AVERAGE(L107:L122)</f>
        <v>20.666666666666668</v>
      </c>
      <c r="M123" s="137">
        <f t="shared" si="33"/>
        <v>1784.9508963599171</v>
      </c>
      <c r="N123" s="138">
        <f>M123/L123</f>
        <v>86.368591759350821</v>
      </c>
      <c r="O123" s="139">
        <f>L123-I123</f>
        <v>0.66666666666666785</v>
      </c>
      <c r="P123" s="140">
        <f>N123-K123</f>
        <v>-13.631408240649179</v>
      </c>
      <c r="Q123" s="141">
        <f>N123/K123</f>
        <v>0.86368591759350821</v>
      </c>
      <c r="R123" s="291"/>
      <c r="S123" s="142">
        <f>S107</f>
        <v>0.70833333333333337</v>
      </c>
      <c r="T123" s="143">
        <f>INDEX(T107:T122,COUNTA(T107:T122))</f>
        <v>0.83347222222222217</v>
      </c>
      <c r="U123" s="144"/>
      <c r="V123" s="166"/>
      <c r="W123" s="187"/>
      <c r="X123" s="188"/>
      <c r="Y123" s="179">
        <f t="shared" ref="Y123:Z123" si="34">SUM(Y107:Y122)</f>
        <v>0</v>
      </c>
      <c r="Z123" s="180">
        <f t="shared" si="34"/>
        <v>0</v>
      </c>
      <c r="AA123" s="279"/>
      <c r="AB123" s="280"/>
      <c r="AC123" s="179">
        <f t="shared" ref="AC123:AD123" si="35">SUM(AC107:AC122)</f>
        <v>4</v>
      </c>
      <c r="AD123" s="180">
        <f t="shared" si="35"/>
        <v>0</v>
      </c>
      <c r="AE123" s="168">
        <f>M123-J123</f>
        <v>-215.04910364008288</v>
      </c>
      <c r="AF123" s="141">
        <f>M123/J123</f>
        <v>0.89247544817995861</v>
      </c>
      <c r="AG123" s="360"/>
    </row>
    <row r="124" spans="1:33" ht="15.75" customHeight="1">
      <c r="A124" s="294" t="s">
        <v>209</v>
      </c>
      <c r="B124" s="146" t="s">
        <v>181</v>
      </c>
      <c r="C124" s="287" t="s">
        <v>200</v>
      </c>
      <c r="D124" s="288"/>
      <c r="E124" s="147">
        <v>47.6</v>
      </c>
      <c r="F124" s="97">
        <v>1743</v>
      </c>
      <c r="G124" s="148">
        <f t="shared" ref="G124:G126" si="36">E124*F124</f>
        <v>82966.8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1786.1656703672063</v>
      </c>
      <c r="N124" s="152">
        <f>M124/L124</f>
        <v>77.659376972487237</v>
      </c>
      <c r="O124" s="154">
        <f>L124-I124</f>
        <v>0</v>
      </c>
      <c r="P124" s="155">
        <f>N124-K124</f>
        <v>-9.2971447666431999</v>
      </c>
      <c r="Q124" s="156">
        <f>N124/K124</f>
        <v>0.89308283518360321</v>
      </c>
      <c r="R124" s="289">
        <f>Q140</f>
        <v>0.87969873625928297</v>
      </c>
      <c r="S124" s="157">
        <v>0.70864583333333331</v>
      </c>
      <c r="T124" s="158">
        <v>0.74930555555555556</v>
      </c>
      <c r="U124" s="159"/>
      <c r="V124" s="160">
        <v>58.55000000000004</v>
      </c>
      <c r="W124" s="158"/>
      <c r="X124" s="169"/>
      <c r="Y124" s="196"/>
      <c r="Z124" s="197"/>
      <c r="AA124" s="292"/>
      <c r="AB124" s="293"/>
      <c r="AC124" s="196">
        <v>1</v>
      </c>
      <c r="AD124" s="197"/>
      <c r="AE124" s="115">
        <f>M124-J124</f>
        <v>-213.8343296327937</v>
      </c>
      <c r="AF124" s="156">
        <f>M124/J124</f>
        <v>0.8930828351836031</v>
      </c>
      <c r="AG124" s="281">
        <f>AF140</f>
        <v>0.89244799330651892</v>
      </c>
    </row>
    <row r="125" spans="1:33" ht="15.75" customHeight="1">
      <c r="A125" s="295"/>
      <c r="B125" s="163" t="s">
        <v>181</v>
      </c>
      <c r="C125" s="274" t="s">
        <v>199</v>
      </c>
      <c r="D125" s="275"/>
      <c r="E125" s="101">
        <v>56.87</v>
      </c>
      <c r="F125" s="102">
        <v>1549</v>
      </c>
      <c r="G125" s="103">
        <f t="shared" si="36"/>
        <v>88091.62999999999</v>
      </c>
      <c r="H125" s="26"/>
      <c r="I125" s="104">
        <v>23</v>
      </c>
      <c r="J125" s="105">
        <v>2000</v>
      </c>
      <c r="K125" s="106">
        <f t="shared" ref="K125:K126" si="37">J125/I125</f>
        <v>86.956521739130437</v>
      </c>
      <c r="L125" s="107">
        <v>24</v>
      </c>
      <c r="M125" s="105">
        <f>F125/V125*60</f>
        <v>1783.3066837224196</v>
      </c>
      <c r="N125" s="106">
        <f>M125/L125</f>
        <v>74.304445155100822</v>
      </c>
      <c r="O125" s="108">
        <f>L125-I125</f>
        <v>1</v>
      </c>
      <c r="P125" s="109">
        <f>N125-K125</f>
        <v>-12.652076584029615</v>
      </c>
      <c r="Q125" s="110">
        <f>N125/K125</f>
        <v>0.85450111928365946</v>
      </c>
      <c r="R125" s="290"/>
      <c r="S125" s="47">
        <v>0.75277777777777777</v>
      </c>
      <c r="T125" s="48">
        <v>0.78896990740740736</v>
      </c>
      <c r="U125" s="111">
        <v>4.9999999999999822</v>
      </c>
      <c r="V125" s="112">
        <v>52.116666666666603</v>
      </c>
      <c r="W125" s="113"/>
      <c r="X125" s="116"/>
      <c r="Y125" s="12"/>
      <c r="Z125" s="198"/>
      <c r="AA125" s="276"/>
      <c r="AB125" s="277"/>
      <c r="AC125" s="12">
        <v>1</v>
      </c>
      <c r="AD125" s="198"/>
      <c r="AE125" s="117">
        <f>M125-J125</f>
        <v>-216.69331627758038</v>
      </c>
      <c r="AF125" s="110">
        <f>M125/J125</f>
        <v>0.89165334186120981</v>
      </c>
      <c r="AG125" s="282"/>
    </row>
    <row r="126" spans="1:33" ht="15.75" customHeight="1">
      <c r="A126" s="295"/>
      <c r="B126" s="163" t="s">
        <v>181</v>
      </c>
      <c r="C126" s="274" t="s">
        <v>198</v>
      </c>
      <c r="D126" s="275"/>
      <c r="E126" s="101">
        <v>56.79</v>
      </c>
      <c r="F126" s="102">
        <v>1932</v>
      </c>
      <c r="G126" s="103">
        <f t="shared" si="36"/>
        <v>109718.28</v>
      </c>
      <c r="H126" s="26"/>
      <c r="I126" s="104">
        <v>23</v>
      </c>
      <c r="J126" s="105">
        <v>2000</v>
      </c>
      <c r="K126" s="106">
        <f t="shared" si="37"/>
        <v>86.956521739130437</v>
      </c>
      <c r="L126" s="107">
        <v>23</v>
      </c>
      <c r="M126" s="105">
        <f>F126/V126*60</f>
        <v>1785.2156057494874</v>
      </c>
      <c r="N126" s="106">
        <f>M126/L126</f>
        <v>77.618069815195099</v>
      </c>
      <c r="O126" s="108">
        <f>L126-I126</f>
        <v>0</v>
      </c>
      <c r="P126" s="109">
        <f>N126-K126</f>
        <v>-9.3384519239353381</v>
      </c>
      <c r="Q126" s="110">
        <f>N126/K126</f>
        <v>0.89260780287474362</v>
      </c>
      <c r="R126" s="290"/>
      <c r="S126" s="47">
        <v>0.79310185185185189</v>
      </c>
      <c r="T126" s="48">
        <v>0.83819444444444446</v>
      </c>
      <c r="U126" s="111">
        <v>5.9500000000001307</v>
      </c>
      <c r="V126" s="112">
        <v>64.933333333333309</v>
      </c>
      <c r="W126" s="113"/>
      <c r="X126" s="116"/>
      <c r="Y126" s="12"/>
      <c r="Z126" s="198"/>
      <c r="AA126" s="276"/>
      <c r="AB126" s="277"/>
      <c r="AC126" s="12">
        <v>1</v>
      </c>
      <c r="AD126" s="198"/>
      <c r="AE126" s="117">
        <f>M126-J126</f>
        <v>-214.78439425051261</v>
      </c>
      <c r="AF126" s="110">
        <f>M126/J126</f>
        <v>0.89260780287474373</v>
      </c>
      <c r="AG126" s="282"/>
    </row>
    <row r="127" spans="1:33" ht="15.75" customHeight="1">
      <c r="A127" s="295"/>
      <c r="B127" s="163"/>
      <c r="C127" s="274"/>
      <c r="D127" s="275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76"/>
      <c r="AB127" s="277"/>
      <c r="AC127" s="12"/>
      <c r="AD127" s="198"/>
      <c r="AE127" s="117"/>
      <c r="AF127" s="110"/>
      <c r="AG127" s="282"/>
    </row>
    <row r="128" spans="1:33" ht="15.75" customHeight="1">
      <c r="A128" s="296"/>
      <c r="B128" s="163"/>
      <c r="C128" s="274"/>
      <c r="D128" s="275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76"/>
      <c r="AB128" s="277"/>
      <c r="AC128" s="12"/>
      <c r="AD128" s="198"/>
      <c r="AE128" s="117"/>
      <c r="AF128" s="110"/>
      <c r="AG128" s="282"/>
    </row>
    <row r="129" spans="1:33" ht="15.75" customHeight="1">
      <c r="A129" s="296"/>
      <c r="B129" s="163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12"/>
      <c r="Z129" s="198"/>
      <c r="AA129" s="276"/>
      <c r="AB129" s="277"/>
      <c r="AC129" s="12"/>
      <c r="AD129" s="198"/>
      <c r="AE129" s="117"/>
      <c r="AF129" s="110"/>
      <c r="AG129" s="282"/>
    </row>
    <row r="130" spans="1:33" ht="15.75" customHeight="1">
      <c r="A130" s="296"/>
      <c r="B130" s="163"/>
      <c r="C130" s="274"/>
      <c r="D130" s="275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119"/>
      <c r="T130" s="120"/>
      <c r="U130" s="111"/>
      <c r="V130" s="112"/>
      <c r="W130" s="120"/>
      <c r="X130" s="189"/>
      <c r="Y130" s="12"/>
      <c r="Z130" s="198"/>
      <c r="AA130" s="276"/>
      <c r="AB130" s="277"/>
      <c r="AC130" s="12"/>
      <c r="AD130" s="198"/>
      <c r="AE130" s="117"/>
      <c r="AF130" s="110"/>
      <c r="AG130" s="282"/>
    </row>
    <row r="131" spans="1:33" ht="15.75" customHeight="1">
      <c r="A131" s="296"/>
      <c r="B131" s="163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119"/>
      <c r="T131" s="120"/>
      <c r="U131" s="111"/>
      <c r="V131" s="112"/>
      <c r="W131" s="120"/>
      <c r="X131" s="189"/>
      <c r="Y131" s="12"/>
      <c r="Z131" s="198"/>
      <c r="AA131" s="276"/>
      <c r="AB131" s="277"/>
      <c r="AC131" s="12"/>
      <c r="AD131" s="198"/>
      <c r="AE131" s="117"/>
      <c r="AF131" s="110"/>
      <c r="AG131" s="282"/>
    </row>
    <row r="132" spans="1:33" ht="15.75" customHeight="1">
      <c r="A132" s="296"/>
      <c r="B132" s="163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119"/>
      <c r="T132" s="120"/>
      <c r="U132" s="111"/>
      <c r="V132" s="112"/>
      <c r="W132" s="120"/>
      <c r="X132" s="189"/>
      <c r="Y132" s="12"/>
      <c r="Z132" s="198"/>
      <c r="AA132" s="276"/>
      <c r="AB132" s="277"/>
      <c r="AC132" s="12"/>
      <c r="AD132" s="198"/>
      <c r="AE132" s="117"/>
      <c r="AF132" s="110"/>
      <c r="AG132" s="282"/>
    </row>
    <row r="133" spans="1:33" ht="15.75" customHeight="1">
      <c r="A133" s="296"/>
      <c r="B133" s="163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119"/>
      <c r="T133" s="120"/>
      <c r="U133" s="111"/>
      <c r="V133" s="112"/>
      <c r="W133" s="120"/>
      <c r="X133" s="189"/>
      <c r="Y133" s="12"/>
      <c r="Z133" s="198"/>
      <c r="AA133" s="276"/>
      <c r="AB133" s="277"/>
      <c r="AC133" s="12"/>
      <c r="AD133" s="198"/>
      <c r="AE133" s="117"/>
      <c r="AF133" s="110"/>
      <c r="AG133" s="282"/>
    </row>
    <row r="134" spans="1:33" ht="15.75" customHeight="1">
      <c r="A134" s="296"/>
      <c r="B134" s="163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119"/>
      <c r="T134" s="120"/>
      <c r="U134" s="111"/>
      <c r="V134" s="112"/>
      <c r="W134" s="120"/>
      <c r="X134" s="189"/>
      <c r="Y134" s="12"/>
      <c r="Z134" s="198"/>
      <c r="AA134" s="276"/>
      <c r="AB134" s="277"/>
      <c r="AC134" s="12"/>
      <c r="AD134" s="198"/>
      <c r="AE134" s="117"/>
      <c r="AF134" s="110"/>
      <c r="AG134" s="282"/>
    </row>
    <row r="135" spans="1:33" ht="15.75" customHeight="1">
      <c r="A135" s="296"/>
      <c r="B135" s="163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119"/>
      <c r="T135" s="120"/>
      <c r="U135" s="111"/>
      <c r="V135" s="112"/>
      <c r="W135" s="120"/>
      <c r="X135" s="189"/>
      <c r="Y135" s="12"/>
      <c r="Z135" s="198"/>
      <c r="AA135" s="276"/>
      <c r="AB135" s="277"/>
      <c r="AC135" s="12"/>
      <c r="AD135" s="198"/>
      <c r="AE135" s="117"/>
      <c r="AF135" s="110"/>
      <c r="AG135" s="282"/>
    </row>
    <row r="136" spans="1:33" ht="15.75" customHeight="1">
      <c r="A136" s="296"/>
      <c r="B136" s="163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119"/>
      <c r="T136" s="120"/>
      <c r="U136" s="111"/>
      <c r="V136" s="112"/>
      <c r="W136" s="120"/>
      <c r="X136" s="189"/>
      <c r="Y136" s="12"/>
      <c r="Z136" s="198"/>
      <c r="AA136" s="276"/>
      <c r="AB136" s="277"/>
      <c r="AC136" s="12"/>
      <c r="AD136" s="198"/>
      <c r="AE136" s="117"/>
      <c r="AF136" s="110"/>
      <c r="AG136" s="282"/>
    </row>
    <row r="137" spans="1:33" ht="15.75" customHeight="1">
      <c r="A137" s="296"/>
      <c r="B137" s="163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119"/>
      <c r="T137" s="120"/>
      <c r="U137" s="111"/>
      <c r="V137" s="112"/>
      <c r="W137" s="120"/>
      <c r="X137" s="189"/>
      <c r="Y137" s="12"/>
      <c r="Z137" s="198"/>
      <c r="AA137" s="276"/>
      <c r="AB137" s="277"/>
      <c r="AC137" s="12"/>
      <c r="AD137" s="198"/>
      <c r="AE137" s="117"/>
      <c r="AF137" s="110"/>
      <c r="AG137" s="282"/>
    </row>
    <row r="138" spans="1:33" ht="15.75" customHeight="1">
      <c r="A138" s="296"/>
      <c r="B138" s="163"/>
      <c r="C138" s="274"/>
      <c r="D138" s="275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119"/>
      <c r="T138" s="120"/>
      <c r="U138" s="111"/>
      <c r="V138" s="112"/>
      <c r="W138" s="120"/>
      <c r="X138" s="189"/>
      <c r="Y138" s="12"/>
      <c r="Z138" s="198"/>
      <c r="AA138" s="276"/>
      <c r="AB138" s="277"/>
      <c r="AC138" s="12"/>
      <c r="AD138" s="198"/>
      <c r="AE138" s="117"/>
      <c r="AF138" s="110"/>
      <c r="AG138" s="282"/>
    </row>
    <row r="139" spans="1:33" ht="15.75" customHeight="1">
      <c r="A139" s="296"/>
      <c r="B139" s="163"/>
      <c r="C139" s="274"/>
      <c r="D139" s="275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12"/>
      <c r="Z139" s="198"/>
      <c r="AA139" s="276"/>
      <c r="AB139" s="277"/>
      <c r="AC139" s="12"/>
      <c r="AD139" s="198"/>
      <c r="AE139" s="165"/>
      <c r="AF139" s="125"/>
      <c r="AG139" s="282"/>
    </row>
    <row r="140" spans="1:33" ht="15.75" customHeight="1" thickBot="1">
      <c r="A140" s="297"/>
      <c r="B140" s="133" t="s">
        <v>117</v>
      </c>
      <c r="C140" s="278"/>
      <c r="D140" s="278"/>
      <c r="E140" s="134"/>
      <c r="F140" s="167"/>
      <c r="G140" s="135"/>
      <c r="H140" s="69"/>
      <c r="I140" s="136">
        <f t="shared" ref="I140:J140" si="38">AVERAGE(I124:I139)</f>
        <v>23</v>
      </c>
      <c r="J140" s="137">
        <f t="shared" si="38"/>
        <v>2000</v>
      </c>
      <c r="K140" s="138">
        <f t="shared" ref="K140" si="39">J140/I140</f>
        <v>86.956521739130437</v>
      </c>
      <c r="L140" s="136">
        <f t="shared" ref="L140:M140" si="40">AVERAGE(L124:L139)</f>
        <v>23.333333333333332</v>
      </c>
      <c r="M140" s="137">
        <f t="shared" si="40"/>
        <v>1784.8959866130378</v>
      </c>
      <c r="N140" s="138">
        <f>M140/L140</f>
        <v>76.495542283415915</v>
      </c>
      <c r="O140" s="139">
        <f>L140-I140</f>
        <v>0.33333333333333215</v>
      </c>
      <c r="P140" s="140">
        <f>N140-K140</f>
        <v>-10.460979455714522</v>
      </c>
      <c r="Q140" s="141">
        <f>N140/K140</f>
        <v>0.87969873625928297</v>
      </c>
      <c r="R140" s="291"/>
      <c r="S140" s="142">
        <f>S124</f>
        <v>0.70864583333333331</v>
      </c>
      <c r="T140" s="143">
        <f>INDEX(T124:T139,COUNTA(T124:T139))</f>
        <v>0.83819444444444446</v>
      </c>
      <c r="U140" s="144"/>
      <c r="V140" s="166"/>
      <c r="W140" s="167"/>
      <c r="X140" s="138"/>
      <c r="Y140" s="179">
        <f t="shared" ref="Y140:Z140" si="41">SUM(Y124:Y139)</f>
        <v>0</v>
      </c>
      <c r="Z140" s="180">
        <f t="shared" si="41"/>
        <v>0</v>
      </c>
      <c r="AA140" s="279"/>
      <c r="AB140" s="280"/>
      <c r="AC140" s="179">
        <f t="shared" ref="AC140:AD140" si="42">SUM(AC124:AC139)</f>
        <v>3</v>
      </c>
      <c r="AD140" s="180">
        <f t="shared" si="42"/>
        <v>0</v>
      </c>
      <c r="AE140" s="168">
        <f>M140-J140</f>
        <v>-215.10401338696215</v>
      </c>
      <c r="AF140" s="141">
        <f>M140/J140</f>
        <v>0.89244799330651892</v>
      </c>
      <c r="AG140" s="283"/>
    </row>
    <row r="142" spans="1:33">
      <c r="AA142" s="273" t="s">
        <v>159</v>
      </c>
      <c r="AB142" s="273"/>
    </row>
    <row r="143" spans="1:33">
      <c r="AA143" s="273" t="s">
        <v>160</v>
      </c>
      <c r="AB143" s="273"/>
    </row>
    <row r="144" spans="1:33">
      <c r="AA144" s="273" t="s">
        <v>161</v>
      </c>
      <c r="AB144" s="273"/>
    </row>
    <row r="145" spans="27:28">
      <c r="AA145" s="273" t="s">
        <v>162</v>
      </c>
      <c r="AB145" s="273"/>
    </row>
    <row r="146" spans="27:28">
      <c r="AA146" s="273" t="s">
        <v>163</v>
      </c>
      <c r="AB146" s="273"/>
    </row>
    <row r="147" spans="27:28">
      <c r="AA147" s="273" t="s">
        <v>164</v>
      </c>
      <c r="AB147" s="273"/>
    </row>
    <row r="148" spans="27:28">
      <c r="AA148" s="273" t="s">
        <v>165</v>
      </c>
      <c r="AB148" s="273"/>
    </row>
    <row r="149" spans="27:28">
      <c r="AA149" s="273" t="s">
        <v>166</v>
      </c>
      <c r="AB149" s="273"/>
    </row>
    <row r="150" spans="27:28">
      <c r="AA150" s="273" t="s">
        <v>167</v>
      </c>
      <c r="AB150" s="273"/>
    </row>
    <row r="151" spans="27:28">
      <c r="AA151" s="273" t="s">
        <v>168</v>
      </c>
      <c r="AB151" s="273"/>
    </row>
    <row r="152" spans="27:28">
      <c r="AA152" s="273" t="s">
        <v>169</v>
      </c>
      <c r="AB152" s="273"/>
    </row>
    <row r="153" spans="27:28">
      <c r="AA153" s="273" t="s">
        <v>170</v>
      </c>
      <c r="AB153" s="273"/>
    </row>
    <row r="154" spans="27:28">
      <c r="AA154" s="273" t="s">
        <v>171</v>
      </c>
      <c r="AB154" s="273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250" priority="3" operator="greaterThan">
      <formula>0</formula>
    </cfRule>
  </conditionalFormatting>
  <conditionalFormatting sqref="P5:P140 AE5:AE140">
    <cfRule type="cellIs" dxfId="249" priority="6" operator="lessThan">
      <formula>0</formula>
    </cfRule>
  </conditionalFormatting>
  <conditionalFormatting sqref="Q5:Q140 AF5:AF140">
    <cfRule type="cellIs" dxfId="248" priority="4" operator="greaterThan">
      <formula>1</formula>
    </cfRule>
    <cfRule type="cellIs" dxfId="247" priority="5" operator="lessThan">
      <formula>0.8</formula>
    </cfRule>
  </conditionalFormatting>
  <conditionalFormatting sqref="AG5 R5:R140 AG90:AG107">
    <cfRule type="cellIs" dxfId="246" priority="7" operator="lessThan">
      <formula>0.8</formula>
    </cfRule>
  </conditionalFormatting>
  <conditionalFormatting sqref="AG22">
    <cfRule type="cellIs" dxfId="245" priority="11" operator="lessThan">
      <formula>0.8</formula>
    </cfRule>
  </conditionalFormatting>
  <conditionalFormatting sqref="AG37">
    <cfRule type="cellIs" dxfId="244" priority="10" operator="lessThan">
      <formula>0.8</formula>
    </cfRule>
  </conditionalFormatting>
  <conditionalFormatting sqref="AG39:AG74">
    <cfRule type="cellIs" dxfId="243" priority="8" operator="lessThan">
      <formula>0.8</formula>
    </cfRule>
  </conditionalFormatting>
  <conditionalFormatting sqref="AG80:AG88">
    <cfRule type="cellIs" dxfId="242" priority="9" operator="lessThan">
      <formula>0.8</formula>
    </cfRule>
  </conditionalFormatting>
  <conditionalFormatting sqref="AG122">
    <cfRule type="cellIs" dxfId="241" priority="2" operator="lessThan">
      <formula>0.8</formula>
    </cfRule>
  </conditionalFormatting>
  <conditionalFormatting sqref="AG124:AG140">
    <cfRule type="cellIs" dxfId="240" priority="1" operator="lessThan">
      <formula>0.8</formula>
    </cfRule>
  </conditionalFormatting>
  <dataValidations count="1">
    <dataValidation type="list" allowBlank="1" showInputMessage="1" showErrorMessage="1" sqref="AA5:AB140" xr:uid="{1EB6AB85-0013-4CC8-9FD0-7E319D37B685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46417-5164-4DFA-89FE-12B9E0A19CED}">
  <sheetPr>
    <tabColor theme="8" tint="0.59999389629810485"/>
  </sheetPr>
  <dimension ref="B1:AR42"/>
  <sheetViews>
    <sheetView zoomScale="70" zoomScaleNormal="70" workbookViewId="0">
      <selection activeCell="S25" sqref="S25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231</v>
      </c>
      <c r="D3" s="263"/>
      <c r="E3" s="3" t="s">
        <v>2</v>
      </c>
      <c r="F3" s="264">
        <f>'0310(18度C)'!D1+'0310(4度C)'!D1</f>
        <v>171919</v>
      </c>
      <c r="G3" s="265"/>
      <c r="H3" s="3" t="s">
        <v>3</v>
      </c>
      <c r="I3" s="266">
        <f>'0310(18度C)'!F1+'0310(4度C)'!F1</f>
        <v>5094346.5199999996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441.32411679127307</v>
      </c>
      <c r="F6" s="239" t="e">
        <f>AVERAGE(#REF!,D14:K14)</f>
        <v>#REF!</v>
      </c>
      <c r="G6" s="240">
        <f>AVERAGE(D14:K14)</f>
        <v>189.29580620980786</v>
      </c>
      <c r="H6" s="241"/>
      <c r="I6" s="240">
        <f>AVERAGE(L14:O14)</f>
        <v>92.318840579710141</v>
      </c>
      <c r="J6" s="241"/>
      <c r="K6" s="240">
        <f>AVERAGE(D32:O32)</f>
        <v>684.61672216056229</v>
      </c>
      <c r="L6" s="241"/>
      <c r="M6" s="240">
        <f>AVERAGE(P32:X32)</f>
        <v>713.99770546516481</v>
      </c>
      <c r="N6" s="241"/>
      <c r="O6" s="229">
        <f>'0310(4度C)'!Y2</f>
        <v>0</v>
      </c>
      <c r="P6" s="229">
        <f>'0310(4度C)'!Z2</f>
        <v>0</v>
      </c>
      <c r="Q6" s="229">
        <f>'0310(4度C)'!AC2</f>
        <v>55</v>
      </c>
      <c r="R6" s="229">
        <f>'0310(4度C)'!AD2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392.51459012987237</v>
      </c>
      <c r="F7" s="235" t="e">
        <f>AVERAGE(#REF!,D15:K15)</f>
        <v>#REF!</v>
      </c>
      <c r="G7" s="236">
        <f>AVERAGE(D15:K15)</f>
        <v>169.18043384043926</v>
      </c>
      <c r="H7" s="237"/>
      <c r="I7" s="236">
        <f>AVERAGE(L15:O15)</f>
        <v>80.677945788812337</v>
      </c>
      <c r="J7" s="237"/>
      <c r="K7" s="236">
        <f>AVERAGE(D33:O33)</f>
        <v>610.11039563588406</v>
      </c>
      <c r="L7" s="237"/>
      <c r="M7" s="236">
        <f>AVERAGE(P33:X33)</f>
        <v>633.56501186494415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0.88407187750069027</v>
      </c>
      <c r="F8" s="243" t="e">
        <f>AVERAGE(D16:K16,#REF!)</f>
        <v>#REF!</v>
      </c>
      <c r="G8" s="222">
        <f>AVERAGE(D16:K16)</f>
        <v>0.88228730020210899</v>
      </c>
      <c r="H8" s="223"/>
      <c r="I8" s="222">
        <f>AVERAGE(L16:O16)</f>
        <v>0.87420579788866937</v>
      </c>
      <c r="J8" s="223"/>
      <c r="K8" s="222">
        <f>AVERAGE(D34:O34)</f>
        <v>0.8906149584875569</v>
      </c>
      <c r="L8" s="223"/>
      <c r="M8" s="222">
        <f>AVERAGE(P34:X34)</f>
        <v>0.8855233075993485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84.507042253521121</v>
      </c>
      <c r="F14" s="28">
        <v>95.238095238095241</v>
      </c>
      <c r="G14" s="28">
        <v>85.714285714285722</v>
      </c>
      <c r="H14" s="28">
        <v>117.35294117647059</v>
      </c>
      <c r="I14" s="28">
        <v>563.66666666666663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100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74.40567284191134</v>
      </c>
      <c r="F15" s="35">
        <v>83.647564250422946</v>
      </c>
      <c r="G15" s="35">
        <v>73.30276538929877</v>
      </c>
      <c r="H15" s="35">
        <v>104.81462781410627</v>
      </c>
      <c r="I15" s="35">
        <v>509.73153890645699</v>
      </c>
      <c r="J15" s="35" t="s">
        <v>42</v>
      </c>
      <c r="K15" s="36" t="s">
        <v>42</v>
      </c>
      <c r="L15" s="34" t="s">
        <v>42</v>
      </c>
      <c r="M15" s="37">
        <v>80.283646578671238</v>
      </c>
      <c r="N15" s="35">
        <v>86.366878622726546</v>
      </c>
      <c r="O15" s="38">
        <v>75.383312165039243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0.88046712862928422</v>
      </c>
      <c r="F16" s="43">
        <f t="shared" si="0"/>
        <v>0.87829942462944088</v>
      </c>
      <c r="G16" s="43">
        <f t="shared" si="0"/>
        <v>0.85519892954181886</v>
      </c>
      <c r="H16" s="43">
        <f t="shared" si="0"/>
        <v>0.89315722949363741</v>
      </c>
      <c r="I16" s="43">
        <f t="shared" si="0"/>
        <v>0.9043137887163637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0.8920405175407915</v>
      </c>
      <c r="N16" s="43">
        <f t="shared" si="1"/>
        <v>0.86366878622726551</v>
      </c>
      <c r="O16" s="46">
        <f t="shared" si="1"/>
        <v>0.86690808989795132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0.29166666666666669</v>
      </c>
      <c r="F17" s="48">
        <v>0.29173611111111108</v>
      </c>
      <c r="G17" s="48">
        <v>0.29166666666666669</v>
      </c>
      <c r="H17" s="48">
        <v>0.29166666666666669</v>
      </c>
      <c r="I17" s="48">
        <v>0.49653935185185183</v>
      </c>
      <c r="J17" s="48" t="s">
        <v>42</v>
      </c>
      <c r="K17" s="48" t="s">
        <v>42</v>
      </c>
      <c r="L17" s="47" t="s">
        <v>42</v>
      </c>
      <c r="M17" s="49">
        <v>0.70841435185185186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0.59722222222222221</v>
      </c>
      <c r="F18" s="48">
        <v>0.48197916666666668</v>
      </c>
      <c r="G18" s="48">
        <v>0.53276620370370376</v>
      </c>
      <c r="H18" s="48">
        <v>0.4833912037037037</v>
      </c>
      <c r="I18" s="48">
        <v>0.56597222222222221</v>
      </c>
      <c r="J18" s="48" t="s">
        <v>42</v>
      </c>
      <c r="K18" s="48" t="s">
        <v>42</v>
      </c>
      <c r="L18" s="47" t="s">
        <v>42</v>
      </c>
      <c r="M18" s="49">
        <v>0.85902777777777772</v>
      </c>
      <c r="N18" s="48">
        <v>0.85833333333333328</v>
      </c>
      <c r="O18" s="50">
        <v>0.84583333333333333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10</v>
      </c>
      <c r="F21" s="52">
        <v>10</v>
      </c>
      <c r="G21" s="52">
        <v>11</v>
      </c>
      <c r="H21" s="52">
        <v>6</v>
      </c>
      <c r="I21" s="52">
        <v>3</v>
      </c>
      <c r="J21" s="52"/>
      <c r="K21" s="53"/>
      <c r="L21" s="54"/>
      <c r="M21" s="55">
        <v>7</v>
      </c>
      <c r="N21" s="52">
        <v>5</v>
      </c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24</v>
      </c>
      <c r="F23" s="58">
        <v>21.333333333333332</v>
      </c>
      <c r="G23" s="58">
        <v>24.333333333333332</v>
      </c>
      <c r="H23" s="58">
        <v>17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20.666666666666668</v>
      </c>
      <c r="O23" s="61">
        <v>23.666666666666668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1005.8823529411765</v>
      </c>
      <c r="O32" s="28">
        <v>840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723.52941176470586</v>
      </c>
      <c r="W32" s="28">
        <v>979.41176470588243</v>
      </c>
      <c r="X32" s="31">
        <v>846.66666666666663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280.10540064999753</v>
      </c>
      <c r="H33" s="35">
        <v>389.92209170810611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742.66601262710992</v>
      </c>
      <c r="N33" s="35">
        <v>892.47921487316455</v>
      </c>
      <c r="O33" s="35">
        <v>745.37925832104179</v>
      </c>
      <c r="P33" s="34">
        <v>267.89960792798445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647.39421397963292</v>
      </c>
      <c r="W33" s="35">
        <v>869.79935589207867</v>
      </c>
      <c r="X33" s="38">
        <v>749.16686966008069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0.87843705529289162</v>
      </c>
      <c r="H34" s="43">
        <f>H33/H32</f>
        <v>0.89982021163409109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0.90020122742679987</v>
      </c>
      <c r="N34" s="43">
        <f>N33/N32</f>
        <v>0.88726003817799981</v>
      </c>
      <c r="O34" s="43">
        <f>O33/O32</f>
        <v>0.88735625990600209</v>
      </c>
      <c r="P34" s="42">
        <f>P33/P32</f>
        <v>0.87439455365383811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0.8947724908661594</v>
      </c>
      <c r="W34" s="43">
        <f>W33/W32</f>
        <v>0.88808342643635652</v>
      </c>
      <c r="X34" s="46">
        <f>X33/X32</f>
        <v>0.88484275944104018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0.27291666666666664</v>
      </c>
      <c r="H35" s="48">
        <v>0.20844907407407406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0.29185185185185186</v>
      </c>
      <c r="N35" s="48">
        <v>0.20836805555555554</v>
      </c>
      <c r="O35" s="48">
        <v>0.20833333333333334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0.70840277777777783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0.45775462962962965</v>
      </c>
      <c r="H36" s="48">
        <v>0.25347222222222221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0.39380787037037035</v>
      </c>
      <c r="N36" s="48">
        <v>0.48541666666666666</v>
      </c>
      <c r="O36" s="48">
        <v>0.47042824074074074</v>
      </c>
      <c r="P36" s="47">
        <v>0.81388888888888888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0.82780092592592591</v>
      </c>
      <c r="W36" s="48">
        <v>1.1926967592592592</v>
      </c>
      <c r="X36" s="50">
        <v>1.1715972222222222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3.4</v>
      </c>
      <c r="O37" s="58">
        <v>4</v>
      </c>
      <c r="P37" s="57">
        <v>11.75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4.25</v>
      </c>
      <c r="W37" s="58">
        <v>3.4</v>
      </c>
      <c r="X37" s="61">
        <v>4.0909090909090908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CF978-FED0-4C6E-B2F1-B571B44273A3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S25" sqref="S25"/>
      <selection pane="bottomLeft" activeCell="S25" sqref="S25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115911</v>
      </c>
      <c r="E1" s="88" t="s">
        <v>3</v>
      </c>
      <c r="F1" s="89">
        <f>SUM(G5:G157)</f>
        <v>2268759.7200000002</v>
      </c>
      <c r="G1" s="90" t="s">
        <v>84</v>
      </c>
      <c r="H1" s="91">
        <f>L21+L38+L55+L72+L89+L106+L123+L140+L157</f>
        <v>51.490909090909092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46091</v>
      </c>
      <c r="B2" s="332"/>
      <c r="C2" s="92" t="s">
        <v>40</v>
      </c>
      <c r="D2" s="93">
        <f>AVERAGE(N21,N38,N55,N72,N89,N106,N123,N140,N157)</f>
        <v>620.53466951546636</v>
      </c>
      <c r="E2" s="93" t="s">
        <v>91</v>
      </c>
      <c r="F2" s="94">
        <f>F1/D1</f>
        <v>19.573290886973627</v>
      </c>
      <c r="G2" s="95" t="s">
        <v>92</v>
      </c>
      <c r="H2" s="96">
        <f>COUNT(H5:H157)</f>
        <v>10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224</v>
      </c>
      <c r="D5" s="288"/>
      <c r="E5" s="147">
        <v>17.87</v>
      </c>
      <c r="F5" s="97">
        <v>3243</v>
      </c>
      <c r="G5" s="148">
        <f t="shared" ref="G5:G9" si="0">E5*F5</f>
        <v>57952.41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2255.5641421947448</v>
      </c>
      <c r="N5" s="152">
        <f>M5/L5</f>
        <v>375.92735703245745</v>
      </c>
      <c r="O5" s="154">
        <f>L5-I5</f>
        <v>0</v>
      </c>
      <c r="P5" s="155">
        <f>N5-K5</f>
        <v>-40.739309634209235</v>
      </c>
      <c r="Q5" s="156">
        <f>N5/K5</f>
        <v>0.9022256568778978</v>
      </c>
      <c r="R5" s="289">
        <f>Q21</f>
        <v>0.87843705529289162</v>
      </c>
      <c r="S5" s="157">
        <v>0.27291666666666664</v>
      </c>
      <c r="T5" s="158">
        <v>0.33282407407407405</v>
      </c>
      <c r="U5" s="159"/>
      <c r="V5" s="160">
        <v>86.266666666666666</v>
      </c>
      <c r="W5" s="161"/>
      <c r="X5" s="162"/>
      <c r="Y5" s="292"/>
      <c r="Z5" s="293"/>
      <c r="AA5" s="115">
        <f>M5-J5</f>
        <v>-244.43585780525518</v>
      </c>
      <c r="AB5" s="156">
        <f>M5/J5</f>
        <v>0.90222565687789791</v>
      </c>
      <c r="AC5" s="281">
        <f>AB21</f>
        <v>0.87843705529289173</v>
      </c>
    </row>
    <row r="6" spans="1:29" ht="15.75" customHeight="1">
      <c r="A6" s="285"/>
      <c r="B6" s="100" t="s">
        <v>120</v>
      </c>
      <c r="C6" s="274" t="s">
        <v>121</v>
      </c>
      <c r="D6" s="275"/>
      <c r="E6" s="101">
        <v>28.57</v>
      </c>
      <c r="F6" s="102">
        <v>2012</v>
      </c>
      <c r="G6" s="103">
        <f t="shared" si="0"/>
        <v>57482.840000000004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3124.7627264883504</v>
      </c>
      <c r="N6" s="106">
        <f>M6/L6</f>
        <v>260.39689387402922</v>
      </c>
      <c r="O6" s="108">
        <f>L6-I6</f>
        <v>0</v>
      </c>
      <c r="P6" s="109">
        <f>N6-K6</f>
        <v>-39.603106125970783</v>
      </c>
      <c r="Q6" s="110">
        <f>N6/K6</f>
        <v>0.86798964624676411</v>
      </c>
      <c r="R6" s="290"/>
      <c r="S6" s="47">
        <v>0.33636574074074072</v>
      </c>
      <c r="T6" s="48">
        <v>0.36319444444444443</v>
      </c>
      <c r="U6" s="111">
        <v>5.0999999999999979</v>
      </c>
      <c r="V6" s="112">
        <v>38.633333333333354</v>
      </c>
      <c r="W6" s="113"/>
      <c r="X6" s="116"/>
      <c r="Y6" s="276"/>
      <c r="Z6" s="277"/>
      <c r="AA6" s="117">
        <f>M6-J6</f>
        <v>-475.23727351164962</v>
      </c>
      <c r="AB6" s="110">
        <f>M6/J6</f>
        <v>0.867989646246764</v>
      </c>
      <c r="AC6" s="282"/>
    </row>
    <row r="7" spans="1:29" ht="15.75" customHeight="1">
      <c r="A7" s="285"/>
      <c r="B7" s="100" t="s">
        <v>114</v>
      </c>
      <c r="C7" s="274" t="s">
        <v>115</v>
      </c>
      <c r="D7" s="275"/>
      <c r="E7" s="101">
        <v>29.85</v>
      </c>
      <c r="F7" s="102">
        <v>2213</v>
      </c>
      <c r="G7" s="103">
        <f t="shared" si="0"/>
        <v>66058.05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3143.9621152328318</v>
      </c>
      <c r="N7" s="106">
        <f>M7/L7</f>
        <v>261.9968429360693</v>
      </c>
      <c r="O7" s="108">
        <f>L7-I7</f>
        <v>0</v>
      </c>
      <c r="P7" s="109">
        <f>N7-K7</f>
        <v>-38.003157063930701</v>
      </c>
      <c r="Q7" s="110">
        <f>N7/K7</f>
        <v>0.87332280978689769</v>
      </c>
      <c r="R7" s="290"/>
      <c r="S7" s="47">
        <v>0.36666666666666664</v>
      </c>
      <c r="T7" s="48">
        <v>0.39599537037037036</v>
      </c>
      <c r="U7" s="111">
        <v>4.9999999999999822</v>
      </c>
      <c r="V7" s="112">
        <v>42.233333333333356</v>
      </c>
      <c r="W7" s="113"/>
      <c r="X7" s="116"/>
      <c r="Y7" s="276"/>
      <c r="Z7" s="277"/>
      <c r="AA7" s="117">
        <f>M7-J7</f>
        <v>-456.03788476716818</v>
      </c>
      <c r="AB7" s="110">
        <f>M7/J7</f>
        <v>0.87332280978689769</v>
      </c>
      <c r="AC7" s="282"/>
    </row>
    <row r="8" spans="1:29" ht="15.75" customHeight="1">
      <c r="A8" s="285"/>
      <c r="B8" s="100" t="s">
        <v>114</v>
      </c>
      <c r="C8" s="274" t="s">
        <v>116</v>
      </c>
      <c r="D8" s="275"/>
      <c r="E8" s="101">
        <v>29.52</v>
      </c>
      <c r="F8" s="102">
        <v>2060</v>
      </c>
      <c r="G8" s="103">
        <f t="shared" si="0"/>
        <v>60811.199999999997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3141.0419313850066</v>
      </c>
      <c r="N8" s="106">
        <f>M8/L8</f>
        <v>261.75349428208386</v>
      </c>
      <c r="O8" s="108">
        <f>L8-I8</f>
        <v>0</v>
      </c>
      <c r="P8" s="109">
        <f>N8-K8</f>
        <v>-38.246505717916136</v>
      </c>
      <c r="Q8" s="110">
        <f>N8/K8</f>
        <v>0.87251164760694622</v>
      </c>
      <c r="R8" s="290"/>
      <c r="S8" s="47">
        <v>0.39930555555555558</v>
      </c>
      <c r="T8" s="48">
        <v>0.42663194444444447</v>
      </c>
      <c r="U8" s="111">
        <v>4.766666666666719</v>
      </c>
      <c r="V8" s="112">
        <v>39.349999999999994</v>
      </c>
      <c r="W8" s="113"/>
      <c r="X8" s="116"/>
      <c r="Y8" s="276"/>
      <c r="Z8" s="277"/>
      <c r="AA8" s="117">
        <f>M8-J8</f>
        <v>-458.95806861499341</v>
      </c>
      <c r="AB8" s="110">
        <f>M8/J8</f>
        <v>0.87251164760694633</v>
      </c>
      <c r="AC8" s="282"/>
    </row>
    <row r="9" spans="1:29" ht="15.75" customHeight="1">
      <c r="A9" s="285"/>
      <c r="B9" s="100" t="s">
        <v>114</v>
      </c>
      <c r="C9" s="274" t="s">
        <v>119</v>
      </c>
      <c r="D9" s="275"/>
      <c r="E9" s="101">
        <v>25.64</v>
      </c>
      <c r="F9" s="102">
        <v>2076</v>
      </c>
      <c r="G9" s="103">
        <f t="shared" si="0"/>
        <v>53228.639999999999</v>
      </c>
      <c r="H9" s="13"/>
      <c r="I9" s="104">
        <v>11</v>
      </c>
      <c r="J9" s="105">
        <v>3600</v>
      </c>
      <c r="K9" s="106">
        <f t="shared" si="1"/>
        <v>327.27272727272725</v>
      </c>
      <c r="L9" s="107">
        <v>11</v>
      </c>
      <c r="M9" s="105">
        <f>F9/V9*60</f>
        <v>3180.2553191489369</v>
      </c>
      <c r="N9" s="106">
        <f>M9/L9</f>
        <v>289.11411992263061</v>
      </c>
      <c r="O9" s="108">
        <f>L9-I9</f>
        <v>0</v>
      </c>
      <c r="P9" s="109">
        <f>N9-K9</f>
        <v>-38.158607350096645</v>
      </c>
      <c r="Q9" s="110">
        <f>N9/K9</f>
        <v>0.88340425531914912</v>
      </c>
      <c r="R9" s="290"/>
      <c r="S9" s="47">
        <v>0.43055555555555558</v>
      </c>
      <c r="T9" s="48">
        <v>0.45775462962962965</v>
      </c>
      <c r="U9" s="111">
        <v>5.6500000000000039</v>
      </c>
      <c r="V9" s="112">
        <v>39.166666666666657</v>
      </c>
      <c r="W9" s="113">
        <v>0.45775462962962965</v>
      </c>
      <c r="X9" s="116">
        <v>0.49653935185185183</v>
      </c>
      <c r="Y9" s="276"/>
      <c r="Z9" s="277"/>
      <c r="AA9" s="117">
        <f>M9-J9</f>
        <v>-419.74468085106309</v>
      </c>
      <c r="AB9" s="110">
        <f>M9/J9</f>
        <v>0.88340425531914912</v>
      </c>
      <c r="AC9" s="282"/>
    </row>
    <row r="10" spans="1:29" ht="15.75" customHeight="1">
      <c r="A10" s="285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2969.117246889974</v>
      </c>
      <c r="N21" s="138">
        <f>M21/L21</f>
        <v>280.10540064999753</v>
      </c>
      <c r="O21" s="139">
        <f>L21-I21</f>
        <v>0</v>
      </c>
      <c r="P21" s="140">
        <f>N21-K21</f>
        <v>-38.762523878304364</v>
      </c>
      <c r="Q21" s="141">
        <f>N21/K21</f>
        <v>0.87843705529289162</v>
      </c>
      <c r="R21" s="291"/>
      <c r="S21" s="142">
        <f>S5</f>
        <v>0.27291666666666664</v>
      </c>
      <c r="T21" s="143">
        <f>INDEX(T5:T20,COUNTA(T5:T20))</f>
        <v>0.45775462962962965</v>
      </c>
      <c r="U21" s="144"/>
      <c r="V21" s="166"/>
      <c r="W21" s="167"/>
      <c r="X21" s="138"/>
      <c r="Y21" s="279"/>
      <c r="Z21" s="280"/>
      <c r="AA21" s="168">
        <f>M21-J21</f>
        <v>-410.88275311002599</v>
      </c>
      <c r="AB21" s="141">
        <f>M21/J21</f>
        <v>0.87843705529289173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1046</v>
      </c>
      <c r="G22" s="148">
        <f t="shared" ref="G22:G23" si="5">E22*F22</f>
        <v>14675.38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2338.8819875776389</v>
      </c>
      <c r="N22" s="152">
        <f>M22/L22</f>
        <v>389.81366459627316</v>
      </c>
      <c r="O22" s="154">
        <f>L22-I22</f>
        <v>0</v>
      </c>
      <c r="P22" s="155">
        <f>N22-K22</f>
        <v>-43.519668737060158</v>
      </c>
      <c r="Q22" s="156">
        <f>N22/K22</f>
        <v>0.89956999522216885</v>
      </c>
      <c r="R22" s="289">
        <f>Q38</f>
        <v>0.89982021163409109</v>
      </c>
      <c r="S22" s="157">
        <v>0.20844907407407406</v>
      </c>
      <c r="T22" s="158">
        <v>0.22708333333333333</v>
      </c>
      <c r="U22" s="159"/>
      <c r="V22" s="160">
        <v>26.833333333333343</v>
      </c>
      <c r="W22" s="158"/>
      <c r="X22" s="169"/>
      <c r="Y22" s="292"/>
      <c r="Z22" s="293"/>
      <c r="AA22" s="115">
        <f>M22-J22</f>
        <v>-261.11801242236106</v>
      </c>
      <c r="AB22" s="156">
        <f>M22/J22</f>
        <v>0.89956999522216885</v>
      </c>
      <c r="AC22" s="281">
        <f>AB38</f>
        <v>0.89982021163409098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1278</v>
      </c>
      <c r="G23" s="103">
        <f t="shared" si="5"/>
        <v>18518.22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2340.1831129196344</v>
      </c>
      <c r="N23" s="106">
        <f>M23/L23</f>
        <v>390.03051881993906</v>
      </c>
      <c r="O23" s="108">
        <f>L23-I23</f>
        <v>0</v>
      </c>
      <c r="P23" s="109">
        <f>N23-K23</f>
        <v>-43.302814513394253</v>
      </c>
      <c r="Q23" s="110">
        <f>N23/K23</f>
        <v>0.90007042804601323</v>
      </c>
      <c r="R23" s="290"/>
      <c r="S23" s="47">
        <v>0.23071759259259259</v>
      </c>
      <c r="T23" s="48">
        <v>0.25347222222222221</v>
      </c>
      <c r="U23" s="111">
        <v>5.2333333333333254</v>
      </c>
      <c r="V23" s="112">
        <v>32.766666666666659</v>
      </c>
      <c r="W23" s="113"/>
      <c r="X23" s="13"/>
      <c r="Y23" s="276"/>
      <c r="Z23" s="277"/>
      <c r="AA23" s="117">
        <f>M23-J23</f>
        <v>-259.81688708036563</v>
      </c>
      <c r="AB23" s="110">
        <f>M23/J23</f>
        <v>0.90007042804601323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2339.5325502486367</v>
      </c>
      <c r="N38" s="138">
        <f>M38/L38</f>
        <v>389.92209170810611</v>
      </c>
      <c r="O38" s="139">
        <f>L38-I38</f>
        <v>0</v>
      </c>
      <c r="P38" s="140">
        <f>N38-K38</f>
        <v>-43.411241625227206</v>
      </c>
      <c r="Q38" s="141">
        <f>N38/K38</f>
        <v>0.89982021163409109</v>
      </c>
      <c r="R38" s="291"/>
      <c r="S38" s="142">
        <f>S22</f>
        <v>0.20844907407407406</v>
      </c>
      <c r="T38" s="143">
        <f>INDEX(T22:T37,COUNTA(T22:T37))</f>
        <v>0.25347222222222221</v>
      </c>
      <c r="U38" s="144"/>
      <c r="V38" s="166"/>
      <c r="W38" s="167"/>
      <c r="X38" s="138"/>
      <c r="Y38" s="279"/>
      <c r="Z38" s="280"/>
      <c r="AA38" s="168">
        <f>M38-J38</f>
        <v>-260.46744975136335</v>
      </c>
      <c r="AB38" s="141">
        <f>M38/J38</f>
        <v>0.89982021163409098</v>
      </c>
      <c r="AC38" s="283"/>
    </row>
    <row r="39" spans="1:29" ht="15.75" customHeight="1">
      <c r="A39" s="284" t="s">
        <v>125</v>
      </c>
      <c r="B39" s="114" t="s">
        <v>120</v>
      </c>
      <c r="C39" s="287" t="s">
        <v>126</v>
      </c>
      <c r="D39" s="288"/>
      <c r="E39" s="147">
        <v>21.45</v>
      </c>
      <c r="F39" s="97">
        <v>1571</v>
      </c>
      <c r="G39" s="148">
        <f t="shared" ref="G39:G41" si="9">E39*F39</f>
        <v>33697.949999999997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2970.378151260506</v>
      </c>
      <c r="N39" s="152">
        <f>M39/L39</f>
        <v>742.5945378151265</v>
      </c>
      <c r="O39" s="154">
        <f>L39-I39</f>
        <v>0</v>
      </c>
      <c r="P39" s="155">
        <f>N39-K39</f>
        <v>-82.4054621848735</v>
      </c>
      <c r="Q39" s="156">
        <f>N39/K39</f>
        <v>0.90011459129106242</v>
      </c>
      <c r="R39" s="289">
        <f>Q55</f>
        <v>0.90020122742679987</v>
      </c>
      <c r="S39" s="157">
        <v>0.29185185185185186</v>
      </c>
      <c r="T39" s="158">
        <v>0.31388888888888888</v>
      </c>
      <c r="U39" s="159"/>
      <c r="V39" s="160">
        <v>31.733333333333313</v>
      </c>
      <c r="W39" s="161"/>
      <c r="X39" s="162"/>
      <c r="Y39" s="292"/>
      <c r="Z39" s="293"/>
      <c r="AA39" s="115">
        <f>M39-J39</f>
        <v>-329.621848739494</v>
      </c>
      <c r="AB39" s="156">
        <f>M39/J39</f>
        <v>0.90011459129106242</v>
      </c>
      <c r="AC39" s="281">
        <f>AB55</f>
        <v>0.90020122742679987</v>
      </c>
    </row>
    <row r="40" spans="1:29" ht="15.75" customHeight="1">
      <c r="A40" s="285"/>
      <c r="B40" s="100" t="s">
        <v>120</v>
      </c>
      <c r="C40" s="274" t="s">
        <v>214</v>
      </c>
      <c r="D40" s="275"/>
      <c r="E40" s="101">
        <v>27.27</v>
      </c>
      <c r="F40" s="102">
        <v>1556</v>
      </c>
      <c r="G40" s="103">
        <f t="shared" si="9"/>
        <v>42432.12</v>
      </c>
      <c r="H40" s="26"/>
      <c r="I40" s="104">
        <v>5</v>
      </c>
      <c r="J40" s="105">
        <v>3300</v>
      </c>
      <c r="K40" s="106">
        <f t="shared" ref="K40:K41" si="10">J40/I40</f>
        <v>660</v>
      </c>
      <c r="L40" s="107">
        <v>5</v>
      </c>
      <c r="M40" s="105">
        <f>F40/V40*60</f>
        <v>2970.0954400848345</v>
      </c>
      <c r="N40" s="106">
        <f>M40/L40</f>
        <v>594.01908801696686</v>
      </c>
      <c r="O40" s="108">
        <f>L40-I40</f>
        <v>0</v>
      </c>
      <c r="P40" s="109">
        <f>N40-K40</f>
        <v>-65.980911983033138</v>
      </c>
      <c r="Q40" s="110">
        <f>N40/K40</f>
        <v>0.90002892123782863</v>
      </c>
      <c r="R40" s="290"/>
      <c r="S40" s="47">
        <v>0.31736111111111109</v>
      </c>
      <c r="T40" s="48">
        <v>0.33918981481481481</v>
      </c>
      <c r="U40" s="111">
        <v>4.9999999999999822</v>
      </c>
      <c r="V40" s="112">
        <v>31.433333333333344</v>
      </c>
      <c r="W40" s="113"/>
      <c r="X40" s="116"/>
      <c r="Y40" s="276"/>
      <c r="Z40" s="277"/>
      <c r="AA40" s="117">
        <f>M40-J40</f>
        <v>-329.90455991516546</v>
      </c>
      <c r="AB40" s="110">
        <f>M40/J40</f>
        <v>0.90002892123782863</v>
      </c>
      <c r="AC40" s="282"/>
    </row>
    <row r="41" spans="1:29" ht="15.75" customHeight="1">
      <c r="A41" s="285"/>
      <c r="B41" s="100" t="s">
        <v>120</v>
      </c>
      <c r="C41" s="274" t="s">
        <v>204</v>
      </c>
      <c r="D41" s="275"/>
      <c r="E41" s="101">
        <v>18.53</v>
      </c>
      <c r="F41" s="102">
        <v>3669</v>
      </c>
      <c r="G41" s="103">
        <f t="shared" si="9"/>
        <v>67986.570000000007</v>
      </c>
      <c r="H41" s="26"/>
      <c r="I41" s="104">
        <v>3</v>
      </c>
      <c r="J41" s="105">
        <v>3300</v>
      </c>
      <c r="K41" s="106">
        <f t="shared" si="10"/>
        <v>1100</v>
      </c>
      <c r="L41" s="107">
        <v>3</v>
      </c>
      <c r="M41" s="105">
        <f>F41/V41*60</f>
        <v>2971.518560179979</v>
      </c>
      <c r="N41" s="106">
        <f>M41/L41</f>
        <v>990.50618672665962</v>
      </c>
      <c r="O41" s="108">
        <f>L41-I41</f>
        <v>0</v>
      </c>
      <c r="P41" s="109">
        <f>N41-K41</f>
        <v>-109.49381327334038</v>
      </c>
      <c r="Q41" s="110">
        <f>N41/K41</f>
        <v>0.90046016975150878</v>
      </c>
      <c r="R41" s="290"/>
      <c r="S41" s="47">
        <v>0.34236111111111112</v>
      </c>
      <c r="T41" s="48">
        <v>0.39380787037037035</v>
      </c>
      <c r="U41" s="111">
        <v>4.5666666666666877</v>
      </c>
      <c r="V41" s="112">
        <v>74.0833333333333</v>
      </c>
      <c r="W41" s="113"/>
      <c r="X41" s="116"/>
      <c r="Y41" s="276"/>
      <c r="Z41" s="277"/>
      <c r="AA41" s="117">
        <f>M41-J41</f>
        <v>-328.48143982002102</v>
      </c>
      <c r="AB41" s="110">
        <f>M41/J41</f>
        <v>0.90046016975150878</v>
      </c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99"/>
      <c r="G55" s="135"/>
      <c r="H55" s="69"/>
      <c r="I55" s="136">
        <f t="shared" ref="I55:J55" si="11">AVERAGE(I39:I54)</f>
        <v>4</v>
      </c>
      <c r="J55" s="137">
        <f t="shared" si="11"/>
        <v>3300</v>
      </c>
      <c r="K55" s="138">
        <f t="shared" ref="K55" si="12">J55/I55</f>
        <v>825</v>
      </c>
      <c r="L55" s="136">
        <f t="shared" ref="L55:M55" si="13">AVERAGE(L39:L54)</f>
        <v>4</v>
      </c>
      <c r="M55" s="137">
        <f t="shared" si="13"/>
        <v>2970.6640505084397</v>
      </c>
      <c r="N55" s="138">
        <f t="shared" ref="N55:N60" si="14">M55/L55</f>
        <v>742.66601262710992</v>
      </c>
      <c r="O55" s="139">
        <f t="shared" ref="O55:O60" si="15">L55-I55</f>
        <v>0</v>
      </c>
      <c r="P55" s="140">
        <f t="shared" ref="P55:P60" si="16">N55-K55</f>
        <v>-82.333987372890078</v>
      </c>
      <c r="Q55" s="141">
        <f t="shared" ref="Q55:Q60" si="17">N55/K55</f>
        <v>0.90020122742679987</v>
      </c>
      <c r="R55" s="291"/>
      <c r="S55" s="142">
        <f>S39</f>
        <v>0.29185185185185186</v>
      </c>
      <c r="T55" s="143">
        <f>INDEX(T39:T54,COUNTA(T39:T54))</f>
        <v>0.39380787037037035</v>
      </c>
      <c r="U55" s="144"/>
      <c r="V55" s="166"/>
      <c r="W55" s="99"/>
      <c r="X55" s="69"/>
      <c r="Y55" s="279"/>
      <c r="Z55" s="280"/>
      <c r="AA55" s="168">
        <f t="shared" ref="AA55:AA60" si="18">M55-J55</f>
        <v>-329.33594949156031</v>
      </c>
      <c r="AB55" s="141">
        <f t="shared" ref="AB55:AB60" si="19">M55/J55</f>
        <v>0.90020122742679987</v>
      </c>
      <c r="AC55" s="283"/>
    </row>
    <row r="56" spans="1:29" ht="15.75" customHeight="1">
      <c r="A56" s="294" t="s">
        <v>71</v>
      </c>
      <c r="B56" s="114" t="s">
        <v>120</v>
      </c>
      <c r="C56" s="287" t="s">
        <v>130</v>
      </c>
      <c r="D56" s="288"/>
      <c r="E56" s="147">
        <v>18.18</v>
      </c>
      <c r="F56" s="97">
        <v>1266</v>
      </c>
      <c r="G56" s="148">
        <f t="shared" ref="G56:G60" si="20">E56*F56</f>
        <v>23015.88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3171.6075156576162</v>
      </c>
      <c r="N56" s="152">
        <f t="shared" si="14"/>
        <v>1057.2025052192055</v>
      </c>
      <c r="O56" s="154">
        <f t="shared" si="15"/>
        <v>0</v>
      </c>
      <c r="P56" s="155">
        <f t="shared" si="16"/>
        <v>-142.79749478079452</v>
      </c>
      <c r="Q56" s="156">
        <f t="shared" si="17"/>
        <v>0.88100208768267119</v>
      </c>
      <c r="R56" s="289">
        <f>Q72</f>
        <v>0.88726003817799981</v>
      </c>
      <c r="S56" s="157">
        <v>0.20836805555555554</v>
      </c>
      <c r="T56" s="158">
        <v>0.22500000000000001</v>
      </c>
      <c r="U56" s="159"/>
      <c r="V56" s="160">
        <v>23.950000000000028</v>
      </c>
      <c r="W56" s="161"/>
      <c r="X56" s="162"/>
      <c r="Y56" s="292"/>
      <c r="Z56" s="293"/>
      <c r="AA56" s="115">
        <f t="shared" si="18"/>
        <v>-428.3924843423838</v>
      </c>
      <c r="AB56" s="156">
        <f t="shared" si="19"/>
        <v>0.88100208768267119</v>
      </c>
      <c r="AC56" s="281">
        <f>AB72</f>
        <v>0.88726003817799981</v>
      </c>
    </row>
    <row r="57" spans="1:29" ht="15.75" customHeight="1">
      <c r="A57" s="295"/>
      <c r="B57" s="100" t="s">
        <v>120</v>
      </c>
      <c r="C57" s="274" t="s">
        <v>132</v>
      </c>
      <c r="D57" s="275"/>
      <c r="E57" s="101">
        <v>18.18</v>
      </c>
      <c r="F57" s="102">
        <v>2482</v>
      </c>
      <c r="G57" s="103">
        <f t="shared" si="20"/>
        <v>45122.76</v>
      </c>
      <c r="H57" s="26"/>
      <c r="I57" s="104">
        <v>3</v>
      </c>
      <c r="J57" s="105">
        <v>3600</v>
      </c>
      <c r="K57" s="106">
        <f t="shared" ref="K57:K93" si="21">J57/I57</f>
        <v>1200</v>
      </c>
      <c r="L57" s="107">
        <v>3</v>
      </c>
      <c r="M57" s="105">
        <f>F57/V57*60</f>
        <v>3169.6346222064562</v>
      </c>
      <c r="N57" s="106">
        <f t="shared" si="14"/>
        <v>1056.5448740688187</v>
      </c>
      <c r="O57" s="108">
        <f t="shared" si="15"/>
        <v>0</v>
      </c>
      <c r="P57" s="109">
        <f t="shared" si="16"/>
        <v>-143.45512593118133</v>
      </c>
      <c r="Q57" s="110">
        <f t="shared" si="17"/>
        <v>0.88045406172401552</v>
      </c>
      <c r="R57" s="290"/>
      <c r="S57" s="47">
        <v>0.23542824074074073</v>
      </c>
      <c r="T57" s="48">
        <v>0.26805555555555555</v>
      </c>
      <c r="U57" s="111">
        <v>15.016666666666643</v>
      </c>
      <c r="V57" s="112">
        <v>46.983333333333334</v>
      </c>
      <c r="W57" s="113"/>
      <c r="X57" s="116"/>
      <c r="Y57" s="276"/>
      <c r="Z57" s="277"/>
      <c r="AA57" s="117">
        <f t="shared" si="18"/>
        <v>-430.36537779354376</v>
      </c>
      <c r="AB57" s="110">
        <f t="shared" si="19"/>
        <v>0.88045406172401564</v>
      </c>
      <c r="AC57" s="282"/>
    </row>
    <row r="58" spans="1:29" ht="15.75" customHeight="1">
      <c r="A58" s="295"/>
      <c r="B58" s="100" t="s">
        <v>120</v>
      </c>
      <c r="C58" s="274" t="s">
        <v>127</v>
      </c>
      <c r="D58" s="275"/>
      <c r="E58" s="101">
        <v>22.28</v>
      </c>
      <c r="F58" s="102">
        <v>1239</v>
      </c>
      <c r="G58" s="103">
        <f t="shared" si="20"/>
        <v>27604.920000000002</v>
      </c>
      <c r="H58" s="26"/>
      <c r="I58" s="104">
        <v>5</v>
      </c>
      <c r="J58" s="105">
        <v>3300</v>
      </c>
      <c r="K58" s="106">
        <f t="shared" si="21"/>
        <v>660</v>
      </c>
      <c r="L58" s="107">
        <v>5</v>
      </c>
      <c r="M58" s="105">
        <f>F58/V58*60</f>
        <v>2967.664670658683</v>
      </c>
      <c r="N58" s="106">
        <f t="shared" si="14"/>
        <v>593.53293413173662</v>
      </c>
      <c r="O58" s="108">
        <f t="shared" si="15"/>
        <v>0</v>
      </c>
      <c r="P58" s="109">
        <f t="shared" si="16"/>
        <v>-66.467065868263376</v>
      </c>
      <c r="Q58" s="110">
        <f t="shared" si="17"/>
        <v>0.89929232444202523</v>
      </c>
      <c r="R58" s="290"/>
      <c r="S58" s="47">
        <v>0.27847222222222223</v>
      </c>
      <c r="T58" s="48">
        <v>0.29586805555555556</v>
      </c>
      <c r="U58" s="111">
        <v>15.000000000000027</v>
      </c>
      <c r="V58" s="112">
        <v>25.049999999999997</v>
      </c>
      <c r="W58" s="113"/>
      <c r="X58" s="116"/>
      <c r="Y58" s="276"/>
      <c r="Z58" s="277"/>
      <c r="AA58" s="117">
        <f t="shared" si="18"/>
        <v>-332.33532934131699</v>
      </c>
      <c r="AB58" s="110">
        <f t="shared" si="19"/>
        <v>0.89929232444202511</v>
      </c>
      <c r="AC58" s="282"/>
    </row>
    <row r="59" spans="1:29" ht="15.75" customHeight="1">
      <c r="A59" s="295"/>
      <c r="B59" s="100" t="s">
        <v>120</v>
      </c>
      <c r="C59" s="274" t="s">
        <v>131</v>
      </c>
      <c r="D59" s="275"/>
      <c r="E59" s="101">
        <v>14.03</v>
      </c>
      <c r="F59" s="102">
        <v>4988</v>
      </c>
      <c r="G59" s="103">
        <f t="shared" si="20"/>
        <v>69981.64</v>
      </c>
      <c r="H59" s="26"/>
      <c r="I59" s="104">
        <v>3</v>
      </c>
      <c r="J59" s="105">
        <v>3000</v>
      </c>
      <c r="K59" s="106">
        <f t="shared" si="21"/>
        <v>1000</v>
      </c>
      <c r="L59" s="107">
        <v>3</v>
      </c>
      <c r="M59" s="105">
        <f>F59/V59*60</f>
        <v>2693.7893789378954</v>
      </c>
      <c r="N59" s="106">
        <f t="shared" si="14"/>
        <v>897.92979297929844</v>
      </c>
      <c r="O59" s="108">
        <f t="shared" si="15"/>
        <v>0</v>
      </c>
      <c r="P59" s="109">
        <f t="shared" si="16"/>
        <v>-102.07020702070156</v>
      </c>
      <c r="Q59" s="110">
        <f t="shared" si="17"/>
        <v>0.89792979297929842</v>
      </c>
      <c r="R59" s="290"/>
      <c r="S59" s="47">
        <v>0.30694444444444446</v>
      </c>
      <c r="T59" s="48">
        <v>0.3840972222222222</v>
      </c>
      <c r="U59" s="111">
        <v>15.950000000000015</v>
      </c>
      <c r="V59" s="112">
        <v>111.09999999999994</v>
      </c>
      <c r="W59" s="113"/>
      <c r="X59" s="116"/>
      <c r="Y59" s="276"/>
      <c r="Z59" s="277"/>
      <c r="AA59" s="117">
        <f t="shared" si="18"/>
        <v>-306.21062106210456</v>
      </c>
      <c r="AB59" s="110">
        <f t="shared" si="19"/>
        <v>0.89792979297929842</v>
      </c>
      <c r="AC59" s="282"/>
    </row>
    <row r="60" spans="1:29" ht="15.75" customHeight="1">
      <c r="A60" s="296"/>
      <c r="B60" s="100" t="s">
        <v>120</v>
      </c>
      <c r="C60" s="274" t="s">
        <v>133</v>
      </c>
      <c r="D60" s="275"/>
      <c r="E60" s="101">
        <v>14.28</v>
      </c>
      <c r="F60" s="102">
        <v>6905</v>
      </c>
      <c r="G60" s="103">
        <f t="shared" si="20"/>
        <v>98603.4</v>
      </c>
      <c r="H60" s="13"/>
      <c r="I60" s="104">
        <v>3</v>
      </c>
      <c r="J60" s="105">
        <v>3600</v>
      </c>
      <c r="K60" s="106">
        <f t="shared" si="21"/>
        <v>1200</v>
      </c>
      <c r="L60" s="107">
        <v>3</v>
      </c>
      <c r="M60" s="105">
        <f>F60/V60*60</f>
        <v>3169.4504653831441</v>
      </c>
      <c r="N60" s="106">
        <f t="shared" si="14"/>
        <v>1056.483488461048</v>
      </c>
      <c r="O60" s="108">
        <f t="shared" si="15"/>
        <v>0</v>
      </c>
      <c r="P60" s="109">
        <f t="shared" si="16"/>
        <v>-143.51651153895205</v>
      </c>
      <c r="Q60" s="110">
        <f t="shared" si="17"/>
        <v>0.88040290705087332</v>
      </c>
      <c r="R60" s="290"/>
      <c r="S60" s="47">
        <v>0.3946412037037037</v>
      </c>
      <c r="T60" s="48">
        <v>0.48541666666666666</v>
      </c>
      <c r="U60" s="111">
        <v>15.183333333333362</v>
      </c>
      <c r="V60" s="112">
        <v>130.71666666666667</v>
      </c>
      <c r="W60" s="113"/>
      <c r="X60" s="116"/>
      <c r="Y60" s="276"/>
      <c r="Z60" s="277"/>
      <c r="AA60" s="117">
        <f t="shared" si="18"/>
        <v>-430.54953461685591</v>
      </c>
      <c r="AB60" s="110">
        <f t="shared" si="19"/>
        <v>0.88040290705087332</v>
      </c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26"/>
      <c r="X66" s="127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26"/>
      <c r="X67" s="127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26"/>
      <c r="X68" s="127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26"/>
      <c r="X69" s="127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26"/>
      <c r="X70" s="127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22">AVERAGE(I56:I71)</f>
        <v>3.4</v>
      </c>
      <c r="J72" s="137">
        <f t="shared" si="22"/>
        <v>3420</v>
      </c>
      <c r="K72" s="138">
        <f t="shared" ref="K72" si="23">J72/I72</f>
        <v>1005.8823529411765</v>
      </c>
      <c r="L72" s="136">
        <f t="shared" ref="L72:M72" si="24">AVERAGE(L56:L71)</f>
        <v>3.4</v>
      </c>
      <c r="M72" s="137">
        <f t="shared" si="24"/>
        <v>3034.4293305687593</v>
      </c>
      <c r="N72" s="138">
        <f t="shared" ref="N72:N77" si="25">M72/L72</f>
        <v>892.47921487316455</v>
      </c>
      <c r="O72" s="139">
        <f t="shared" ref="O72:O77" si="26">L72-I72</f>
        <v>0</v>
      </c>
      <c r="P72" s="140">
        <f t="shared" ref="P72:P77" si="27">N72-K72</f>
        <v>-113.40313806801191</v>
      </c>
      <c r="Q72" s="141">
        <f t="shared" ref="Q72:Q77" si="28">N72/K72</f>
        <v>0.88726003817799981</v>
      </c>
      <c r="R72" s="291"/>
      <c r="S72" s="142">
        <f>S56</f>
        <v>0.20836805555555554</v>
      </c>
      <c r="T72" s="143">
        <f>INDEX(T56:T71,COUNTA(T56:T71))</f>
        <v>0.48541666666666666</v>
      </c>
      <c r="U72" s="144"/>
      <c r="V72" s="166"/>
      <c r="W72" s="99"/>
      <c r="X72" s="69"/>
      <c r="Y72" s="279"/>
      <c r="Z72" s="280"/>
      <c r="AA72" s="168">
        <f t="shared" ref="AA72:AA77" si="29">M72-J72</f>
        <v>-385.57066943124073</v>
      </c>
      <c r="AB72" s="141">
        <f t="shared" ref="AB72:AB77" si="30">M72/J72</f>
        <v>0.88726003817799981</v>
      </c>
      <c r="AC72" s="283"/>
    </row>
    <row r="73" spans="1:29" ht="15.75" customHeight="1">
      <c r="A73" s="284" t="s">
        <v>78</v>
      </c>
      <c r="B73" s="114" t="s">
        <v>120</v>
      </c>
      <c r="C73" s="287" t="s">
        <v>134</v>
      </c>
      <c r="D73" s="288"/>
      <c r="E73" s="147">
        <v>25.03</v>
      </c>
      <c r="F73" s="97">
        <v>1629</v>
      </c>
      <c r="G73" s="148">
        <f t="shared" ref="G73:G77" si="31">E73*F73</f>
        <v>40773.870000000003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2938.0761523046099</v>
      </c>
      <c r="N73" s="152">
        <f t="shared" si="25"/>
        <v>734.51903807615247</v>
      </c>
      <c r="O73" s="154">
        <f t="shared" si="26"/>
        <v>0</v>
      </c>
      <c r="P73" s="155">
        <f t="shared" si="27"/>
        <v>-90.480961923847531</v>
      </c>
      <c r="Q73" s="156">
        <f t="shared" si="28"/>
        <v>0.89032610675897272</v>
      </c>
      <c r="R73" s="289">
        <f>Q89</f>
        <v>0.88735625990600209</v>
      </c>
      <c r="S73" s="157">
        <v>0.20833333333333334</v>
      </c>
      <c r="T73" s="158">
        <v>0.23143518518518519</v>
      </c>
      <c r="U73" s="159"/>
      <c r="V73" s="160">
        <v>33.266666666666659</v>
      </c>
      <c r="W73" s="158"/>
      <c r="X73" s="169"/>
      <c r="Y73" s="292"/>
      <c r="Z73" s="293"/>
      <c r="AA73" s="115">
        <f t="shared" si="29"/>
        <v>-361.92384769539012</v>
      </c>
      <c r="AB73" s="156">
        <f t="shared" si="30"/>
        <v>0.89032610675897272</v>
      </c>
      <c r="AC73" s="281">
        <f>AB89</f>
        <v>0.88735625990600209</v>
      </c>
    </row>
    <row r="74" spans="1:29" ht="15.75" customHeight="1">
      <c r="A74" s="285"/>
      <c r="B74" s="100" t="s">
        <v>120</v>
      </c>
      <c r="C74" s="274" t="s">
        <v>135</v>
      </c>
      <c r="D74" s="275"/>
      <c r="E74" s="101">
        <v>24.82</v>
      </c>
      <c r="F74" s="102">
        <v>2016</v>
      </c>
      <c r="G74" s="103">
        <f t="shared" si="31"/>
        <v>50037.120000000003</v>
      </c>
      <c r="H74" s="26"/>
      <c r="I74" s="104">
        <v>4</v>
      </c>
      <c r="J74" s="105">
        <v>3300</v>
      </c>
      <c r="K74" s="106">
        <f t="shared" si="21"/>
        <v>825</v>
      </c>
      <c r="L74" s="107">
        <v>4</v>
      </c>
      <c r="M74" s="105">
        <f>F74/V74*60</f>
        <v>2938.2995951416988</v>
      </c>
      <c r="N74" s="106">
        <f t="shared" si="25"/>
        <v>734.57489878542469</v>
      </c>
      <c r="O74" s="108">
        <f t="shared" si="26"/>
        <v>0</v>
      </c>
      <c r="P74" s="109">
        <f t="shared" si="27"/>
        <v>-90.425101214575307</v>
      </c>
      <c r="Q74" s="110">
        <f t="shared" si="28"/>
        <v>0.89039381670960571</v>
      </c>
      <c r="R74" s="290"/>
      <c r="S74" s="47">
        <v>0.24166666666666667</v>
      </c>
      <c r="T74" s="48">
        <v>0.27025462962962965</v>
      </c>
      <c r="U74" s="111">
        <v>14.733333333333331</v>
      </c>
      <c r="V74" s="112">
        <v>41.166666666666693</v>
      </c>
      <c r="W74" s="113"/>
      <c r="X74" s="13"/>
      <c r="Y74" s="276"/>
      <c r="Z74" s="277"/>
      <c r="AA74" s="117">
        <f t="shared" si="29"/>
        <v>-361.70040485830123</v>
      </c>
      <c r="AB74" s="110">
        <f t="shared" si="30"/>
        <v>0.89039381670960571</v>
      </c>
      <c r="AC74" s="282"/>
    </row>
    <row r="75" spans="1:29" ht="15.75" customHeight="1">
      <c r="A75" s="285"/>
      <c r="B75" s="100" t="s">
        <v>120</v>
      </c>
      <c r="C75" s="274" t="s">
        <v>136</v>
      </c>
      <c r="D75" s="275"/>
      <c r="E75" s="101">
        <v>30</v>
      </c>
      <c r="F75" s="102">
        <v>3238</v>
      </c>
      <c r="G75" s="103">
        <f t="shared" si="31"/>
        <v>97140</v>
      </c>
      <c r="H75" s="26"/>
      <c r="I75" s="104">
        <v>3</v>
      </c>
      <c r="J75" s="105">
        <v>3000</v>
      </c>
      <c r="K75" s="106">
        <f t="shared" si="21"/>
        <v>1000</v>
      </c>
      <c r="L75" s="107">
        <v>3</v>
      </c>
      <c r="M75" s="105">
        <f>F75/V75*60</f>
        <v>2693.968107233648</v>
      </c>
      <c r="N75" s="106">
        <f t="shared" si="25"/>
        <v>897.98936907788266</v>
      </c>
      <c r="O75" s="108">
        <f t="shared" si="26"/>
        <v>0</v>
      </c>
      <c r="P75" s="109">
        <f t="shared" si="27"/>
        <v>-102.01063092211734</v>
      </c>
      <c r="Q75" s="110">
        <f t="shared" si="28"/>
        <v>0.89798936907788263</v>
      </c>
      <c r="R75" s="290"/>
      <c r="S75" s="47">
        <v>0.28055555555555556</v>
      </c>
      <c r="T75" s="48">
        <v>0.3306365740740741</v>
      </c>
      <c r="U75" s="111">
        <v>14.833333333333307</v>
      </c>
      <c r="V75" s="112">
        <v>72.116666666666703</v>
      </c>
      <c r="W75" s="113"/>
      <c r="X75" s="13"/>
      <c r="Y75" s="276"/>
      <c r="Z75" s="277"/>
      <c r="AA75" s="117">
        <f t="shared" si="29"/>
        <v>-306.03189276635203</v>
      </c>
      <c r="AB75" s="110">
        <f t="shared" si="30"/>
        <v>0.89798936907788263</v>
      </c>
      <c r="AC75" s="282"/>
    </row>
    <row r="76" spans="1:29" ht="15.75" customHeight="1">
      <c r="A76" s="285"/>
      <c r="B76" s="100" t="s">
        <v>120</v>
      </c>
      <c r="C76" s="274" t="s">
        <v>128</v>
      </c>
      <c r="D76" s="275"/>
      <c r="E76" s="101">
        <v>17.89</v>
      </c>
      <c r="F76" s="102">
        <v>3326</v>
      </c>
      <c r="G76" s="103">
        <f t="shared" si="31"/>
        <v>59502.14</v>
      </c>
      <c r="H76" s="26"/>
      <c r="I76" s="104">
        <v>4</v>
      </c>
      <c r="J76" s="105">
        <v>3600</v>
      </c>
      <c r="K76" s="106">
        <f t="shared" si="21"/>
        <v>900</v>
      </c>
      <c r="L76" s="107">
        <v>4</v>
      </c>
      <c r="M76" s="105">
        <f>F76/V76*60</f>
        <v>3170.1350277998408</v>
      </c>
      <c r="N76" s="106">
        <f t="shared" si="25"/>
        <v>792.53375694996021</v>
      </c>
      <c r="O76" s="108">
        <f t="shared" si="26"/>
        <v>0</v>
      </c>
      <c r="P76" s="109">
        <f t="shared" si="27"/>
        <v>-107.46624305003979</v>
      </c>
      <c r="Q76" s="110">
        <f t="shared" si="28"/>
        <v>0.88059306327773357</v>
      </c>
      <c r="R76" s="290"/>
      <c r="S76" s="47">
        <v>0.34100694444444446</v>
      </c>
      <c r="T76" s="48">
        <v>0.38472222222222224</v>
      </c>
      <c r="U76" s="111">
        <v>14.933333333333323</v>
      </c>
      <c r="V76" s="112">
        <v>62.95000000000001</v>
      </c>
      <c r="W76" s="113"/>
      <c r="X76" s="116"/>
      <c r="Y76" s="276"/>
      <c r="Z76" s="277"/>
      <c r="AA76" s="117">
        <f t="shared" si="29"/>
        <v>-429.86497220015917</v>
      </c>
      <c r="AB76" s="110">
        <f t="shared" si="30"/>
        <v>0.88059306327773357</v>
      </c>
      <c r="AC76" s="282"/>
    </row>
    <row r="77" spans="1:29" ht="15.75" customHeight="1">
      <c r="A77" s="285"/>
      <c r="B77" s="100" t="s">
        <v>120</v>
      </c>
      <c r="C77" s="274" t="s">
        <v>129</v>
      </c>
      <c r="D77" s="275"/>
      <c r="E77" s="101">
        <v>16.66</v>
      </c>
      <c r="F77" s="102">
        <v>5670</v>
      </c>
      <c r="G77" s="103">
        <f t="shared" si="31"/>
        <v>94462.2</v>
      </c>
      <c r="H77" s="13"/>
      <c r="I77" s="104">
        <v>5</v>
      </c>
      <c r="J77" s="105">
        <v>3600</v>
      </c>
      <c r="K77" s="106">
        <f t="shared" si="21"/>
        <v>720</v>
      </c>
      <c r="L77" s="107">
        <v>5</v>
      </c>
      <c r="M77" s="105">
        <f>F77/V77*60</f>
        <v>3167.1062839410388</v>
      </c>
      <c r="N77" s="106">
        <f t="shared" si="25"/>
        <v>633.42125678820776</v>
      </c>
      <c r="O77" s="108">
        <f t="shared" si="26"/>
        <v>0</v>
      </c>
      <c r="P77" s="109">
        <f t="shared" si="27"/>
        <v>-86.578743211792244</v>
      </c>
      <c r="Q77" s="110">
        <f t="shared" si="28"/>
        <v>0.87975174553917745</v>
      </c>
      <c r="R77" s="290"/>
      <c r="S77" s="47">
        <v>0.39583333333333331</v>
      </c>
      <c r="T77" s="48">
        <v>0.47042824074074074</v>
      </c>
      <c r="U77" s="111">
        <v>15.999999999999943</v>
      </c>
      <c r="V77" s="112">
        <v>107.4166666666667</v>
      </c>
      <c r="W77" s="113"/>
      <c r="X77" s="116"/>
      <c r="Y77" s="276"/>
      <c r="Z77" s="277"/>
      <c r="AA77" s="117">
        <f t="shared" si="29"/>
        <v>-432.89371605896122</v>
      </c>
      <c r="AB77" s="110">
        <f t="shared" si="30"/>
        <v>0.87975174553917745</v>
      </c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50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26"/>
      <c r="X81" s="127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26"/>
      <c r="X82" s="127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32">AVERAGE(I73:I88)</f>
        <v>4</v>
      </c>
      <c r="J89" s="137">
        <f t="shared" si="32"/>
        <v>3360</v>
      </c>
      <c r="K89" s="138">
        <f t="shared" ref="K89" si="33">J89/I89</f>
        <v>840</v>
      </c>
      <c r="L89" s="136">
        <f t="shared" ref="L89:M89" si="34">AVERAGE(L73:L88)</f>
        <v>4</v>
      </c>
      <c r="M89" s="137">
        <f t="shared" si="34"/>
        <v>2981.5170332841672</v>
      </c>
      <c r="N89" s="138">
        <f>M89/L89</f>
        <v>745.37925832104179</v>
      </c>
      <c r="O89" s="139">
        <f>L89-I89</f>
        <v>0</v>
      </c>
      <c r="P89" s="140">
        <f>N89-K89</f>
        <v>-94.620741678958211</v>
      </c>
      <c r="Q89" s="141">
        <f>N89/K89</f>
        <v>0.88735625990600209</v>
      </c>
      <c r="R89" s="291"/>
      <c r="S89" s="142">
        <f>S73</f>
        <v>0.20833333333333334</v>
      </c>
      <c r="T89" s="143">
        <f>INDEX(T73:T88,COUNTA(T73:T88))</f>
        <v>0.47042824074074074</v>
      </c>
      <c r="U89" s="144"/>
      <c r="V89" s="166"/>
      <c r="W89" s="167"/>
      <c r="X89" s="138"/>
      <c r="Y89" s="279"/>
      <c r="Z89" s="280"/>
      <c r="AA89" s="168">
        <f>M89-J89</f>
        <v>-378.48296671583284</v>
      </c>
      <c r="AB89" s="141">
        <f>M89/J89</f>
        <v>0.88735625990600209</v>
      </c>
      <c r="AC89" s="283"/>
    </row>
    <row r="90" spans="1:29" ht="15.75" customHeight="1">
      <c r="A90" s="294" t="s">
        <v>137</v>
      </c>
      <c r="B90" s="114" t="s">
        <v>114</v>
      </c>
      <c r="C90" s="287" t="s">
        <v>138</v>
      </c>
      <c r="D90" s="288"/>
      <c r="E90" s="147">
        <v>25.64</v>
      </c>
      <c r="F90" s="97">
        <v>1555</v>
      </c>
      <c r="G90" s="148">
        <f t="shared" ref="G90:G93" si="35">E90*F90</f>
        <v>39870.200000000004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3178.8756388415723</v>
      </c>
      <c r="N90" s="152">
        <f>M90/L90</f>
        <v>288.98869444014292</v>
      </c>
      <c r="O90" s="154">
        <f>L90-I90</f>
        <v>0</v>
      </c>
      <c r="P90" s="155">
        <f>N90-K90</f>
        <v>-38.28403283258433</v>
      </c>
      <c r="Q90" s="156">
        <f>N90/K90</f>
        <v>0.8830210107893256</v>
      </c>
      <c r="R90" s="289">
        <f>Q106</f>
        <v>0.87439455365383811</v>
      </c>
      <c r="S90" s="157">
        <v>0.70833333333333337</v>
      </c>
      <c r="T90" s="158">
        <v>0.72871527777777778</v>
      </c>
      <c r="U90" s="159"/>
      <c r="V90" s="160">
        <v>29.349999999999952</v>
      </c>
      <c r="W90" s="158"/>
      <c r="X90" s="169"/>
      <c r="Y90" s="292"/>
      <c r="Z90" s="293"/>
      <c r="AA90" s="115">
        <f>M90-J90</f>
        <v>-421.12436115842775</v>
      </c>
      <c r="AB90" s="156">
        <f>M90/J90</f>
        <v>0.8830210107893256</v>
      </c>
      <c r="AC90" s="281">
        <f>AB106</f>
        <v>0.87439455365383811</v>
      </c>
    </row>
    <row r="91" spans="1:29" ht="15.75" customHeight="1">
      <c r="A91" s="295"/>
      <c r="B91" s="100" t="s">
        <v>114</v>
      </c>
      <c r="C91" s="274" t="s">
        <v>139</v>
      </c>
      <c r="D91" s="275"/>
      <c r="E91" s="101">
        <v>29.52</v>
      </c>
      <c r="F91" s="102">
        <v>1945</v>
      </c>
      <c r="G91" s="103">
        <f t="shared" si="35"/>
        <v>57416.4</v>
      </c>
      <c r="H91" s="26"/>
      <c r="I91" s="104">
        <v>12</v>
      </c>
      <c r="J91" s="105">
        <v>3600</v>
      </c>
      <c r="K91" s="106">
        <f t="shared" si="21"/>
        <v>300</v>
      </c>
      <c r="L91" s="107">
        <v>12</v>
      </c>
      <c r="M91" s="105">
        <f>F91/V91*60</f>
        <v>3142.7289048474017</v>
      </c>
      <c r="N91" s="106">
        <f>M91/L91</f>
        <v>261.89407540395013</v>
      </c>
      <c r="O91" s="108">
        <f>L91-I91</f>
        <v>0</v>
      </c>
      <c r="P91" s="109">
        <f>N91-K91</f>
        <v>-38.105924596049874</v>
      </c>
      <c r="Q91" s="110">
        <f>N91/K91</f>
        <v>0.87298025134650037</v>
      </c>
      <c r="R91" s="290"/>
      <c r="S91" s="47">
        <v>0.73194444444444451</v>
      </c>
      <c r="T91" s="48">
        <v>0.75773148148148151</v>
      </c>
      <c r="U91" s="111">
        <v>4.6500000000000874</v>
      </c>
      <c r="V91" s="112">
        <v>37.133333333333276</v>
      </c>
      <c r="W91" s="113"/>
      <c r="X91" s="13"/>
      <c r="Y91" s="276"/>
      <c r="Z91" s="277"/>
      <c r="AA91" s="117">
        <f>M91-J91</f>
        <v>-457.27109515259826</v>
      </c>
      <c r="AB91" s="110">
        <f>M91/J91</f>
        <v>0.87298025134650048</v>
      </c>
      <c r="AC91" s="282"/>
    </row>
    <row r="92" spans="1:29" ht="15.75" customHeight="1">
      <c r="A92" s="295"/>
      <c r="B92" s="100" t="s">
        <v>114</v>
      </c>
      <c r="C92" s="274" t="s">
        <v>140</v>
      </c>
      <c r="D92" s="275"/>
      <c r="E92" s="101">
        <v>29.85</v>
      </c>
      <c r="F92" s="102">
        <v>2084</v>
      </c>
      <c r="G92" s="103">
        <f t="shared" si="35"/>
        <v>62207.4</v>
      </c>
      <c r="H92" s="26"/>
      <c r="I92" s="104">
        <v>12</v>
      </c>
      <c r="J92" s="105">
        <v>3600</v>
      </c>
      <c r="K92" s="106">
        <f t="shared" si="21"/>
        <v>300</v>
      </c>
      <c r="L92" s="107">
        <v>12</v>
      </c>
      <c r="M92" s="105">
        <f>F92/V92*60</f>
        <v>3141.7085427135689</v>
      </c>
      <c r="N92" s="106">
        <f>M92/L92</f>
        <v>261.80904522613076</v>
      </c>
      <c r="O92" s="108">
        <f>L92-I92</f>
        <v>0</v>
      </c>
      <c r="P92" s="109">
        <f>N92-K92</f>
        <v>-38.190954773869237</v>
      </c>
      <c r="Q92" s="110">
        <f>N92/K92</f>
        <v>0.87269681742043592</v>
      </c>
      <c r="R92" s="290"/>
      <c r="S92" s="47">
        <v>0.76124999999999998</v>
      </c>
      <c r="T92" s="48">
        <v>0.78888888888888886</v>
      </c>
      <c r="U92" s="111">
        <v>5.066666666666606</v>
      </c>
      <c r="V92" s="112">
        <v>39.799999999999983</v>
      </c>
      <c r="W92" s="113"/>
      <c r="X92" s="13"/>
      <c r="Y92" s="276"/>
      <c r="Z92" s="277"/>
      <c r="AA92" s="117">
        <f>M92-J92</f>
        <v>-458.29145728643107</v>
      </c>
      <c r="AB92" s="110">
        <f>M92/J92</f>
        <v>0.87269681742043581</v>
      </c>
      <c r="AC92" s="282"/>
    </row>
    <row r="93" spans="1:29" ht="15.75" customHeight="1">
      <c r="A93" s="295"/>
      <c r="B93" s="100" t="s">
        <v>120</v>
      </c>
      <c r="C93" s="274" t="s">
        <v>141</v>
      </c>
      <c r="D93" s="275"/>
      <c r="E93" s="101">
        <v>28.57</v>
      </c>
      <c r="F93" s="102">
        <v>1544</v>
      </c>
      <c r="G93" s="103">
        <f t="shared" si="35"/>
        <v>44112.08</v>
      </c>
      <c r="H93" s="26"/>
      <c r="I93" s="104">
        <v>12</v>
      </c>
      <c r="J93" s="105">
        <v>3600</v>
      </c>
      <c r="K93" s="106">
        <f t="shared" si="21"/>
        <v>300</v>
      </c>
      <c r="L93" s="107">
        <v>12</v>
      </c>
      <c r="M93" s="105">
        <f>F93/V93*60</f>
        <v>3127.9684862127247</v>
      </c>
      <c r="N93" s="106">
        <f>M93/L93</f>
        <v>260.66404051772707</v>
      </c>
      <c r="O93" s="108">
        <f>L93-I93</f>
        <v>0</v>
      </c>
      <c r="P93" s="109">
        <f>N93-K93</f>
        <v>-39.335959482272926</v>
      </c>
      <c r="Q93" s="110">
        <f>N93/K93</f>
        <v>0.86888013505909023</v>
      </c>
      <c r="R93" s="290"/>
      <c r="S93" s="47">
        <v>0.7933217592592593</v>
      </c>
      <c r="T93" s="48">
        <v>0.81388888888888888</v>
      </c>
      <c r="U93" s="111">
        <v>6.3833333333334252</v>
      </c>
      <c r="V93" s="112">
        <v>29.616666666666607</v>
      </c>
      <c r="W93" s="113"/>
      <c r="X93" s="116"/>
      <c r="Y93" s="276"/>
      <c r="Z93" s="277"/>
      <c r="AA93" s="117">
        <f>M93-J93</f>
        <v>-472.03151378727534</v>
      </c>
      <c r="AB93" s="110">
        <f>M93/J93</f>
        <v>0.86888013505909023</v>
      </c>
      <c r="AC93" s="282"/>
    </row>
    <row r="94" spans="1:29" ht="15.75" customHeight="1">
      <c r="A94" s="296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6">AVERAGE(I90:I105)</f>
        <v>11.75</v>
      </c>
      <c r="J106" s="137">
        <f t="shared" si="36"/>
        <v>3600</v>
      </c>
      <c r="K106" s="138">
        <f t="shared" ref="K106" si="37">J106/I106</f>
        <v>306.38297872340428</v>
      </c>
      <c r="L106" s="136">
        <f t="shared" ref="L106:M106" si="38">AVERAGE(L90:L105)</f>
        <v>11.75</v>
      </c>
      <c r="M106" s="137">
        <f t="shared" si="38"/>
        <v>3147.8203931538173</v>
      </c>
      <c r="N106" s="138">
        <f>M106/L106</f>
        <v>267.89960792798445</v>
      </c>
      <c r="O106" s="139">
        <f>L106-I106</f>
        <v>0</v>
      </c>
      <c r="P106" s="140">
        <f>N106-K106</f>
        <v>-38.48337079541983</v>
      </c>
      <c r="Q106" s="141">
        <f>N106/K106</f>
        <v>0.87439455365383811</v>
      </c>
      <c r="R106" s="291"/>
      <c r="S106" s="142">
        <f>S90</f>
        <v>0.70833333333333337</v>
      </c>
      <c r="T106" s="143">
        <f>INDEX(T90:T105,COUNTA(T90:T105))</f>
        <v>0.81388888888888888</v>
      </c>
      <c r="U106" s="144"/>
      <c r="V106" s="166"/>
      <c r="W106" s="167"/>
      <c r="X106" s="138"/>
      <c r="Y106" s="279"/>
      <c r="Z106" s="280"/>
      <c r="AA106" s="168">
        <f>M106-J106</f>
        <v>-452.17960684618265</v>
      </c>
      <c r="AB106" s="141">
        <f>M106/J106</f>
        <v>0.87439455365383811</v>
      </c>
      <c r="AC106" s="283"/>
    </row>
    <row r="107" spans="1:29" ht="15.75" customHeight="1">
      <c r="A107" s="284" t="s">
        <v>147</v>
      </c>
      <c r="B107" s="114" t="s">
        <v>120</v>
      </c>
      <c r="C107" s="287" t="s">
        <v>144</v>
      </c>
      <c r="D107" s="288"/>
      <c r="E107" s="147">
        <v>18.18</v>
      </c>
      <c r="F107" s="97">
        <v>800</v>
      </c>
      <c r="G107" s="148">
        <f t="shared" ref="G107:G110" si="39">E107*F107</f>
        <v>14544</v>
      </c>
      <c r="H107" s="149"/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>F107/V107*60</f>
        <v>2969.072164948469</v>
      </c>
      <c r="N107" s="152">
        <f>M107/L107</f>
        <v>742.26804123711725</v>
      </c>
      <c r="O107" s="154">
        <f>L107-I107</f>
        <v>0</v>
      </c>
      <c r="P107" s="155">
        <f>N107-K107</f>
        <v>-82.731958762882755</v>
      </c>
      <c r="Q107" s="156">
        <f>N107/K107</f>
        <v>0.89971883786317242</v>
      </c>
      <c r="R107" s="289">
        <f>Q123</f>
        <v>0.8947724908661594</v>
      </c>
      <c r="S107" s="157">
        <v>0.70833333333333337</v>
      </c>
      <c r="T107" s="158">
        <v>0.71956018518518516</v>
      </c>
      <c r="U107" s="159"/>
      <c r="V107" s="160">
        <v>16.166666666666583</v>
      </c>
      <c r="W107" s="161"/>
      <c r="X107" s="162"/>
      <c r="Y107" s="292"/>
      <c r="Z107" s="293"/>
      <c r="AA107" s="115">
        <f>M107-J107</f>
        <v>-330.92783505153102</v>
      </c>
      <c r="AB107" s="156">
        <f>M107/J107</f>
        <v>0.89971883786317242</v>
      </c>
      <c r="AC107" s="281">
        <f>AB123</f>
        <v>0.89477249086615929</v>
      </c>
    </row>
    <row r="108" spans="1:29" ht="15.75" customHeight="1">
      <c r="A108" s="285"/>
      <c r="B108" s="100" t="s">
        <v>120</v>
      </c>
      <c r="C108" s="274" t="s">
        <v>219</v>
      </c>
      <c r="D108" s="275"/>
      <c r="E108" s="101">
        <v>22.21</v>
      </c>
      <c r="F108" s="102">
        <v>2812</v>
      </c>
      <c r="G108" s="103">
        <f t="shared" si="39"/>
        <v>62454.520000000004</v>
      </c>
      <c r="H108" s="26"/>
      <c r="I108" s="104">
        <v>4</v>
      </c>
      <c r="J108" s="105">
        <v>3000</v>
      </c>
      <c r="K108" s="106">
        <f t="shared" ref="K108:K151" si="40">J108/I108</f>
        <v>750</v>
      </c>
      <c r="L108" s="107">
        <v>4</v>
      </c>
      <c r="M108" s="105">
        <f>F108/V108*60</f>
        <v>2678.0952380952335</v>
      </c>
      <c r="N108" s="106">
        <f>M108/L108</f>
        <v>669.52380952380838</v>
      </c>
      <c r="O108" s="108">
        <f>L108-I108</f>
        <v>0</v>
      </c>
      <c r="P108" s="109">
        <f>N108-K108</f>
        <v>-80.476190476191618</v>
      </c>
      <c r="Q108" s="110">
        <f>N108/K108</f>
        <v>0.89269841269841121</v>
      </c>
      <c r="R108" s="290"/>
      <c r="S108" s="47">
        <v>0.72291666666666665</v>
      </c>
      <c r="T108" s="48">
        <v>0.76666666666666672</v>
      </c>
      <c r="U108" s="111">
        <v>4.8333333333333428</v>
      </c>
      <c r="V108" s="112">
        <v>63.000000000000099</v>
      </c>
      <c r="W108" s="113"/>
      <c r="X108" s="116"/>
      <c r="Y108" s="276"/>
      <c r="Z108" s="277"/>
      <c r="AA108" s="117">
        <f>M108-J108</f>
        <v>-321.90476190476647</v>
      </c>
      <c r="AB108" s="110">
        <f>M108/J108</f>
        <v>0.89269841269841121</v>
      </c>
      <c r="AC108" s="282"/>
    </row>
    <row r="109" spans="1:29" ht="15.75" customHeight="1">
      <c r="A109" s="285"/>
      <c r="B109" s="100" t="s">
        <v>120</v>
      </c>
      <c r="C109" s="274" t="s">
        <v>202</v>
      </c>
      <c r="D109" s="275"/>
      <c r="E109" s="101">
        <v>22.48</v>
      </c>
      <c r="F109" s="102">
        <v>1389</v>
      </c>
      <c r="G109" s="103">
        <f t="shared" si="39"/>
        <v>31224.720000000001</v>
      </c>
      <c r="H109" s="26"/>
      <c r="I109" s="104">
        <v>5</v>
      </c>
      <c r="J109" s="105">
        <v>3000</v>
      </c>
      <c r="K109" s="106">
        <f t="shared" si="40"/>
        <v>600</v>
      </c>
      <c r="L109" s="107">
        <v>5</v>
      </c>
      <c r="M109" s="105">
        <f>F109/V109*60</f>
        <v>2678.3074450990744</v>
      </c>
      <c r="N109" s="106">
        <f>M109/L109</f>
        <v>535.66148901981489</v>
      </c>
      <c r="O109" s="108">
        <f>L109-I109</f>
        <v>0</v>
      </c>
      <c r="P109" s="109">
        <f>N109-K109</f>
        <v>-64.338510980185106</v>
      </c>
      <c r="Q109" s="110">
        <f>N109/K109</f>
        <v>0.89276914836635812</v>
      </c>
      <c r="R109" s="290"/>
      <c r="S109" s="47">
        <v>0.77013888888888882</v>
      </c>
      <c r="T109" s="48">
        <v>0.79174768518518523</v>
      </c>
      <c r="U109" s="111">
        <v>4.9999999999998224</v>
      </c>
      <c r="V109" s="112">
        <v>31.116666666666841</v>
      </c>
      <c r="W109" s="113"/>
      <c r="X109" s="116"/>
      <c r="Y109" s="276"/>
      <c r="Z109" s="277"/>
      <c r="AA109" s="117">
        <f>M109-J109</f>
        <v>-321.69255490092564</v>
      </c>
      <c r="AB109" s="110">
        <f>M109/J109</f>
        <v>0.89276914836635812</v>
      </c>
      <c r="AC109" s="282"/>
    </row>
    <row r="110" spans="1:29" ht="15.75" customHeight="1">
      <c r="A110" s="285"/>
      <c r="B110" s="100" t="s">
        <v>120</v>
      </c>
      <c r="C110" s="274" t="s">
        <v>146</v>
      </c>
      <c r="D110" s="275"/>
      <c r="E110" s="101">
        <v>24.54</v>
      </c>
      <c r="F110" s="102">
        <v>2101</v>
      </c>
      <c r="G110" s="103">
        <f t="shared" si="39"/>
        <v>51558.54</v>
      </c>
      <c r="H110" s="26"/>
      <c r="I110" s="104">
        <v>4</v>
      </c>
      <c r="J110" s="105">
        <v>3000</v>
      </c>
      <c r="K110" s="106">
        <f t="shared" si="40"/>
        <v>750</v>
      </c>
      <c r="L110" s="107">
        <v>4</v>
      </c>
      <c r="M110" s="105">
        <f>F110/V110*60</f>
        <v>2680.2267895109821</v>
      </c>
      <c r="N110" s="106">
        <f>M110/L110</f>
        <v>670.05669737774554</v>
      </c>
      <c r="O110" s="108">
        <f>L110-I110</f>
        <v>0</v>
      </c>
      <c r="P110" s="109">
        <f>N110-K110</f>
        <v>-79.943302622254464</v>
      </c>
      <c r="Q110" s="110">
        <f>N110/K110</f>
        <v>0.89340892983699405</v>
      </c>
      <c r="R110" s="290"/>
      <c r="S110" s="47">
        <v>0.79513888888888884</v>
      </c>
      <c r="T110" s="48">
        <v>0.82780092592592591</v>
      </c>
      <c r="U110" s="111">
        <v>4.8833333333331908</v>
      </c>
      <c r="V110" s="112">
        <v>47.033333333333388</v>
      </c>
      <c r="W110" s="113"/>
      <c r="X110" s="116"/>
      <c r="Y110" s="276"/>
      <c r="Z110" s="277"/>
      <c r="AA110" s="117">
        <f>M110-J110</f>
        <v>-319.77321048901786</v>
      </c>
      <c r="AB110" s="110">
        <f>M110/J110</f>
        <v>0.89340892983699405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99"/>
      <c r="G123" s="135"/>
      <c r="H123" s="69"/>
      <c r="I123" s="136">
        <f t="shared" ref="I123:J123" si="41">AVERAGE(I107:I122)</f>
        <v>4.25</v>
      </c>
      <c r="J123" s="137">
        <f t="shared" si="41"/>
        <v>3075</v>
      </c>
      <c r="K123" s="138">
        <f t="shared" ref="K123" si="42">J123/I123</f>
        <v>723.52941176470586</v>
      </c>
      <c r="L123" s="136">
        <f t="shared" ref="L123:M123" si="43">AVERAGE(L107:L122)</f>
        <v>4.25</v>
      </c>
      <c r="M123" s="137">
        <f t="shared" si="43"/>
        <v>2751.4254094134399</v>
      </c>
      <c r="N123" s="138">
        <f t="shared" ref="N123:N133" si="44">M123/L123</f>
        <v>647.39421397963292</v>
      </c>
      <c r="O123" s="139">
        <f t="shared" ref="O123:O133" si="45">L123-I123</f>
        <v>0</v>
      </c>
      <c r="P123" s="140">
        <f t="shared" ref="P123:P133" si="46">N123-K123</f>
        <v>-76.135197785072933</v>
      </c>
      <c r="Q123" s="141">
        <f t="shared" ref="Q123:Q133" si="47">N123/K123</f>
        <v>0.8947724908661594</v>
      </c>
      <c r="R123" s="291"/>
      <c r="S123" s="142">
        <f>S107</f>
        <v>0.70833333333333337</v>
      </c>
      <c r="T123" s="143">
        <f>INDEX(T107:T122,COUNTA(T107:T122))</f>
        <v>0.82780092592592591</v>
      </c>
      <c r="U123" s="144"/>
      <c r="V123" s="166"/>
      <c r="W123" s="99"/>
      <c r="X123" s="69"/>
      <c r="Y123" s="279"/>
      <c r="Z123" s="280"/>
      <c r="AA123" s="168">
        <f t="shared" ref="AA123:AA133" si="48">M123-J123</f>
        <v>-323.57459058656013</v>
      </c>
      <c r="AB123" s="141">
        <f t="shared" ref="AB123:AB133" si="49">M123/J123</f>
        <v>0.89477249086615929</v>
      </c>
      <c r="AC123" s="283"/>
    </row>
    <row r="124" spans="1:29" ht="15.75" customHeight="1">
      <c r="A124" s="294" t="s">
        <v>150</v>
      </c>
      <c r="B124" s="114" t="s">
        <v>120</v>
      </c>
      <c r="C124" s="287" t="s">
        <v>152</v>
      </c>
      <c r="D124" s="288"/>
      <c r="E124" s="147">
        <v>18.18</v>
      </c>
      <c r="F124" s="97">
        <v>630</v>
      </c>
      <c r="G124" s="148">
        <f t="shared" ref="G124:G133" si="50">E124*F124</f>
        <v>11453.4</v>
      </c>
      <c r="H124" s="149">
        <v>2</v>
      </c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3" si="51">F124/V124*60</f>
        <v>2696.7895362663689</v>
      </c>
      <c r="N124" s="152">
        <f t="shared" si="44"/>
        <v>674.19738406659224</v>
      </c>
      <c r="O124" s="154">
        <f t="shared" si="45"/>
        <v>0</v>
      </c>
      <c r="P124" s="155">
        <f t="shared" si="46"/>
        <v>-75.802615933407765</v>
      </c>
      <c r="Q124" s="156">
        <f t="shared" si="47"/>
        <v>0.89892984542212295</v>
      </c>
      <c r="R124" s="289">
        <f>Q140</f>
        <v>0.88808342643635652</v>
      </c>
      <c r="S124" s="157">
        <v>0.70833333333333337</v>
      </c>
      <c r="T124" s="158">
        <v>0.7180671296296296</v>
      </c>
      <c r="U124" s="159"/>
      <c r="V124" s="160">
        <v>14.016666666666566</v>
      </c>
      <c r="W124" s="161"/>
      <c r="X124" s="162"/>
      <c r="Y124" s="292"/>
      <c r="Z124" s="293"/>
      <c r="AA124" s="115">
        <f t="shared" si="48"/>
        <v>-303.21046373363106</v>
      </c>
      <c r="AB124" s="156">
        <f t="shared" si="49"/>
        <v>0.89892984542212295</v>
      </c>
      <c r="AC124" s="281">
        <f>AB140</f>
        <v>0.88808342643635663</v>
      </c>
    </row>
    <row r="125" spans="1:29" ht="15.75" customHeight="1">
      <c r="A125" s="295"/>
      <c r="B125" s="100" t="s">
        <v>120</v>
      </c>
      <c r="C125" s="274" t="s">
        <v>151</v>
      </c>
      <c r="D125" s="275"/>
      <c r="E125" s="101">
        <v>14.03</v>
      </c>
      <c r="F125" s="102">
        <v>2284</v>
      </c>
      <c r="G125" s="103">
        <f t="shared" si="50"/>
        <v>32044.519999999997</v>
      </c>
      <c r="H125" s="26">
        <v>2</v>
      </c>
      <c r="I125" s="104">
        <v>3</v>
      </c>
      <c r="J125" s="105">
        <v>3000</v>
      </c>
      <c r="K125" s="106">
        <f t="shared" si="40"/>
        <v>1000</v>
      </c>
      <c r="L125" s="107">
        <v>3</v>
      </c>
      <c r="M125" s="105">
        <f t="shared" si="51"/>
        <v>2694.9852507374658</v>
      </c>
      <c r="N125" s="106">
        <f t="shared" si="44"/>
        <v>898.32841691248859</v>
      </c>
      <c r="O125" s="108">
        <f t="shared" si="45"/>
        <v>0</v>
      </c>
      <c r="P125" s="109">
        <f t="shared" si="46"/>
        <v>-101.67158308751141</v>
      </c>
      <c r="Q125" s="110">
        <f t="shared" si="47"/>
        <v>0.89832841691248855</v>
      </c>
      <c r="R125" s="290"/>
      <c r="S125" s="47">
        <v>0.72857638888888887</v>
      </c>
      <c r="T125" s="48">
        <v>0.76388888888888884</v>
      </c>
      <c r="U125" s="111">
        <v>15.133333333333354</v>
      </c>
      <c r="V125" s="112">
        <v>50.849999999999952</v>
      </c>
      <c r="W125" s="113"/>
      <c r="X125" s="116"/>
      <c r="Y125" s="276"/>
      <c r="Z125" s="277"/>
      <c r="AA125" s="117">
        <f t="shared" si="48"/>
        <v>-305.01474926253422</v>
      </c>
      <c r="AB125" s="110">
        <f t="shared" si="49"/>
        <v>0.89832841691248855</v>
      </c>
      <c r="AC125" s="282"/>
    </row>
    <row r="126" spans="1:29" ht="15.75" customHeight="1">
      <c r="A126" s="295"/>
      <c r="B126" s="100" t="s">
        <v>120</v>
      </c>
      <c r="C126" s="274" t="s">
        <v>156</v>
      </c>
      <c r="D126" s="275"/>
      <c r="E126" s="101">
        <v>18.18</v>
      </c>
      <c r="F126" s="102">
        <v>1345</v>
      </c>
      <c r="G126" s="103">
        <f t="shared" si="50"/>
        <v>24452.1</v>
      </c>
      <c r="H126" s="26"/>
      <c r="I126" s="104">
        <v>3</v>
      </c>
      <c r="J126" s="105">
        <v>3600</v>
      </c>
      <c r="K126" s="106">
        <f t="shared" si="40"/>
        <v>1200</v>
      </c>
      <c r="L126" s="107">
        <v>3</v>
      </c>
      <c r="M126" s="105">
        <f t="shared" si="51"/>
        <v>3170.9233791748547</v>
      </c>
      <c r="N126" s="106">
        <f t="shared" si="44"/>
        <v>1056.9744597249517</v>
      </c>
      <c r="O126" s="108">
        <f t="shared" si="45"/>
        <v>0</v>
      </c>
      <c r="P126" s="109">
        <f t="shared" si="46"/>
        <v>-143.02554027504834</v>
      </c>
      <c r="Q126" s="110">
        <f t="shared" si="47"/>
        <v>0.88081204977079308</v>
      </c>
      <c r="R126" s="290"/>
      <c r="S126" s="47">
        <v>0.77430555555555558</v>
      </c>
      <c r="T126" s="48">
        <v>0.79197916666666668</v>
      </c>
      <c r="U126" s="111">
        <v>15.000000000000107</v>
      </c>
      <c r="V126" s="112">
        <v>25.449999999999982</v>
      </c>
      <c r="W126" s="113"/>
      <c r="X126" s="116"/>
      <c r="Y126" s="276"/>
      <c r="Z126" s="277"/>
      <c r="AA126" s="117">
        <f t="shared" si="48"/>
        <v>-429.07662082514526</v>
      </c>
      <c r="AB126" s="110">
        <f t="shared" si="49"/>
        <v>0.88081204977079297</v>
      </c>
      <c r="AC126" s="282"/>
    </row>
    <row r="127" spans="1:29" ht="15.75" customHeight="1">
      <c r="A127" s="295"/>
      <c r="B127" s="100" t="s">
        <v>120</v>
      </c>
      <c r="C127" s="274" t="s">
        <v>143</v>
      </c>
      <c r="D127" s="275"/>
      <c r="E127" s="101">
        <v>16.7</v>
      </c>
      <c r="F127" s="102">
        <v>449</v>
      </c>
      <c r="G127" s="103">
        <f t="shared" si="50"/>
        <v>7498.2999999999993</v>
      </c>
      <c r="H127" s="26">
        <v>2</v>
      </c>
      <c r="I127" s="104">
        <v>3</v>
      </c>
      <c r="J127" s="105">
        <v>3600</v>
      </c>
      <c r="K127" s="106">
        <f t="shared" si="40"/>
        <v>1200</v>
      </c>
      <c r="L127" s="107">
        <v>3</v>
      </c>
      <c r="M127" s="105">
        <f t="shared" si="51"/>
        <v>3175.6385068762502</v>
      </c>
      <c r="N127" s="106">
        <f t="shared" si="44"/>
        <v>1058.5461689587501</v>
      </c>
      <c r="O127" s="108">
        <f t="shared" si="45"/>
        <v>0</v>
      </c>
      <c r="P127" s="109">
        <f t="shared" si="46"/>
        <v>-141.45383104124994</v>
      </c>
      <c r="Q127" s="110">
        <f t="shared" si="47"/>
        <v>0.88212180746562507</v>
      </c>
      <c r="R127" s="290"/>
      <c r="S127" s="47">
        <v>0.80277777777777781</v>
      </c>
      <c r="T127" s="48">
        <v>0.80866898148148147</v>
      </c>
      <c r="U127" s="111">
        <v>15.550000000000033</v>
      </c>
      <c r="V127" s="112">
        <v>8.4833333333332739</v>
      </c>
      <c r="W127" s="113"/>
      <c r="X127" s="116"/>
      <c r="Y127" s="276"/>
      <c r="Z127" s="277"/>
      <c r="AA127" s="117">
        <f t="shared" si="48"/>
        <v>-424.36149312374982</v>
      </c>
      <c r="AB127" s="110">
        <f t="shared" si="49"/>
        <v>0.88212180746562507</v>
      </c>
      <c r="AC127" s="282"/>
    </row>
    <row r="128" spans="1:29" ht="15.75" customHeight="1">
      <c r="A128" s="296"/>
      <c r="B128" s="100" t="s">
        <v>120</v>
      </c>
      <c r="C128" s="274" t="s">
        <v>153</v>
      </c>
      <c r="D128" s="275"/>
      <c r="E128" s="101">
        <v>14.28</v>
      </c>
      <c r="F128" s="102">
        <v>2866</v>
      </c>
      <c r="G128" s="103">
        <f t="shared" si="50"/>
        <v>40926.479999999996</v>
      </c>
      <c r="H128" s="13">
        <v>2</v>
      </c>
      <c r="I128" s="104">
        <v>3</v>
      </c>
      <c r="J128" s="105">
        <v>3600</v>
      </c>
      <c r="K128" s="106">
        <f t="shared" si="40"/>
        <v>1200</v>
      </c>
      <c r="L128" s="107">
        <v>3</v>
      </c>
      <c r="M128" s="105">
        <f t="shared" si="51"/>
        <v>3168.7960687960713</v>
      </c>
      <c r="N128" s="106">
        <f t="shared" si="44"/>
        <v>1056.265356265357</v>
      </c>
      <c r="O128" s="108">
        <f t="shared" si="45"/>
        <v>0</v>
      </c>
      <c r="P128" s="109">
        <f t="shared" si="46"/>
        <v>-143.73464373464299</v>
      </c>
      <c r="Q128" s="110">
        <f t="shared" si="47"/>
        <v>0.8802211302211308</v>
      </c>
      <c r="R128" s="290"/>
      <c r="S128" s="47">
        <v>0.81874999999999998</v>
      </c>
      <c r="T128" s="48">
        <v>0.85643518518518513</v>
      </c>
      <c r="U128" s="111">
        <v>14.516666666666644</v>
      </c>
      <c r="V128" s="112">
        <v>54.266666666666623</v>
      </c>
      <c r="W128" s="113">
        <v>0.85643518518518513</v>
      </c>
      <c r="X128" s="116">
        <v>0.90861111111111115</v>
      </c>
      <c r="Y128" s="276"/>
      <c r="Z128" s="277"/>
      <c r="AA128" s="117">
        <f t="shared" si="48"/>
        <v>-431.20393120392873</v>
      </c>
      <c r="AB128" s="110">
        <f t="shared" si="49"/>
        <v>0.88022113022113091</v>
      </c>
      <c r="AC128" s="282"/>
    </row>
    <row r="129" spans="1:29" ht="15.75" customHeight="1">
      <c r="A129" s="296"/>
      <c r="B129" s="100" t="s">
        <v>120</v>
      </c>
      <c r="C129" s="274" t="s">
        <v>152</v>
      </c>
      <c r="D129" s="275"/>
      <c r="E129" s="101">
        <v>18.18</v>
      </c>
      <c r="F129" s="102">
        <v>1285</v>
      </c>
      <c r="G129" s="121">
        <f t="shared" si="50"/>
        <v>23361.3</v>
      </c>
      <c r="H129" s="122"/>
      <c r="I129" s="104">
        <v>4</v>
      </c>
      <c r="J129" s="105">
        <v>3000</v>
      </c>
      <c r="K129" s="106">
        <f t="shared" si="40"/>
        <v>750</v>
      </c>
      <c r="L129" s="107">
        <v>4</v>
      </c>
      <c r="M129" s="105">
        <f t="shared" si="51"/>
        <v>2695.8041958041963</v>
      </c>
      <c r="N129" s="106">
        <f t="shared" si="44"/>
        <v>673.95104895104907</v>
      </c>
      <c r="O129" s="108">
        <f t="shared" si="45"/>
        <v>0</v>
      </c>
      <c r="P129" s="109">
        <f t="shared" si="46"/>
        <v>-76.048951048950926</v>
      </c>
      <c r="Q129" s="110">
        <f t="shared" si="47"/>
        <v>0.89860139860139876</v>
      </c>
      <c r="R129" s="290"/>
      <c r="S129" s="47">
        <v>0.90861111111111115</v>
      </c>
      <c r="T129" s="48">
        <v>0.92847222222222225</v>
      </c>
      <c r="U129" s="111">
        <v>75.133333333333468</v>
      </c>
      <c r="V129" s="112">
        <v>28.599999999999994</v>
      </c>
      <c r="W129" s="113"/>
      <c r="X129" s="116"/>
      <c r="Y129" s="276"/>
      <c r="Z129" s="277"/>
      <c r="AA129" s="117">
        <f t="shared" si="48"/>
        <v>-304.1958041958037</v>
      </c>
      <c r="AB129" s="110">
        <f t="shared" si="49"/>
        <v>0.89860139860139876</v>
      </c>
      <c r="AC129" s="282"/>
    </row>
    <row r="130" spans="1:29" ht="15.75" customHeight="1">
      <c r="A130" s="296"/>
      <c r="B130" s="100" t="s">
        <v>120</v>
      </c>
      <c r="C130" s="274" t="s">
        <v>151</v>
      </c>
      <c r="D130" s="275"/>
      <c r="E130" s="101">
        <v>14.03</v>
      </c>
      <c r="F130" s="102">
        <v>5796</v>
      </c>
      <c r="G130" s="121">
        <f t="shared" si="50"/>
        <v>81317.87999999999</v>
      </c>
      <c r="H130" s="62"/>
      <c r="I130" s="104">
        <v>3</v>
      </c>
      <c r="J130" s="105">
        <v>3000</v>
      </c>
      <c r="K130" s="106">
        <f t="shared" si="40"/>
        <v>1000</v>
      </c>
      <c r="L130" s="107">
        <v>3</v>
      </c>
      <c r="M130" s="105">
        <f t="shared" si="51"/>
        <v>2695.4657021056714</v>
      </c>
      <c r="N130" s="106">
        <f t="shared" si="44"/>
        <v>898.48856736855714</v>
      </c>
      <c r="O130" s="123">
        <f t="shared" si="45"/>
        <v>0</v>
      </c>
      <c r="P130" s="124">
        <f t="shared" si="46"/>
        <v>-101.51143263144286</v>
      </c>
      <c r="Q130" s="125">
        <f t="shared" si="47"/>
        <v>0.89848856736855709</v>
      </c>
      <c r="R130" s="290"/>
      <c r="S130" s="47">
        <v>0.93888888888888888</v>
      </c>
      <c r="T130" s="48">
        <v>1.0284837962962963</v>
      </c>
      <c r="U130" s="111">
        <v>14.999999999999947</v>
      </c>
      <c r="V130" s="112">
        <v>129.01666666666665</v>
      </c>
      <c r="W130" s="113"/>
      <c r="X130" s="116"/>
      <c r="Y130" s="276"/>
      <c r="Z130" s="277"/>
      <c r="AA130" s="117">
        <f t="shared" si="48"/>
        <v>-304.53429789432857</v>
      </c>
      <c r="AB130" s="110">
        <f t="shared" si="49"/>
        <v>0.89848856736855709</v>
      </c>
      <c r="AC130" s="282"/>
    </row>
    <row r="131" spans="1:29" ht="15.75" customHeight="1">
      <c r="A131" s="296"/>
      <c r="B131" s="100" t="s">
        <v>120</v>
      </c>
      <c r="C131" s="274" t="s">
        <v>143</v>
      </c>
      <c r="D131" s="275"/>
      <c r="E131" s="101">
        <v>16.7</v>
      </c>
      <c r="F131" s="102">
        <v>984</v>
      </c>
      <c r="G131" s="121">
        <f t="shared" si="50"/>
        <v>16432.8</v>
      </c>
      <c r="H131" s="62"/>
      <c r="I131" s="104">
        <v>3</v>
      </c>
      <c r="J131" s="105">
        <v>3600</v>
      </c>
      <c r="K131" s="106">
        <f t="shared" si="40"/>
        <v>1200</v>
      </c>
      <c r="L131" s="118">
        <v>3</v>
      </c>
      <c r="M131" s="105">
        <f t="shared" si="51"/>
        <v>3168.51520572452</v>
      </c>
      <c r="N131" s="106">
        <f t="shared" si="44"/>
        <v>1056.1717352415067</v>
      </c>
      <c r="O131" s="123">
        <f t="shared" si="45"/>
        <v>0</v>
      </c>
      <c r="P131" s="124">
        <f t="shared" si="46"/>
        <v>-143.82826475849333</v>
      </c>
      <c r="Q131" s="125">
        <f t="shared" si="47"/>
        <v>0.88014311270125556</v>
      </c>
      <c r="R131" s="290"/>
      <c r="S131" s="47">
        <v>1.0391435185185185</v>
      </c>
      <c r="T131" s="48">
        <v>1.0520833333333333</v>
      </c>
      <c r="U131" s="111">
        <v>15.350000000000001</v>
      </c>
      <c r="V131" s="112">
        <v>18.633333333333262</v>
      </c>
      <c r="W131" s="113"/>
      <c r="X131" s="116"/>
      <c r="Y131" s="276"/>
      <c r="Z131" s="277"/>
      <c r="AA131" s="117">
        <f t="shared" si="48"/>
        <v>-431.48479427548</v>
      </c>
      <c r="AB131" s="110">
        <f t="shared" si="49"/>
        <v>0.88014311270125556</v>
      </c>
      <c r="AC131" s="282"/>
    </row>
    <row r="132" spans="1:29" ht="15.75" customHeight="1">
      <c r="A132" s="296"/>
      <c r="B132" s="100" t="s">
        <v>120</v>
      </c>
      <c r="C132" s="274" t="s">
        <v>145</v>
      </c>
      <c r="D132" s="275"/>
      <c r="E132" s="101">
        <v>22.28</v>
      </c>
      <c r="F132" s="102">
        <v>1312</v>
      </c>
      <c r="G132" s="121">
        <f t="shared" si="50"/>
        <v>29231.360000000001</v>
      </c>
      <c r="H132" s="62"/>
      <c r="I132" s="104">
        <v>5</v>
      </c>
      <c r="J132" s="105">
        <v>3300</v>
      </c>
      <c r="K132" s="106">
        <f t="shared" si="40"/>
        <v>660</v>
      </c>
      <c r="L132" s="118">
        <v>5</v>
      </c>
      <c r="M132" s="105">
        <f t="shared" si="51"/>
        <v>2937.3134328358174</v>
      </c>
      <c r="N132" s="106">
        <f t="shared" si="44"/>
        <v>587.46268656716347</v>
      </c>
      <c r="O132" s="123">
        <f t="shared" si="45"/>
        <v>0</v>
      </c>
      <c r="P132" s="124">
        <f t="shared" si="46"/>
        <v>-72.537313432836527</v>
      </c>
      <c r="Q132" s="125">
        <f t="shared" si="47"/>
        <v>0.8900949796472174</v>
      </c>
      <c r="R132" s="290"/>
      <c r="S132" s="47">
        <v>1.0633333333333332</v>
      </c>
      <c r="T132" s="48">
        <v>1.0819444444444444</v>
      </c>
      <c r="U132" s="111">
        <v>16.199999999999974</v>
      </c>
      <c r="V132" s="112">
        <v>26.800000000000033</v>
      </c>
      <c r="W132" s="113"/>
      <c r="X132" s="116"/>
      <c r="Y132" s="276"/>
      <c r="Z132" s="277"/>
      <c r="AA132" s="117">
        <f t="shared" si="48"/>
        <v>-362.68656716418263</v>
      </c>
      <c r="AB132" s="110">
        <f t="shared" si="49"/>
        <v>0.8900949796472174</v>
      </c>
      <c r="AC132" s="282"/>
    </row>
    <row r="133" spans="1:29" ht="15.75" customHeight="1">
      <c r="A133" s="296"/>
      <c r="B133" s="100" t="s">
        <v>120</v>
      </c>
      <c r="C133" s="274" t="s">
        <v>153</v>
      </c>
      <c r="D133" s="275"/>
      <c r="E133" s="101">
        <v>14.28</v>
      </c>
      <c r="F133" s="102">
        <v>7631</v>
      </c>
      <c r="G133" s="121">
        <f t="shared" si="50"/>
        <v>108970.68</v>
      </c>
      <c r="H133" s="62"/>
      <c r="I133" s="104">
        <v>3</v>
      </c>
      <c r="J133" s="105">
        <v>3600</v>
      </c>
      <c r="K133" s="106">
        <f t="shared" si="40"/>
        <v>1200</v>
      </c>
      <c r="L133" s="118">
        <v>3</v>
      </c>
      <c r="M133" s="105">
        <f t="shared" si="51"/>
        <v>3168.9468220094604</v>
      </c>
      <c r="N133" s="106">
        <f t="shared" si="44"/>
        <v>1056.3156073364869</v>
      </c>
      <c r="O133" s="123">
        <f t="shared" si="45"/>
        <v>0</v>
      </c>
      <c r="P133" s="124">
        <f t="shared" si="46"/>
        <v>-143.68439266351311</v>
      </c>
      <c r="Q133" s="125">
        <f t="shared" si="47"/>
        <v>0.88026300611373909</v>
      </c>
      <c r="R133" s="290"/>
      <c r="S133" s="47">
        <v>1.0923611111111111</v>
      </c>
      <c r="T133" s="48">
        <v>1.1926967592592592</v>
      </c>
      <c r="U133" s="111">
        <v>15.000000000000107</v>
      </c>
      <c r="V133" s="112">
        <v>144.48333333333326</v>
      </c>
      <c r="W133" s="113"/>
      <c r="X133" s="116"/>
      <c r="Y133" s="276"/>
      <c r="Z133" s="277"/>
      <c r="AA133" s="117">
        <f t="shared" si="48"/>
        <v>-431.05317799053955</v>
      </c>
      <c r="AB133" s="110">
        <f t="shared" si="49"/>
        <v>0.88026300611373898</v>
      </c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26"/>
      <c r="X134" s="127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26"/>
      <c r="X135" s="127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26"/>
      <c r="X136" s="127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26"/>
      <c r="X137" s="127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26"/>
      <c r="X138" s="127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52">AVERAGE(I124:I139)</f>
        <v>3.4</v>
      </c>
      <c r="J140" s="137">
        <f t="shared" si="52"/>
        <v>3330</v>
      </c>
      <c r="K140" s="138">
        <f t="shared" ref="K140" si="53">J140/I140</f>
        <v>979.41176470588243</v>
      </c>
      <c r="L140" s="136">
        <f t="shared" ref="L140:M140" si="54">AVERAGE(L124:L139)</f>
        <v>3.4</v>
      </c>
      <c r="M140" s="137">
        <f t="shared" si="54"/>
        <v>2957.3178100330674</v>
      </c>
      <c r="N140" s="138">
        <f t="shared" ref="N140:N151" si="55">M140/L140</f>
        <v>869.79935589207867</v>
      </c>
      <c r="O140" s="139">
        <f t="shared" ref="O140:O151" si="56">L140-I140</f>
        <v>0</v>
      </c>
      <c r="P140" s="140">
        <f t="shared" ref="P140:P151" si="57">N140-K140</f>
        <v>-109.61240881380377</v>
      </c>
      <c r="Q140" s="141">
        <f t="shared" ref="Q140:Q151" si="58">N140/K140</f>
        <v>0.88808342643635652</v>
      </c>
      <c r="R140" s="291"/>
      <c r="S140" s="142">
        <f>S124</f>
        <v>0.70833333333333337</v>
      </c>
      <c r="T140" s="143">
        <f>INDEX(T124:T139,COUNTA(T124:T139))</f>
        <v>1.1926967592592592</v>
      </c>
      <c r="U140" s="144"/>
      <c r="V140" s="166"/>
      <c r="W140" s="99"/>
      <c r="X140" s="69"/>
      <c r="Y140" s="279"/>
      <c r="Z140" s="280"/>
      <c r="AA140" s="168">
        <f t="shared" ref="AA140:AA151" si="59">M140-J140</f>
        <v>-372.68218996693258</v>
      </c>
      <c r="AB140" s="141">
        <f t="shared" ref="AB140:AB151" si="60">M140/J140</f>
        <v>0.88808342643635663</v>
      </c>
      <c r="AC140" s="283"/>
    </row>
    <row r="141" spans="1:29" ht="15.75" customHeight="1">
      <c r="A141" s="284" t="s">
        <v>154</v>
      </c>
      <c r="B141" s="114" t="s">
        <v>120</v>
      </c>
      <c r="C141" s="287" t="s">
        <v>145</v>
      </c>
      <c r="D141" s="288"/>
      <c r="E141" s="147">
        <v>22.28</v>
      </c>
      <c r="F141" s="97">
        <v>485</v>
      </c>
      <c r="G141" s="148">
        <f t="shared" ref="G141:G151" si="61">E141*F141</f>
        <v>10805.800000000001</v>
      </c>
      <c r="H141" s="149">
        <v>2</v>
      </c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1" si="62">F141/V141*60</f>
        <v>2939.3939393939545</v>
      </c>
      <c r="N141" s="152">
        <f t="shared" si="55"/>
        <v>587.87878787879094</v>
      </c>
      <c r="O141" s="154">
        <f t="shared" si="56"/>
        <v>0</v>
      </c>
      <c r="P141" s="155">
        <f t="shared" si="57"/>
        <v>-72.121212121209055</v>
      </c>
      <c r="Q141" s="156">
        <f t="shared" si="58"/>
        <v>0.89072543617998623</v>
      </c>
      <c r="R141" s="289">
        <f>Q157</f>
        <v>0.88484275944104018</v>
      </c>
      <c r="S141" s="157">
        <v>0.70840277777777783</v>
      </c>
      <c r="T141" s="158">
        <v>0.71527777777777779</v>
      </c>
      <c r="U141" s="159"/>
      <c r="V141" s="160">
        <v>9.8999999999999488</v>
      </c>
      <c r="W141" s="158"/>
      <c r="X141" s="169"/>
      <c r="Y141" s="292"/>
      <c r="Z141" s="293"/>
      <c r="AA141" s="171">
        <f t="shared" si="59"/>
        <v>-360.6060606060455</v>
      </c>
      <c r="AB141" s="156">
        <f t="shared" si="60"/>
        <v>0.89072543617998623</v>
      </c>
      <c r="AC141" s="281">
        <f>AB157</f>
        <v>0.88484275944104018</v>
      </c>
    </row>
    <row r="142" spans="1:29" ht="15.75" customHeight="1">
      <c r="A142" s="285"/>
      <c r="B142" s="100" t="s">
        <v>120</v>
      </c>
      <c r="C142" s="274" t="s">
        <v>155</v>
      </c>
      <c r="D142" s="275"/>
      <c r="E142" s="101">
        <v>18.18</v>
      </c>
      <c r="F142" s="102">
        <v>1066</v>
      </c>
      <c r="G142" s="103">
        <f t="shared" si="61"/>
        <v>19379.88</v>
      </c>
      <c r="H142" s="26">
        <v>2</v>
      </c>
      <c r="I142" s="104">
        <v>3</v>
      </c>
      <c r="J142" s="105">
        <v>3600</v>
      </c>
      <c r="K142" s="106">
        <f t="shared" si="40"/>
        <v>1200</v>
      </c>
      <c r="L142" s="107">
        <v>3</v>
      </c>
      <c r="M142" s="105">
        <f t="shared" si="62"/>
        <v>3168.9512799339368</v>
      </c>
      <c r="N142" s="106">
        <f t="shared" si="55"/>
        <v>1056.3170933113122</v>
      </c>
      <c r="O142" s="108">
        <f t="shared" si="56"/>
        <v>0</v>
      </c>
      <c r="P142" s="109">
        <f t="shared" si="57"/>
        <v>-143.68290668868781</v>
      </c>
      <c r="Q142" s="110">
        <f t="shared" si="58"/>
        <v>0.88026424442609352</v>
      </c>
      <c r="R142" s="290"/>
      <c r="S142" s="47">
        <v>0.72569444444444442</v>
      </c>
      <c r="T142" s="48">
        <v>0.73971064814814813</v>
      </c>
      <c r="U142" s="111">
        <v>14.999999999999947</v>
      </c>
      <c r="V142" s="112">
        <v>20.183333333333344</v>
      </c>
      <c r="W142" s="113"/>
      <c r="X142" s="13"/>
      <c r="Y142" s="276"/>
      <c r="Z142" s="277"/>
      <c r="AA142" s="172">
        <f t="shared" si="59"/>
        <v>-431.0487200660632</v>
      </c>
      <c r="AB142" s="110">
        <f t="shared" si="60"/>
        <v>0.88026424442609352</v>
      </c>
      <c r="AC142" s="282"/>
    </row>
    <row r="143" spans="1:29" ht="15.75" customHeight="1">
      <c r="A143" s="285"/>
      <c r="B143" s="100" t="s">
        <v>120</v>
      </c>
      <c r="C143" s="274" t="s">
        <v>157</v>
      </c>
      <c r="D143" s="275"/>
      <c r="E143" s="101">
        <v>24.82</v>
      </c>
      <c r="F143" s="102">
        <v>866</v>
      </c>
      <c r="G143" s="103">
        <f t="shared" si="61"/>
        <v>21494.12</v>
      </c>
      <c r="H143" s="26">
        <v>2</v>
      </c>
      <c r="I143" s="104">
        <v>4</v>
      </c>
      <c r="J143" s="105">
        <v>3300</v>
      </c>
      <c r="K143" s="106">
        <f t="shared" si="40"/>
        <v>825</v>
      </c>
      <c r="L143" s="107">
        <v>4</v>
      </c>
      <c r="M143" s="105">
        <f t="shared" si="62"/>
        <v>2941.1320754716999</v>
      </c>
      <c r="N143" s="106">
        <f t="shared" si="55"/>
        <v>735.28301886792497</v>
      </c>
      <c r="O143" s="108">
        <f t="shared" si="56"/>
        <v>0</v>
      </c>
      <c r="P143" s="109">
        <f t="shared" si="57"/>
        <v>-89.716981132075034</v>
      </c>
      <c r="Q143" s="110">
        <f t="shared" si="58"/>
        <v>0.89125214408233333</v>
      </c>
      <c r="R143" s="290"/>
      <c r="S143" s="47">
        <v>0.75023148148148144</v>
      </c>
      <c r="T143" s="48">
        <v>0.76249999999999996</v>
      </c>
      <c r="U143" s="111">
        <v>15.14999999999997</v>
      </c>
      <c r="V143" s="112">
        <v>17.666666666666657</v>
      </c>
      <c r="W143" s="113"/>
      <c r="X143" s="13"/>
      <c r="Y143" s="276"/>
      <c r="Z143" s="277"/>
      <c r="AA143" s="172">
        <f t="shared" si="59"/>
        <v>-358.86792452830014</v>
      </c>
      <c r="AB143" s="110">
        <f t="shared" si="60"/>
        <v>0.89125214408233333</v>
      </c>
      <c r="AC143" s="282"/>
    </row>
    <row r="144" spans="1:29" ht="15.75" customHeight="1">
      <c r="A144" s="285"/>
      <c r="B144" s="100" t="s">
        <v>120</v>
      </c>
      <c r="C144" s="274" t="s">
        <v>158</v>
      </c>
      <c r="D144" s="275"/>
      <c r="E144" s="101">
        <v>25.03</v>
      </c>
      <c r="F144" s="102">
        <v>738</v>
      </c>
      <c r="G144" s="103">
        <f t="shared" si="61"/>
        <v>18472.14</v>
      </c>
      <c r="H144" s="26">
        <v>2</v>
      </c>
      <c r="I144" s="104">
        <v>4</v>
      </c>
      <c r="J144" s="105">
        <v>3300</v>
      </c>
      <c r="K144" s="106">
        <f t="shared" si="40"/>
        <v>825</v>
      </c>
      <c r="L144" s="107">
        <v>4</v>
      </c>
      <c r="M144" s="105">
        <f t="shared" si="62"/>
        <v>2938.938053097364</v>
      </c>
      <c r="N144" s="106">
        <f t="shared" si="55"/>
        <v>734.734513274341</v>
      </c>
      <c r="O144" s="108">
        <f t="shared" si="56"/>
        <v>0</v>
      </c>
      <c r="P144" s="109">
        <f t="shared" si="57"/>
        <v>-90.265486725659002</v>
      </c>
      <c r="Q144" s="110">
        <f t="shared" si="58"/>
        <v>0.89058728881738303</v>
      </c>
      <c r="R144" s="290"/>
      <c r="S144" s="47">
        <v>0.7729166666666667</v>
      </c>
      <c r="T144" s="48">
        <v>0.78337962962962959</v>
      </c>
      <c r="U144" s="111">
        <v>15.000000000000107</v>
      </c>
      <c r="V144" s="112">
        <v>15.066666666666571</v>
      </c>
      <c r="W144" s="113"/>
      <c r="X144" s="13"/>
      <c r="Y144" s="276"/>
      <c r="Z144" s="277"/>
      <c r="AA144" s="172">
        <f t="shared" si="59"/>
        <v>-361.06194690263601</v>
      </c>
      <c r="AB144" s="110">
        <f t="shared" si="60"/>
        <v>0.89058728881738303</v>
      </c>
      <c r="AC144" s="282"/>
    </row>
    <row r="145" spans="1:29" ht="15.75" customHeight="1">
      <c r="A145" s="285"/>
      <c r="B145" s="100" t="s">
        <v>120</v>
      </c>
      <c r="C145" s="274" t="s">
        <v>148</v>
      </c>
      <c r="D145" s="275"/>
      <c r="E145" s="101">
        <v>17.89</v>
      </c>
      <c r="F145" s="102">
        <v>1540</v>
      </c>
      <c r="G145" s="103">
        <f t="shared" si="61"/>
        <v>27550.600000000002</v>
      </c>
      <c r="H145" s="13">
        <v>2</v>
      </c>
      <c r="I145" s="104">
        <v>4</v>
      </c>
      <c r="J145" s="105">
        <v>3600</v>
      </c>
      <c r="K145" s="106">
        <f t="shared" si="40"/>
        <v>900</v>
      </c>
      <c r="L145" s="107">
        <v>4</v>
      </c>
      <c r="M145" s="105">
        <f t="shared" si="62"/>
        <v>3167.9999999999968</v>
      </c>
      <c r="N145" s="106">
        <f t="shared" si="55"/>
        <v>791.9999999999992</v>
      </c>
      <c r="O145" s="108">
        <f t="shared" si="56"/>
        <v>0</v>
      </c>
      <c r="P145" s="109">
        <f t="shared" si="57"/>
        <v>-108.0000000000008</v>
      </c>
      <c r="Q145" s="110">
        <f t="shared" si="58"/>
        <v>0.87999999999999912</v>
      </c>
      <c r="R145" s="290"/>
      <c r="S145" s="47">
        <v>0.7944444444444444</v>
      </c>
      <c r="T145" s="48">
        <v>0.81469907407407405</v>
      </c>
      <c r="U145" s="111">
        <v>15.933333333333319</v>
      </c>
      <c r="V145" s="112">
        <v>29.166666666666696</v>
      </c>
      <c r="W145" s="113"/>
      <c r="X145" s="116"/>
      <c r="Y145" s="276"/>
      <c r="Z145" s="277"/>
      <c r="AA145" s="172">
        <f t="shared" si="59"/>
        <v>-432.00000000000318</v>
      </c>
      <c r="AB145" s="110">
        <f t="shared" si="60"/>
        <v>0.87999999999999912</v>
      </c>
      <c r="AC145" s="282"/>
    </row>
    <row r="146" spans="1:29" ht="15.75" customHeight="1">
      <c r="A146" s="285"/>
      <c r="B146" s="100" t="s">
        <v>120</v>
      </c>
      <c r="C146" s="274" t="s">
        <v>149</v>
      </c>
      <c r="D146" s="275"/>
      <c r="E146" s="101">
        <v>16.66</v>
      </c>
      <c r="F146" s="102">
        <v>2480</v>
      </c>
      <c r="G146" s="121">
        <f t="shared" si="61"/>
        <v>41316.800000000003</v>
      </c>
      <c r="H146" s="122">
        <v>2</v>
      </c>
      <c r="I146" s="104">
        <v>5</v>
      </c>
      <c r="J146" s="105">
        <v>3600</v>
      </c>
      <c r="K146" s="106">
        <f t="shared" si="40"/>
        <v>720</v>
      </c>
      <c r="L146" s="107">
        <v>5</v>
      </c>
      <c r="M146" s="105">
        <f t="shared" si="62"/>
        <v>3169.3290734824291</v>
      </c>
      <c r="N146" s="106">
        <f t="shared" si="55"/>
        <v>633.86581469648581</v>
      </c>
      <c r="O146" s="108">
        <f t="shared" si="56"/>
        <v>0</v>
      </c>
      <c r="P146" s="109">
        <f t="shared" si="57"/>
        <v>-86.134185303514187</v>
      </c>
      <c r="Q146" s="110">
        <f t="shared" si="58"/>
        <v>0.88036918707845246</v>
      </c>
      <c r="R146" s="290"/>
      <c r="S146" s="47">
        <v>0.82503472222222218</v>
      </c>
      <c r="T146" s="48">
        <v>0.85763888888888884</v>
      </c>
      <c r="U146" s="111">
        <v>14.883333333333315</v>
      </c>
      <c r="V146" s="112">
        <v>46.949999999999989</v>
      </c>
      <c r="W146" s="113">
        <v>0.85763888888888884</v>
      </c>
      <c r="X146" s="116">
        <v>0.90972222222222188</v>
      </c>
      <c r="Y146" s="276"/>
      <c r="Z146" s="277"/>
      <c r="AA146" s="172">
        <f t="shared" si="59"/>
        <v>-430.67092651757093</v>
      </c>
      <c r="AB146" s="110">
        <f t="shared" si="60"/>
        <v>0.88036918707845246</v>
      </c>
      <c r="AC146" s="282"/>
    </row>
    <row r="147" spans="1:29" ht="15.75" customHeight="1">
      <c r="A147" s="285"/>
      <c r="B147" s="100" t="s">
        <v>120</v>
      </c>
      <c r="C147" s="274" t="s">
        <v>155</v>
      </c>
      <c r="D147" s="275"/>
      <c r="E147" s="101">
        <v>18.18</v>
      </c>
      <c r="F147" s="102">
        <v>2693</v>
      </c>
      <c r="G147" s="121">
        <f t="shared" si="61"/>
        <v>48958.74</v>
      </c>
      <c r="H147" s="62"/>
      <c r="I147" s="104">
        <v>3</v>
      </c>
      <c r="J147" s="105">
        <v>3600</v>
      </c>
      <c r="K147" s="106">
        <f t="shared" si="40"/>
        <v>1200</v>
      </c>
      <c r="L147" s="107">
        <v>3</v>
      </c>
      <c r="M147" s="105">
        <f t="shared" si="62"/>
        <v>3168.2352941176482</v>
      </c>
      <c r="N147" s="106">
        <f t="shared" si="55"/>
        <v>1056.0784313725494</v>
      </c>
      <c r="O147" s="123">
        <f t="shared" si="56"/>
        <v>0</v>
      </c>
      <c r="P147" s="124">
        <f t="shared" si="57"/>
        <v>-143.9215686274506</v>
      </c>
      <c r="Q147" s="125">
        <f t="shared" si="58"/>
        <v>0.8800653594771245</v>
      </c>
      <c r="R147" s="290"/>
      <c r="S147" s="47">
        <v>0.90972222222222188</v>
      </c>
      <c r="T147" s="48">
        <v>0.94513888888888853</v>
      </c>
      <c r="U147" s="111">
        <v>74.999999999999574</v>
      </c>
      <c r="V147" s="112">
        <v>50.999999999999979</v>
      </c>
      <c r="W147" s="113"/>
      <c r="X147" s="116"/>
      <c r="Y147" s="276"/>
      <c r="Z147" s="277"/>
      <c r="AA147" s="172">
        <f t="shared" si="59"/>
        <v>-431.76470588235179</v>
      </c>
      <c r="AB147" s="110">
        <f t="shared" si="60"/>
        <v>0.8800653594771245</v>
      </c>
      <c r="AC147" s="282"/>
    </row>
    <row r="148" spans="1:29" ht="15.75" customHeight="1">
      <c r="A148" s="285"/>
      <c r="B148" s="100" t="s">
        <v>120</v>
      </c>
      <c r="C148" s="274" t="s">
        <v>157</v>
      </c>
      <c r="D148" s="275"/>
      <c r="E148" s="101">
        <v>24.82</v>
      </c>
      <c r="F148" s="102">
        <v>2018</v>
      </c>
      <c r="G148" s="121">
        <f t="shared" si="61"/>
        <v>50086.76</v>
      </c>
      <c r="H148" s="62"/>
      <c r="I148" s="104">
        <v>4</v>
      </c>
      <c r="J148" s="105">
        <v>3300</v>
      </c>
      <c r="K148" s="106">
        <f t="shared" si="40"/>
        <v>825</v>
      </c>
      <c r="L148" s="118">
        <v>4</v>
      </c>
      <c r="M148" s="105">
        <f t="shared" si="62"/>
        <v>2938.8349514562728</v>
      </c>
      <c r="N148" s="106">
        <f t="shared" si="55"/>
        <v>734.70873786406821</v>
      </c>
      <c r="O148" s="123">
        <f t="shared" si="56"/>
        <v>0</v>
      </c>
      <c r="P148" s="124">
        <f t="shared" si="57"/>
        <v>-90.291262135931788</v>
      </c>
      <c r="Q148" s="125">
        <f t="shared" si="58"/>
        <v>0.89055604589584025</v>
      </c>
      <c r="R148" s="290"/>
      <c r="S148" s="47">
        <v>0.95555555555555516</v>
      </c>
      <c r="T148" s="48">
        <v>0.98416666666666663</v>
      </c>
      <c r="U148" s="111">
        <v>14.999999999999947</v>
      </c>
      <c r="V148" s="112">
        <v>41.200000000000529</v>
      </c>
      <c r="W148" s="113"/>
      <c r="X148" s="116"/>
      <c r="Y148" s="276"/>
      <c r="Z148" s="277"/>
      <c r="AA148" s="172">
        <f t="shared" si="59"/>
        <v>-361.16504854372715</v>
      </c>
      <c r="AB148" s="110">
        <f t="shared" si="60"/>
        <v>0.89055604589584025</v>
      </c>
      <c r="AC148" s="282"/>
    </row>
    <row r="149" spans="1:29" ht="15.75" customHeight="1">
      <c r="A149" s="285"/>
      <c r="B149" s="100" t="s">
        <v>120</v>
      </c>
      <c r="C149" s="274" t="s">
        <v>158</v>
      </c>
      <c r="D149" s="275"/>
      <c r="E149" s="101">
        <v>25.03</v>
      </c>
      <c r="F149" s="102">
        <v>1441</v>
      </c>
      <c r="G149" s="121">
        <f t="shared" si="61"/>
        <v>36068.230000000003</v>
      </c>
      <c r="H149" s="62"/>
      <c r="I149" s="104">
        <v>4</v>
      </c>
      <c r="J149" s="105">
        <v>3300</v>
      </c>
      <c r="K149" s="106">
        <f t="shared" si="40"/>
        <v>825</v>
      </c>
      <c r="L149" s="118">
        <v>4</v>
      </c>
      <c r="M149" s="105">
        <f t="shared" si="62"/>
        <v>2940.8163265305361</v>
      </c>
      <c r="N149" s="106">
        <f t="shared" si="55"/>
        <v>735.20408163263403</v>
      </c>
      <c r="O149" s="123">
        <f t="shared" si="56"/>
        <v>0</v>
      </c>
      <c r="P149" s="124">
        <f t="shared" si="57"/>
        <v>-89.795918367365971</v>
      </c>
      <c r="Q149" s="125">
        <f t="shared" si="58"/>
        <v>0.89115646258501091</v>
      </c>
      <c r="R149" s="290"/>
      <c r="S149" s="47">
        <v>0.99444444444444402</v>
      </c>
      <c r="T149" s="48">
        <v>1.0148611111111112</v>
      </c>
      <c r="U149" s="111">
        <v>14.799999999999436</v>
      </c>
      <c r="V149" s="112">
        <v>29.400000000000759</v>
      </c>
      <c r="W149" s="126"/>
      <c r="X149" s="127"/>
      <c r="Y149" s="276"/>
      <c r="Z149" s="277"/>
      <c r="AA149" s="172">
        <f t="shared" si="59"/>
        <v>-359.18367346946388</v>
      </c>
      <c r="AB149" s="110">
        <f t="shared" si="60"/>
        <v>0.89115646258501091</v>
      </c>
      <c r="AC149" s="282"/>
    </row>
    <row r="150" spans="1:29" ht="15.75" customHeight="1">
      <c r="A150" s="285"/>
      <c r="B150" s="100" t="s">
        <v>120</v>
      </c>
      <c r="C150" s="274" t="s">
        <v>148</v>
      </c>
      <c r="D150" s="275"/>
      <c r="E150" s="101">
        <v>17.89</v>
      </c>
      <c r="F150" s="102">
        <v>4104</v>
      </c>
      <c r="G150" s="121">
        <f t="shared" si="61"/>
        <v>73420.56</v>
      </c>
      <c r="H150" s="62"/>
      <c r="I150" s="104">
        <v>4</v>
      </c>
      <c r="J150" s="105">
        <v>3600</v>
      </c>
      <c r="K150" s="106">
        <f t="shared" si="40"/>
        <v>900</v>
      </c>
      <c r="L150" s="118">
        <v>4</v>
      </c>
      <c r="M150" s="105">
        <f t="shared" si="62"/>
        <v>3169.7918901523262</v>
      </c>
      <c r="N150" s="106">
        <f t="shared" si="55"/>
        <v>792.44797253808156</v>
      </c>
      <c r="O150" s="123">
        <f t="shared" si="56"/>
        <v>0</v>
      </c>
      <c r="P150" s="124">
        <f t="shared" si="57"/>
        <v>-107.55202746191844</v>
      </c>
      <c r="Q150" s="125">
        <f t="shared" si="58"/>
        <v>0.88049774726453511</v>
      </c>
      <c r="R150" s="290"/>
      <c r="S150" s="47">
        <v>1.0259143518518519</v>
      </c>
      <c r="T150" s="48">
        <v>1.0798611111111112</v>
      </c>
      <c r="U150" s="111">
        <v>15.916666666666544</v>
      </c>
      <c r="V150" s="112">
        <v>77.68333333333338</v>
      </c>
      <c r="W150" s="126"/>
      <c r="X150" s="127"/>
      <c r="Y150" s="276"/>
      <c r="Z150" s="277"/>
      <c r="AA150" s="172">
        <f t="shared" si="59"/>
        <v>-430.20810984767377</v>
      </c>
      <c r="AB150" s="110">
        <f t="shared" si="60"/>
        <v>0.88049774726453511</v>
      </c>
      <c r="AC150" s="282"/>
    </row>
    <row r="151" spans="1:29" ht="15.75" customHeight="1">
      <c r="A151" s="285"/>
      <c r="B151" s="100" t="s">
        <v>120</v>
      </c>
      <c r="C151" s="274" t="s">
        <v>149</v>
      </c>
      <c r="D151" s="275"/>
      <c r="E151" s="101">
        <v>16.66</v>
      </c>
      <c r="F151" s="102">
        <v>6185</v>
      </c>
      <c r="G151" s="121">
        <f t="shared" si="61"/>
        <v>103042.1</v>
      </c>
      <c r="H151" s="62"/>
      <c r="I151" s="104">
        <v>5</v>
      </c>
      <c r="J151" s="105">
        <v>3600</v>
      </c>
      <c r="K151" s="106">
        <f t="shared" si="40"/>
        <v>720</v>
      </c>
      <c r="L151" s="118">
        <v>5</v>
      </c>
      <c r="M151" s="105">
        <f t="shared" si="62"/>
        <v>3169.0862510674615</v>
      </c>
      <c r="N151" s="106">
        <f t="shared" si="55"/>
        <v>633.81725021349234</v>
      </c>
      <c r="O151" s="123">
        <f t="shared" si="56"/>
        <v>0</v>
      </c>
      <c r="P151" s="124">
        <f t="shared" si="57"/>
        <v>-86.182749786507657</v>
      </c>
      <c r="Q151" s="125">
        <f t="shared" si="58"/>
        <v>0.88030173640762821</v>
      </c>
      <c r="R151" s="290"/>
      <c r="S151" s="47">
        <v>1.0902777777777777</v>
      </c>
      <c r="T151" s="48">
        <v>1.1715972222222222</v>
      </c>
      <c r="U151" s="111">
        <v>14.999999999999787</v>
      </c>
      <c r="V151" s="112">
        <v>117.10000000000008</v>
      </c>
      <c r="W151" s="126"/>
      <c r="X151" s="127"/>
      <c r="Y151" s="276"/>
      <c r="Z151" s="277"/>
      <c r="AA151" s="172">
        <f t="shared" si="59"/>
        <v>-430.91374893253851</v>
      </c>
      <c r="AB151" s="110">
        <f t="shared" si="60"/>
        <v>0.88030173640762821</v>
      </c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72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72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13"/>
      <c r="X154" s="116"/>
      <c r="Y154" s="276"/>
      <c r="Z154" s="277"/>
      <c r="AA154" s="172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72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73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167"/>
      <c r="G157" s="135"/>
      <c r="H157" s="69"/>
      <c r="I157" s="136">
        <f t="shared" ref="I157:J157" si="63">AVERAGE(I141:I156)</f>
        <v>4.0909090909090908</v>
      </c>
      <c r="J157" s="137">
        <f t="shared" si="63"/>
        <v>3463.6363636363635</v>
      </c>
      <c r="K157" s="138">
        <f t="shared" ref="K157" si="64">J157/I157</f>
        <v>846.66666666666663</v>
      </c>
      <c r="L157" s="136">
        <f t="shared" ref="L157:M157" si="65">AVERAGE(L141:L156)</f>
        <v>4.0909090909090908</v>
      </c>
      <c r="M157" s="137">
        <f t="shared" si="65"/>
        <v>3064.77355770033</v>
      </c>
      <c r="N157" s="138">
        <f>M157/L157</f>
        <v>749.16686966008069</v>
      </c>
      <c r="O157" s="139">
        <f>L157-I157</f>
        <v>0</v>
      </c>
      <c r="P157" s="140">
        <f>N157-K157</f>
        <v>-97.499797006585936</v>
      </c>
      <c r="Q157" s="141">
        <f>N157/K157</f>
        <v>0.88484275944104018</v>
      </c>
      <c r="R157" s="291"/>
      <c r="S157" s="142">
        <f>S141</f>
        <v>0.70840277777777783</v>
      </c>
      <c r="T157" s="143">
        <f>INDEX(T141:T156,COUNTA(T141:T156))</f>
        <v>1.1715972222222222</v>
      </c>
      <c r="U157" s="144"/>
      <c r="V157" s="166"/>
      <c r="W157" s="167"/>
      <c r="X157" s="138"/>
      <c r="Y157" s="279"/>
      <c r="Z157" s="280"/>
      <c r="AA157" s="174">
        <f>M157-J157</f>
        <v>-398.86280593603351</v>
      </c>
      <c r="AB157" s="141">
        <f>M157/J157</f>
        <v>0.88484275944104018</v>
      </c>
      <c r="AC157" s="283"/>
    </row>
    <row r="159" spans="1:29">
      <c r="Y159" s="273" t="s">
        <v>159</v>
      </c>
      <c r="Z159" s="273"/>
    </row>
    <row r="160" spans="1:29">
      <c r="Y160" s="273" t="s">
        <v>160</v>
      </c>
      <c r="Z160" s="273"/>
    </row>
    <row r="161" spans="25:26">
      <c r="Y161" s="273" t="s">
        <v>161</v>
      </c>
      <c r="Z161" s="273"/>
    </row>
    <row r="162" spans="25:26">
      <c r="Y162" s="273" t="s">
        <v>162</v>
      </c>
      <c r="Z162" s="273"/>
    </row>
    <row r="163" spans="25:26">
      <c r="Y163" s="273" t="s">
        <v>163</v>
      </c>
      <c r="Z163" s="273"/>
    </row>
    <row r="164" spans="25:26">
      <c r="Y164" s="273" t="s">
        <v>164</v>
      </c>
      <c r="Z164" s="273"/>
    </row>
    <row r="165" spans="25:26">
      <c r="Y165" s="273" t="s">
        <v>165</v>
      </c>
      <c r="Z165" s="273"/>
    </row>
    <row r="166" spans="25:26">
      <c r="Y166" s="273" t="s">
        <v>166</v>
      </c>
      <c r="Z166" s="273"/>
    </row>
    <row r="167" spans="25:26">
      <c r="Y167" s="273" t="s">
        <v>167</v>
      </c>
      <c r="Z167" s="273"/>
    </row>
    <row r="168" spans="25:26">
      <c r="Y168" s="273" t="s">
        <v>168</v>
      </c>
      <c r="Z168" s="273"/>
    </row>
    <row r="169" spans="25:26">
      <c r="Y169" s="273" t="s">
        <v>169</v>
      </c>
      <c r="Z169" s="273"/>
    </row>
    <row r="170" spans="25:26">
      <c r="Y170" s="273" t="s">
        <v>170</v>
      </c>
      <c r="Z170" s="273"/>
    </row>
    <row r="171" spans="25:26">
      <c r="Y171" s="273" t="s">
        <v>171</v>
      </c>
      <c r="Z171" s="273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239" priority="1" operator="greaterThan">
      <formula>0</formula>
    </cfRule>
  </conditionalFormatting>
  <conditionalFormatting sqref="P5:P157 AA5:AA157">
    <cfRule type="cellIs" dxfId="238" priority="4" operator="lessThan">
      <formula>0</formula>
    </cfRule>
  </conditionalFormatting>
  <conditionalFormatting sqref="Q5:Q157 AB5:AB157">
    <cfRule type="cellIs" dxfId="237" priority="2" operator="greaterThan">
      <formula>1</formula>
    </cfRule>
    <cfRule type="cellIs" dxfId="236" priority="3" operator="lessThan">
      <formula>0.8</formula>
    </cfRule>
  </conditionalFormatting>
  <conditionalFormatting sqref="AC5:AC6 R5:R157 AC90:AC95">
    <cfRule type="cellIs" dxfId="235" priority="5" operator="lessThan">
      <formula>0.8</formula>
    </cfRule>
  </conditionalFormatting>
  <conditionalFormatting sqref="AC12:AC20">
    <cfRule type="cellIs" dxfId="234" priority="13" operator="lessThan">
      <formula>0.8</formula>
    </cfRule>
  </conditionalFormatting>
  <conditionalFormatting sqref="AC22:AC27">
    <cfRule type="cellIs" dxfId="233" priority="12" operator="lessThan">
      <formula>0.8</formula>
    </cfRule>
  </conditionalFormatting>
  <conditionalFormatting sqref="AC39">
    <cfRule type="cellIs" dxfId="232" priority="11" operator="lessThan">
      <formula>0.8</formula>
    </cfRule>
  </conditionalFormatting>
  <conditionalFormatting sqref="AC56">
    <cfRule type="cellIs" dxfId="231" priority="7" operator="lessThan">
      <formula>0.8</formula>
    </cfRule>
  </conditionalFormatting>
  <conditionalFormatting sqref="AC73:AC78">
    <cfRule type="cellIs" dxfId="230" priority="6" operator="lessThan">
      <formula>0.8</formula>
    </cfRule>
  </conditionalFormatting>
  <conditionalFormatting sqref="AC107">
    <cfRule type="cellIs" dxfId="229" priority="10" operator="lessThan">
      <formula>0.8</formula>
    </cfRule>
  </conditionalFormatting>
  <conditionalFormatting sqref="AC124">
    <cfRule type="cellIs" dxfId="228" priority="9" operator="lessThan">
      <formula>0.8</formula>
    </cfRule>
  </conditionalFormatting>
  <conditionalFormatting sqref="AC141:AC146">
    <cfRule type="cellIs" dxfId="227" priority="8" operator="lessThan">
      <formula>0.8</formula>
    </cfRule>
  </conditionalFormatting>
  <dataValidations count="1">
    <dataValidation type="list" allowBlank="1" showInputMessage="1" showErrorMessage="1" sqref="Y5:Z157" xr:uid="{590AA1DB-F393-441E-BBFE-8E02F321808F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2E102-F116-4F6C-BBBA-40063D0016CC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S25" sqref="S25"/>
      <selection pane="bottomLeft" activeCell="AD29" sqref="AD29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56008</v>
      </c>
      <c r="E1" s="88" t="s">
        <v>3</v>
      </c>
      <c r="F1" s="89">
        <f>SUM(G5:G140)</f>
        <v>2825586.7999999993</v>
      </c>
      <c r="G1" s="90" t="s">
        <v>84</v>
      </c>
      <c r="H1" s="91">
        <f>L21+L38+L55+L72+L89+L106+L123+L140</f>
        <v>156.99999999999997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205</v>
      </c>
      <c r="Z1" s="192" t="s">
        <v>206</v>
      </c>
      <c r="AA1" s="370" t="s">
        <v>173</v>
      </c>
      <c r="AB1" s="371"/>
      <c r="AC1" s="176" t="s">
        <v>19</v>
      </c>
      <c r="AD1" s="177" t="s">
        <v>172</v>
      </c>
      <c r="AE1" s="338" t="s">
        <v>90</v>
      </c>
      <c r="AF1" s="353"/>
      <c r="AG1" s="354"/>
    </row>
    <row r="2" spans="1:33" ht="26.25" customHeight="1" thickBot="1">
      <c r="A2" s="331">
        <v>46091</v>
      </c>
      <c r="B2" s="332"/>
      <c r="C2" s="92" t="s">
        <v>40</v>
      </c>
      <c r="D2" s="93">
        <f>AVERAGE(N21,N38,N55,N72,N89,N106,N123,N140)</f>
        <v>135.99200082107916</v>
      </c>
      <c r="E2" s="93" t="s">
        <v>91</v>
      </c>
      <c r="F2" s="94">
        <f>F1/D1</f>
        <v>50.449700042851006</v>
      </c>
      <c r="G2" s="95" t="s">
        <v>92</v>
      </c>
      <c r="H2" s="96">
        <f>COUNT(H5:H140)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SUM(Y21,Y38,Y55,Y72,Y89,Y106,Y123,Y140)</f>
        <v>0</v>
      </c>
      <c r="Z2" s="193">
        <f>SUM(Z21,Z38,Z55,Z72,Z89,Z106,Z123,Z140)</f>
        <v>0</v>
      </c>
      <c r="AA2" s="372"/>
      <c r="AB2" s="373"/>
      <c r="AC2" s="201">
        <f>SUM(AC21,AC38,AC55,AC72,AC89,AC106,AC123,AC140)</f>
        <v>55</v>
      </c>
      <c r="AD2" s="202">
        <f>SUM(AD21,AD38,AD55,AD72,AD89,AD106,AD123,AD140)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207</v>
      </c>
      <c r="Z3" s="364"/>
      <c r="AA3" s="366" t="s">
        <v>108</v>
      </c>
      <c r="AB3" s="367"/>
      <c r="AC3" s="363" t="s">
        <v>208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8"/>
      <c r="AB4" s="369"/>
      <c r="AC4" s="194" t="s">
        <v>174</v>
      </c>
      <c r="AD4" s="195" t="s">
        <v>175</v>
      </c>
      <c r="AE4" s="312"/>
      <c r="AF4" s="299"/>
      <c r="AG4" s="301"/>
    </row>
    <row r="5" spans="1:33" ht="15.75" customHeight="1">
      <c r="A5" s="284" t="s">
        <v>180</v>
      </c>
      <c r="B5" s="114" t="s">
        <v>181</v>
      </c>
      <c r="C5" s="362" t="s">
        <v>182</v>
      </c>
      <c r="D5" s="362"/>
      <c r="E5" s="147">
        <v>56.77</v>
      </c>
      <c r="F5" s="151">
        <v>3990</v>
      </c>
      <c r="G5" s="148">
        <f t="shared" ref="G5:G7" si="0">E5*F5</f>
        <v>226512.30000000002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25</v>
      </c>
      <c r="M5" s="151">
        <f>F5/V5*60</f>
        <v>1785.9007832898171</v>
      </c>
      <c r="N5" s="152">
        <f>M5/L5</f>
        <v>71.436031331592687</v>
      </c>
      <c r="O5" s="154">
        <f>L5-I5</f>
        <v>1</v>
      </c>
      <c r="P5" s="155">
        <f>N5-K5</f>
        <v>-11.897302001740641</v>
      </c>
      <c r="Q5" s="156">
        <f>N5/K5</f>
        <v>0.85723237597911228</v>
      </c>
      <c r="R5" s="289">
        <f>Q21</f>
        <v>0.88046712862928422</v>
      </c>
      <c r="S5" s="157">
        <v>0.29166666666666669</v>
      </c>
      <c r="T5" s="158">
        <v>0.38475694444444447</v>
      </c>
      <c r="U5" s="159"/>
      <c r="V5" s="160">
        <v>134.05000000000001</v>
      </c>
      <c r="W5" s="181"/>
      <c r="X5" s="152"/>
      <c r="Y5" s="12"/>
      <c r="Z5" s="198"/>
      <c r="AA5" s="292"/>
      <c r="AB5" s="293"/>
      <c r="AC5" s="12">
        <v>4</v>
      </c>
      <c r="AD5" s="198"/>
      <c r="AE5" s="178">
        <f>M5-J5</f>
        <v>-214.09921671018287</v>
      </c>
      <c r="AF5" s="132">
        <f>M5/J5</f>
        <v>0.89295039164490853</v>
      </c>
      <c r="AG5" s="365">
        <f>AF21</f>
        <v>0.89286807410293612</v>
      </c>
    </row>
    <row r="6" spans="1:33" ht="15.75" customHeight="1">
      <c r="A6" s="285"/>
      <c r="B6" s="100" t="s">
        <v>183</v>
      </c>
      <c r="C6" s="361" t="s">
        <v>184</v>
      </c>
      <c r="D6" s="361"/>
      <c r="E6" s="101">
        <v>77.34</v>
      </c>
      <c r="F6" s="102">
        <v>2274</v>
      </c>
      <c r="G6" s="103">
        <f t="shared" si="0"/>
        <v>175871.16</v>
      </c>
      <c r="H6" s="26"/>
      <c r="I6" s="104">
        <v>23</v>
      </c>
      <c r="J6" s="105">
        <v>2000</v>
      </c>
      <c r="K6" s="106">
        <f t="shared" ref="K6:K41" si="1">J6/I6</f>
        <v>86.956521739130437</v>
      </c>
      <c r="L6" s="107">
        <v>23</v>
      </c>
      <c r="M6" s="105">
        <f>F6/V6*60</f>
        <v>1785.8638743455508</v>
      </c>
      <c r="N6" s="106">
        <f>M6/L6</f>
        <v>77.646255406328294</v>
      </c>
      <c r="O6" s="108">
        <f>L6-I6</f>
        <v>0</v>
      </c>
      <c r="P6" s="109">
        <f>N6-K6</f>
        <v>-9.3102663328021436</v>
      </c>
      <c r="Q6" s="110">
        <f>N6/K6</f>
        <v>0.8929319371727753</v>
      </c>
      <c r="R6" s="290"/>
      <c r="S6" s="47">
        <v>0.38819444444444445</v>
      </c>
      <c r="T6" s="48">
        <v>0.44124999999999998</v>
      </c>
      <c r="U6" s="111">
        <v>4.9499999999999744</v>
      </c>
      <c r="V6" s="112">
        <v>76.399999999999949</v>
      </c>
      <c r="W6" s="113">
        <v>0.44124999999999998</v>
      </c>
      <c r="X6" s="116">
        <v>0.47986111111111113</v>
      </c>
      <c r="Y6" s="12"/>
      <c r="Z6" s="198"/>
      <c r="AA6" s="276"/>
      <c r="AB6" s="277"/>
      <c r="AC6" s="12">
        <v>2</v>
      </c>
      <c r="AD6" s="198"/>
      <c r="AE6" s="117">
        <f>M6-J6</f>
        <v>-214.13612565444919</v>
      </c>
      <c r="AF6" s="110">
        <f>M6/J6</f>
        <v>0.89293193717277541</v>
      </c>
      <c r="AG6" s="359"/>
    </row>
    <row r="7" spans="1:33" ht="15.75" customHeight="1">
      <c r="A7" s="285"/>
      <c r="B7" s="100" t="s">
        <v>183</v>
      </c>
      <c r="C7" s="361" t="s">
        <v>186</v>
      </c>
      <c r="D7" s="361"/>
      <c r="E7" s="101">
        <v>59.52</v>
      </c>
      <c r="F7" s="102">
        <v>5029</v>
      </c>
      <c r="G7" s="103">
        <f t="shared" si="0"/>
        <v>299326.08000000002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1785.4437869822486</v>
      </c>
      <c r="N7" s="106">
        <f>M7/L7</f>
        <v>74.393491124260365</v>
      </c>
      <c r="O7" s="108">
        <f>L7-I7</f>
        <v>0</v>
      </c>
      <c r="P7" s="109">
        <f>N7-K7</f>
        <v>-8.9398422090729639</v>
      </c>
      <c r="Q7" s="110">
        <f>N7/K7</f>
        <v>0.89272189349112441</v>
      </c>
      <c r="R7" s="290"/>
      <c r="S7" s="47">
        <v>0.47986111111111113</v>
      </c>
      <c r="T7" s="48">
        <v>0.59722222222222221</v>
      </c>
      <c r="U7" s="111">
        <v>55.600000000000058</v>
      </c>
      <c r="V7" s="112">
        <v>168.99999999999997</v>
      </c>
      <c r="W7" s="113"/>
      <c r="X7" s="116"/>
      <c r="Y7" s="12"/>
      <c r="Z7" s="198"/>
      <c r="AA7" s="276"/>
      <c r="AB7" s="277"/>
      <c r="AC7" s="12">
        <v>4</v>
      </c>
      <c r="AD7" s="198"/>
      <c r="AE7" s="117">
        <f>M7-J7</f>
        <v>-214.55621301775136</v>
      </c>
      <c r="AF7" s="110">
        <f>M7/J7</f>
        <v>0.8927218934911243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24</v>
      </c>
      <c r="M21" s="137">
        <f t="shared" si="4"/>
        <v>1785.7361482058723</v>
      </c>
      <c r="N21" s="138">
        <f>M21/L21</f>
        <v>74.40567284191134</v>
      </c>
      <c r="O21" s="139">
        <f>L21-I21</f>
        <v>0.33333333333333215</v>
      </c>
      <c r="P21" s="140">
        <f>N21-K21</f>
        <v>-10.101369411609781</v>
      </c>
      <c r="Q21" s="141">
        <f>N21/K21</f>
        <v>0.88046712862928422</v>
      </c>
      <c r="R21" s="291"/>
      <c r="S21" s="142">
        <f>S5</f>
        <v>0.29166666666666669</v>
      </c>
      <c r="T21" s="143">
        <f>INDEX(T5:T20,COUNTA(T5:T20))</f>
        <v>0.59722222222222221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10</v>
      </c>
      <c r="AD21" s="180">
        <f>SUM(AD5:AD20)</f>
        <v>0</v>
      </c>
      <c r="AE21" s="168">
        <f>M21-J21</f>
        <v>-214.26385179412773</v>
      </c>
      <c r="AF21" s="141">
        <f>M21/J21</f>
        <v>0.89286807410293612</v>
      </c>
      <c r="AG21" s="360"/>
    </row>
    <row r="22" spans="1:33" ht="15.75" customHeight="1">
      <c r="A22" s="294" t="s">
        <v>187</v>
      </c>
      <c r="B22" s="146" t="s">
        <v>183</v>
      </c>
      <c r="C22" s="287" t="s">
        <v>190</v>
      </c>
      <c r="D22" s="288"/>
      <c r="E22" s="147">
        <v>47.37</v>
      </c>
      <c r="F22" s="159">
        <v>2137</v>
      </c>
      <c r="G22" s="148">
        <f t="shared" ref="G22:G24" si="5">E22*F22</f>
        <v>101229.68999999999</v>
      </c>
      <c r="H22" s="149"/>
      <c r="I22" s="153">
        <v>21</v>
      </c>
      <c r="J22" s="151">
        <v>2000</v>
      </c>
      <c r="K22" s="152">
        <f>J22/I22</f>
        <v>95.238095238095241</v>
      </c>
      <c r="L22" s="153">
        <v>22</v>
      </c>
      <c r="M22" s="151">
        <f>F22/V22*60</f>
        <v>1783.3101529902631</v>
      </c>
      <c r="N22" s="152">
        <f>M22/L22</f>
        <v>81.059552408648315</v>
      </c>
      <c r="O22" s="154">
        <f>L22-I22</f>
        <v>1</v>
      </c>
      <c r="P22" s="155">
        <f>N22-K22</f>
        <v>-14.178542829446926</v>
      </c>
      <c r="Q22" s="156">
        <f>N22/K22</f>
        <v>0.85112530029080724</v>
      </c>
      <c r="R22" s="289">
        <f>Q38</f>
        <v>0.87829942462944088</v>
      </c>
      <c r="S22" s="157">
        <v>0.29173611111111108</v>
      </c>
      <c r="T22" s="158">
        <v>0.34166666666666667</v>
      </c>
      <c r="U22" s="159"/>
      <c r="V22" s="160">
        <v>71.900000000000048</v>
      </c>
      <c r="W22" s="97"/>
      <c r="X22" s="98"/>
      <c r="Y22" s="12"/>
      <c r="Z22" s="198"/>
      <c r="AA22" s="292"/>
      <c r="AB22" s="293"/>
      <c r="AC22" s="12">
        <v>2</v>
      </c>
      <c r="AD22" s="198"/>
      <c r="AE22" s="115">
        <f>M22-J22</f>
        <v>-216.68984700973692</v>
      </c>
      <c r="AF22" s="156">
        <f>M22/J22</f>
        <v>0.89165507649513154</v>
      </c>
      <c r="AG22" s="358">
        <f>AF38</f>
        <v>0.89224068533784473</v>
      </c>
    </row>
    <row r="23" spans="1:33" ht="15.75" customHeight="1">
      <c r="A23" s="295"/>
      <c r="B23" s="163" t="s">
        <v>183</v>
      </c>
      <c r="C23" s="274" t="s">
        <v>192</v>
      </c>
      <c r="D23" s="275"/>
      <c r="E23" s="101">
        <v>53.76</v>
      </c>
      <c r="F23" s="111">
        <v>3158</v>
      </c>
      <c r="G23" s="103">
        <f t="shared" si="5"/>
        <v>169774.07999999999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1785.3015075376879</v>
      </c>
      <c r="N23" s="106">
        <f>M23/L23</f>
        <v>89.265075376884397</v>
      </c>
      <c r="O23" s="108">
        <f>L23-I23</f>
        <v>0</v>
      </c>
      <c r="P23" s="109">
        <f>N23-K23</f>
        <v>-10.734924623115603</v>
      </c>
      <c r="Q23" s="110">
        <f>N23/K23</f>
        <v>0.89265075376884395</v>
      </c>
      <c r="R23" s="290"/>
      <c r="S23" s="47">
        <v>0.34513888888888888</v>
      </c>
      <c r="T23" s="48">
        <v>0.4188425925925926</v>
      </c>
      <c r="U23" s="111">
        <v>4.9999999999999822</v>
      </c>
      <c r="V23" s="112">
        <v>106.13333333333335</v>
      </c>
      <c r="W23" s="113"/>
      <c r="X23" s="116"/>
      <c r="Y23" s="12"/>
      <c r="Z23" s="198"/>
      <c r="AA23" s="276"/>
      <c r="AB23" s="277"/>
      <c r="AC23" s="12">
        <v>4</v>
      </c>
      <c r="AD23" s="198"/>
      <c r="AE23" s="117">
        <f>M23-J23</f>
        <v>-214.69849246231206</v>
      </c>
      <c r="AF23" s="110">
        <f>M23/J23</f>
        <v>0.89265075376884395</v>
      </c>
      <c r="AG23" s="359"/>
    </row>
    <row r="24" spans="1:33" ht="15.75" customHeight="1">
      <c r="A24" s="295"/>
      <c r="B24" s="163" t="s">
        <v>183</v>
      </c>
      <c r="C24" s="274" t="s">
        <v>193</v>
      </c>
      <c r="D24" s="275"/>
      <c r="E24" s="101">
        <v>71.55</v>
      </c>
      <c r="F24" s="111">
        <v>2530</v>
      </c>
      <c r="G24" s="103">
        <f t="shared" si="5"/>
        <v>181021.5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1784.8324514991175</v>
      </c>
      <c r="N24" s="106">
        <f>M24/L24</f>
        <v>81.128747795414426</v>
      </c>
      <c r="O24" s="108">
        <f>L24-I24</f>
        <v>0</v>
      </c>
      <c r="P24" s="109">
        <f>N24-K24</f>
        <v>-9.78034311367648</v>
      </c>
      <c r="Q24" s="110">
        <f>N24/K24</f>
        <v>0.8924162257495587</v>
      </c>
      <c r="R24" s="290"/>
      <c r="S24" s="47">
        <v>0.42291666666666666</v>
      </c>
      <c r="T24" s="48">
        <v>0.48197916666666668</v>
      </c>
      <c r="U24" s="111">
        <v>5.8666666666666512</v>
      </c>
      <c r="V24" s="112">
        <v>85.050000000000026</v>
      </c>
      <c r="W24" s="113"/>
      <c r="X24" s="116"/>
      <c r="Y24" s="12"/>
      <c r="Z24" s="198"/>
      <c r="AA24" s="276"/>
      <c r="AB24" s="277"/>
      <c r="AC24" s="12">
        <v>4</v>
      </c>
      <c r="AD24" s="198"/>
      <c r="AE24" s="117">
        <f>M24-J24</f>
        <v>-215.1675485008825</v>
      </c>
      <c r="AF24" s="110">
        <f>M24/J24</f>
        <v>0.8924162257495587</v>
      </c>
      <c r="AG24" s="359"/>
    </row>
    <row r="25" spans="1:33" ht="15.75" customHeight="1">
      <c r="A25" s="295"/>
      <c r="B25" s="163"/>
      <c r="C25" s="274"/>
      <c r="D25" s="275"/>
      <c r="E25" s="101"/>
      <c r="F25" s="111"/>
      <c r="G25" s="103"/>
      <c r="H25" s="26"/>
      <c r="I25" s="107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12"/>
      <c r="Z25" s="198"/>
      <c r="AA25" s="276"/>
      <c r="AB25" s="277"/>
      <c r="AC25" s="12"/>
      <c r="AD25" s="198"/>
      <c r="AE25" s="117"/>
      <c r="AF25" s="110"/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21</v>
      </c>
      <c r="J38" s="137">
        <f t="shared" si="6"/>
        <v>2000</v>
      </c>
      <c r="K38" s="138">
        <f t="shared" ref="K38" si="7">J38/I38</f>
        <v>95.238095238095241</v>
      </c>
      <c r="L38" s="136">
        <f t="shared" ref="L38:M38" si="8">AVERAGE(L22:L37)</f>
        <v>21.333333333333332</v>
      </c>
      <c r="M38" s="137">
        <f t="shared" si="8"/>
        <v>1784.4813706756895</v>
      </c>
      <c r="N38" s="138">
        <f>M38/L38</f>
        <v>83.647564250422946</v>
      </c>
      <c r="O38" s="139">
        <f>L38-I38</f>
        <v>0.33333333333333215</v>
      </c>
      <c r="P38" s="140">
        <f>N38-K38</f>
        <v>-11.590530987672295</v>
      </c>
      <c r="Q38" s="141">
        <f>N38/K38</f>
        <v>0.87829942462944088</v>
      </c>
      <c r="R38" s="291"/>
      <c r="S38" s="142">
        <f>S22</f>
        <v>0.29173611111111108</v>
      </c>
      <c r="T38" s="143">
        <f>INDEX(T22:T37,COUNTA(T22:T37))</f>
        <v>0.48197916666666668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10</v>
      </c>
      <c r="AD38" s="180">
        <f>SUM(AD22:AD37)</f>
        <v>0</v>
      </c>
      <c r="AE38" s="168">
        <f>M38-J38</f>
        <v>-215.5186293243105</v>
      </c>
      <c r="AF38" s="141">
        <f>M38/J38</f>
        <v>0.89224068533784473</v>
      </c>
      <c r="AG38" s="360"/>
    </row>
    <row r="39" spans="1:33" ht="15.75" customHeight="1">
      <c r="A39" s="284" t="s">
        <v>189</v>
      </c>
      <c r="B39" s="146" t="s">
        <v>183</v>
      </c>
      <c r="C39" s="287" t="s">
        <v>188</v>
      </c>
      <c r="D39" s="288"/>
      <c r="E39" s="147">
        <v>59.34</v>
      </c>
      <c r="F39" s="97">
        <v>1492</v>
      </c>
      <c r="G39" s="148">
        <f t="shared" ref="G39:G41" si="9">E39*F39</f>
        <v>88535.28</v>
      </c>
      <c r="H39" s="149"/>
      <c r="I39" s="150">
        <v>24</v>
      </c>
      <c r="J39" s="151">
        <v>2000</v>
      </c>
      <c r="K39" s="152">
        <f>J39/I39</f>
        <v>83.333333333333329</v>
      </c>
      <c r="L39" s="107">
        <v>25</v>
      </c>
      <c r="M39" s="151">
        <f>F39/V39*60</f>
        <v>1785.6382978723414</v>
      </c>
      <c r="N39" s="152">
        <f>M39/L39</f>
        <v>71.425531914893654</v>
      </c>
      <c r="O39" s="154">
        <f>L39-I39</f>
        <v>1</v>
      </c>
      <c r="P39" s="155">
        <f>N39-K39</f>
        <v>-11.907801418439675</v>
      </c>
      <c r="Q39" s="156">
        <f>N39/K39</f>
        <v>0.85710638297872388</v>
      </c>
      <c r="R39" s="289">
        <f>Q55</f>
        <v>0.85519892954181886</v>
      </c>
      <c r="S39" s="157">
        <v>0.29166666666666669</v>
      </c>
      <c r="T39" s="158">
        <v>0.32648148148148148</v>
      </c>
      <c r="U39" s="159"/>
      <c r="V39" s="160">
        <v>50.133333333333312</v>
      </c>
      <c r="W39" s="158"/>
      <c r="X39" s="169"/>
      <c r="Y39" s="12"/>
      <c r="Z39" s="198"/>
      <c r="AA39" s="292"/>
      <c r="AB39" s="293"/>
      <c r="AC39" s="12">
        <v>2</v>
      </c>
      <c r="AD39" s="198"/>
      <c r="AE39" s="115">
        <f>M39-J39</f>
        <v>-214.36170212765865</v>
      </c>
      <c r="AF39" s="156">
        <f>M39/J39</f>
        <v>0.89281914893617065</v>
      </c>
      <c r="AG39" s="281">
        <f>AF55</f>
        <v>0.89185031223646827</v>
      </c>
    </row>
    <row r="40" spans="1:33" ht="15.75" customHeight="1">
      <c r="A40" s="285"/>
      <c r="B40" s="163" t="s">
        <v>183</v>
      </c>
      <c r="C40" s="274" t="s">
        <v>185</v>
      </c>
      <c r="D40" s="275"/>
      <c r="E40" s="101">
        <v>58.67</v>
      </c>
      <c r="F40" s="102">
        <v>3890</v>
      </c>
      <c r="G40" s="103">
        <f t="shared" si="9"/>
        <v>228226.30000000002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24</v>
      </c>
      <c r="M40" s="105">
        <f>F40/V40*60</f>
        <v>1782.1328582336469</v>
      </c>
      <c r="N40" s="106">
        <f>M40/L40</f>
        <v>74.255535759735281</v>
      </c>
      <c r="O40" s="108">
        <f>L40-I40</f>
        <v>1</v>
      </c>
      <c r="P40" s="109">
        <f>N40-K40</f>
        <v>-12.700985979395156</v>
      </c>
      <c r="Q40" s="110">
        <f>N40/K40</f>
        <v>0.85393866123695572</v>
      </c>
      <c r="R40" s="290"/>
      <c r="S40" s="47">
        <v>0.32988425925925924</v>
      </c>
      <c r="T40" s="48">
        <v>0.42083333333333334</v>
      </c>
      <c r="U40" s="111">
        <v>4.8999999999999666</v>
      </c>
      <c r="V40" s="112">
        <v>130.9666666666667</v>
      </c>
      <c r="W40" s="113">
        <v>0.42083333333333334</v>
      </c>
      <c r="X40" s="116">
        <v>0.45902777777777776</v>
      </c>
      <c r="Y40" s="12"/>
      <c r="Z40" s="198"/>
      <c r="AA40" s="276"/>
      <c r="AB40" s="277"/>
      <c r="AC40" s="12">
        <v>4</v>
      </c>
      <c r="AD40" s="198"/>
      <c r="AE40" s="117">
        <f>M40-J40</f>
        <v>-217.86714176635314</v>
      </c>
      <c r="AF40" s="110">
        <f>M40/J40</f>
        <v>0.89106642911682343</v>
      </c>
      <c r="AG40" s="282"/>
    </row>
    <row r="41" spans="1:33" ht="15.75" customHeight="1">
      <c r="A41" s="285"/>
      <c r="B41" s="163" t="s">
        <v>183</v>
      </c>
      <c r="C41" s="274" t="s">
        <v>191</v>
      </c>
      <c r="D41" s="275"/>
      <c r="E41" s="101">
        <v>59.54</v>
      </c>
      <c r="F41" s="102">
        <v>3156</v>
      </c>
      <c r="G41" s="103">
        <f t="shared" si="9"/>
        <v>187908.24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24</v>
      </c>
      <c r="M41" s="105">
        <f>F41/V41*60</f>
        <v>1783.3307173128221</v>
      </c>
      <c r="N41" s="106">
        <f>M41/L41</f>
        <v>74.305446554700922</v>
      </c>
      <c r="O41" s="108">
        <f>L41-I41</f>
        <v>1</v>
      </c>
      <c r="P41" s="109">
        <f>N41-K41</f>
        <v>-12.651075184429516</v>
      </c>
      <c r="Q41" s="110">
        <f>N41/K41</f>
        <v>0.85451263537906053</v>
      </c>
      <c r="R41" s="290"/>
      <c r="S41" s="47">
        <v>0.45902777777777776</v>
      </c>
      <c r="T41" s="48">
        <v>0.53276620370370376</v>
      </c>
      <c r="U41" s="111">
        <v>54.999999999999964</v>
      </c>
      <c r="V41" s="112">
        <v>106.18333333333344</v>
      </c>
      <c r="W41" s="113"/>
      <c r="X41" s="116"/>
      <c r="Y41" s="12"/>
      <c r="Z41" s="198"/>
      <c r="AA41" s="276"/>
      <c r="AB41" s="277"/>
      <c r="AC41" s="12">
        <v>5</v>
      </c>
      <c r="AD41" s="198"/>
      <c r="AE41" s="117">
        <f>M41-J41</f>
        <v>-216.66928268717788</v>
      </c>
      <c r="AF41" s="110">
        <f>M41/J41</f>
        <v>0.89166535865641106</v>
      </c>
      <c r="AG41" s="282"/>
    </row>
    <row r="42" spans="1:33" ht="15.75" customHeight="1">
      <c r="A42" s="285"/>
      <c r="B42" s="163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12"/>
      <c r="Z42" s="198"/>
      <c r="AA42" s="276"/>
      <c r="AB42" s="277"/>
      <c r="AC42" s="12"/>
      <c r="AD42" s="198"/>
      <c r="AE42" s="117"/>
      <c r="AF42" s="110"/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23.333333333333332</v>
      </c>
      <c r="J55" s="137">
        <f t="shared" si="10"/>
        <v>2000</v>
      </c>
      <c r="K55" s="138">
        <f t="shared" ref="K55" si="11">J55/I55</f>
        <v>85.714285714285722</v>
      </c>
      <c r="L55" s="136">
        <f t="shared" ref="L55:M55" si="12">AVERAGE(L39:L54)</f>
        <v>24.333333333333332</v>
      </c>
      <c r="M55" s="137">
        <f t="shared" si="12"/>
        <v>1783.7006244729366</v>
      </c>
      <c r="N55" s="138">
        <f>M55/L55</f>
        <v>73.30276538929877</v>
      </c>
      <c r="O55" s="139">
        <f>L55-I55</f>
        <v>1</v>
      </c>
      <c r="P55" s="140">
        <f>N55-K55</f>
        <v>-12.411520324986952</v>
      </c>
      <c r="Q55" s="141">
        <f>N55/K55</f>
        <v>0.85519892954181886</v>
      </c>
      <c r="R55" s="291"/>
      <c r="S55" s="142">
        <f>S39</f>
        <v>0.29166666666666669</v>
      </c>
      <c r="T55" s="143">
        <f>INDEX(T39:T54,COUNTA(T39:T54))</f>
        <v>0.53276620370370376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11</v>
      </c>
      <c r="AD55" s="191">
        <f>SUM(AD39:AD54)</f>
        <v>0</v>
      </c>
      <c r="AE55" s="168">
        <f>M55-J55</f>
        <v>-216.29937552706338</v>
      </c>
      <c r="AF55" s="141">
        <f>M55/J55</f>
        <v>0.89185031223646827</v>
      </c>
      <c r="AG55" s="283"/>
    </row>
    <row r="56" spans="1:33" ht="15.75" customHeight="1">
      <c r="A56" s="294" t="s">
        <v>210</v>
      </c>
      <c r="B56" s="114" t="s">
        <v>176</v>
      </c>
      <c r="C56" s="362" t="s">
        <v>177</v>
      </c>
      <c r="D56" s="362"/>
      <c r="E56" s="147">
        <v>19.7</v>
      </c>
      <c r="F56" s="97">
        <v>3690</v>
      </c>
      <c r="G56" s="148">
        <f t="shared" ref="G56:G57" si="13">E56*F56</f>
        <v>72693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1079.5611540024381</v>
      </c>
      <c r="N56" s="152">
        <f>M56/L56</f>
        <v>83.043165692495236</v>
      </c>
      <c r="O56" s="154">
        <f>L56-I56</f>
        <v>0</v>
      </c>
      <c r="P56" s="155">
        <f>N56-K56</f>
        <v>-9.2645266151970702</v>
      </c>
      <c r="Q56" s="156">
        <f>N56/K56</f>
        <v>0.89963429500203174</v>
      </c>
      <c r="R56" s="289">
        <f>Q72</f>
        <v>0.89315722949363741</v>
      </c>
      <c r="S56" s="157">
        <v>0.29166666666666669</v>
      </c>
      <c r="T56" s="158">
        <v>0.43408564814814815</v>
      </c>
      <c r="U56" s="159"/>
      <c r="V56" s="160">
        <v>205.08333333333331</v>
      </c>
      <c r="W56" s="158"/>
      <c r="X56" s="169"/>
      <c r="Y56" s="12"/>
      <c r="Z56" s="198"/>
      <c r="AA56" s="292"/>
      <c r="AB56" s="293"/>
      <c r="AC56" s="12">
        <v>4</v>
      </c>
      <c r="AD56" s="198"/>
      <c r="AE56" s="115">
        <f>M56-J56</f>
        <v>-120.43884599756188</v>
      </c>
      <c r="AF56" s="156">
        <f>M56/J56</f>
        <v>0.89963429500203174</v>
      </c>
      <c r="AG56" s="281">
        <f>AF72</f>
        <v>0.89315722949363741</v>
      </c>
    </row>
    <row r="57" spans="1:33" ht="15.75" customHeight="1">
      <c r="A57" s="295"/>
      <c r="B57" s="100" t="s">
        <v>178</v>
      </c>
      <c r="C57" s="361" t="s">
        <v>179</v>
      </c>
      <c r="D57" s="361"/>
      <c r="E57" s="101">
        <v>29.97</v>
      </c>
      <c r="F57" s="102">
        <v>2736</v>
      </c>
      <c r="G57" s="103">
        <f t="shared" si="13"/>
        <v>81997.919999999998</v>
      </c>
      <c r="H57" s="26"/>
      <c r="I57" s="104">
        <v>21</v>
      </c>
      <c r="J57" s="105">
        <v>2790</v>
      </c>
      <c r="K57" s="106">
        <f t="shared" ref="K57" si="14">J57/I57</f>
        <v>132.85714285714286</v>
      </c>
      <c r="L57" s="107">
        <v>21</v>
      </c>
      <c r="M57" s="105">
        <f>F57/V57*60</f>
        <v>2484.1361916771752</v>
      </c>
      <c r="N57" s="106">
        <f>M57/L57</f>
        <v>118.29219960367502</v>
      </c>
      <c r="O57" s="108">
        <f>L57-I57</f>
        <v>0</v>
      </c>
      <c r="P57" s="109">
        <f>N57-K57</f>
        <v>-14.564943253467845</v>
      </c>
      <c r="Q57" s="110">
        <f>N57/K57</f>
        <v>0.89037139486637107</v>
      </c>
      <c r="R57" s="290"/>
      <c r="S57" s="47">
        <v>0.4375</v>
      </c>
      <c r="T57" s="48">
        <v>0.4833912037037037</v>
      </c>
      <c r="U57" s="111">
        <v>4.9166666666666625</v>
      </c>
      <c r="V57" s="112">
        <v>66.083333333333329</v>
      </c>
      <c r="W57" s="113"/>
      <c r="X57" s="116"/>
      <c r="Y57" s="12"/>
      <c r="Z57" s="198"/>
      <c r="AA57" s="276"/>
      <c r="AB57" s="277"/>
      <c r="AC57" s="12">
        <v>2</v>
      </c>
      <c r="AD57" s="198"/>
      <c r="AE57" s="117">
        <f>M57-J57</f>
        <v>-305.86380832282475</v>
      </c>
      <c r="AF57" s="110">
        <f>M57/J57</f>
        <v>0.89037139486637107</v>
      </c>
      <c r="AG57" s="282"/>
    </row>
    <row r="58" spans="1:33" ht="15.75" customHeight="1">
      <c r="A58" s="295"/>
      <c r="B58" s="100"/>
      <c r="C58" s="361"/>
      <c r="D58" s="361"/>
      <c r="E58" s="101"/>
      <c r="F58" s="102"/>
      <c r="G58" s="103"/>
      <c r="H58" s="26"/>
      <c r="I58" s="104"/>
      <c r="J58" s="105"/>
      <c r="K58" s="106"/>
      <c r="L58" s="107"/>
      <c r="M58" s="105"/>
      <c r="N58" s="106"/>
      <c r="O58" s="108"/>
      <c r="P58" s="109"/>
      <c r="Q58" s="110"/>
      <c r="R58" s="290"/>
      <c r="S58" s="47"/>
      <c r="T58" s="48"/>
      <c r="U58" s="111"/>
      <c r="V58" s="112"/>
      <c r="W58" s="113"/>
      <c r="X58" s="116"/>
      <c r="Y58" s="12"/>
      <c r="Z58" s="198"/>
      <c r="AA58" s="276"/>
      <c r="AB58" s="277"/>
      <c r="AC58" s="12"/>
      <c r="AD58" s="198"/>
      <c r="AE58" s="117"/>
      <c r="AF58" s="110"/>
      <c r="AG58" s="282"/>
    </row>
    <row r="59" spans="1:33" ht="15.75" customHeight="1">
      <c r="A59" s="295"/>
      <c r="B59" s="100"/>
      <c r="C59" s="361"/>
      <c r="D59" s="361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12"/>
      <c r="Z59" s="198"/>
      <c r="AA59" s="276"/>
      <c r="AB59" s="277"/>
      <c r="AC59" s="12"/>
      <c r="AD59" s="198"/>
      <c r="AE59" s="199"/>
      <c r="AF59" s="200"/>
      <c r="AG59" s="282"/>
    </row>
    <row r="60" spans="1:33" ht="15.75" customHeight="1">
      <c r="A60" s="296"/>
      <c r="B60" s="100"/>
      <c r="C60" s="361"/>
      <c r="D60" s="361"/>
      <c r="E60" s="101"/>
      <c r="F60" s="105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99"/>
      <c r="AF60" s="200"/>
      <c r="AG60" s="282"/>
    </row>
    <row r="61" spans="1:33" ht="15.75" customHeight="1">
      <c r="A61" s="296"/>
      <c r="B61" s="100"/>
      <c r="C61" s="361"/>
      <c r="D61" s="361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99"/>
      <c r="AF61" s="200"/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15">AVERAGE(I56:I71)</f>
        <v>17</v>
      </c>
      <c r="J72" s="137">
        <f t="shared" si="15"/>
        <v>1995</v>
      </c>
      <c r="K72" s="138">
        <f t="shared" ref="K72:K75" si="16">J72/I72</f>
        <v>117.35294117647059</v>
      </c>
      <c r="L72" s="136">
        <f t="shared" ref="L72:M72" si="17">AVERAGE(L56:L71)</f>
        <v>17</v>
      </c>
      <c r="M72" s="137">
        <f t="shared" si="17"/>
        <v>1781.8486728398066</v>
      </c>
      <c r="N72" s="138">
        <f>M72/L72</f>
        <v>104.81462781410627</v>
      </c>
      <c r="O72" s="139">
        <f>L72-I72</f>
        <v>0</v>
      </c>
      <c r="P72" s="140">
        <f>N72-K72</f>
        <v>-12.53831336236432</v>
      </c>
      <c r="Q72" s="141">
        <f>N72/K72</f>
        <v>0.89315722949363741</v>
      </c>
      <c r="R72" s="291"/>
      <c r="S72" s="142">
        <f>S56</f>
        <v>0.29166666666666669</v>
      </c>
      <c r="T72" s="143">
        <f>INDEX(T56:T71,COUNTA(T56:T71))</f>
        <v>0.4833912037037037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6</v>
      </c>
      <c r="AD72" s="191">
        <f>SUM(AD56:AD71)</f>
        <v>0</v>
      </c>
      <c r="AE72" s="168">
        <f>M72-J72</f>
        <v>-213.15132716019343</v>
      </c>
      <c r="AF72" s="141">
        <f>M72/J72</f>
        <v>0.89315722949363741</v>
      </c>
      <c r="AG72" s="283"/>
    </row>
    <row r="73" spans="1:33" ht="15.75" customHeight="1">
      <c r="A73" s="284" t="s">
        <v>118</v>
      </c>
      <c r="B73" s="100" t="s">
        <v>178</v>
      </c>
      <c r="C73" s="274" t="s">
        <v>216</v>
      </c>
      <c r="D73" s="275"/>
      <c r="E73" s="101">
        <v>21.92</v>
      </c>
      <c r="F73" s="102">
        <v>1571</v>
      </c>
      <c r="G73" s="121">
        <f t="shared" ref="G73:G75" si="18">E73*F73</f>
        <v>34436.32</v>
      </c>
      <c r="H73" s="122"/>
      <c r="I73" s="104">
        <v>6</v>
      </c>
      <c r="J73" s="105">
        <v>3600</v>
      </c>
      <c r="K73" s="106">
        <f t="shared" si="16"/>
        <v>600</v>
      </c>
      <c r="L73" s="107">
        <v>6</v>
      </c>
      <c r="M73" s="105">
        <f>F73/V73*60</f>
        <v>3252.2139160436909</v>
      </c>
      <c r="N73" s="106">
        <f>M73/L73</f>
        <v>542.03565267394845</v>
      </c>
      <c r="O73" s="108">
        <f>L73-I73</f>
        <v>0</v>
      </c>
      <c r="P73" s="109">
        <f>N73-K73</f>
        <v>-57.964347326051552</v>
      </c>
      <c r="Q73" s="110">
        <f>N73/K73</f>
        <v>0.90339275445658074</v>
      </c>
      <c r="R73" s="289">
        <f>Q89</f>
        <v>0.9043137887163637</v>
      </c>
      <c r="S73" s="47">
        <v>0.49653935185185183</v>
      </c>
      <c r="T73" s="48">
        <v>0.51666666666666672</v>
      </c>
      <c r="U73" s="111">
        <v>55.849999999999937</v>
      </c>
      <c r="V73" s="112">
        <v>28.983333333333441</v>
      </c>
      <c r="W73" s="113"/>
      <c r="X73" s="116"/>
      <c r="Y73" s="12"/>
      <c r="Z73" s="198"/>
      <c r="AA73" s="292"/>
      <c r="AB73" s="293"/>
      <c r="AC73" s="12">
        <v>1</v>
      </c>
      <c r="AD73" s="198"/>
      <c r="AE73" s="115">
        <f>M73-J73</f>
        <v>-347.78608395630908</v>
      </c>
      <c r="AF73" s="156">
        <f>M73/J73</f>
        <v>0.90339275445658085</v>
      </c>
      <c r="AG73" s="281">
        <f>AF89</f>
        <v>0.9043137887163637</v>
      </c>
    </row>
    <row r="74" spans="1:33" ht="15.75" customHeight="1">
      <c r="A74" s="285"/>
      <c r="B74" s="100" t="s">
        <v>211</v>
      </c>
      <c r="C74" s="274" t="s">
        <v>212</v>
      </c>
      <c r="D74" s="275"/>
      <c r="E74" s="101">
        <v>27.05</v>
      </c>
      <c r="F74" s="102">
        <v>640</v>
      </c>
      <c r="G74" s="121">
        <f t="shared" si="18"/>
        <v>17312</v>
      </c>
      <c r="H74" s="62"/>
      <c r="I74" s="104">
        <v>6</v>
      </c>
      <c r="J74" s="105">
        <v>3273</v>
      </c>
      <c r="K74" s="106">
        <f t="shared" si="16"/>
        <v>545.5</v>
      </c>
      <c r="L74" s="107">
        <v>6</v>
      </c>
      <c r="M74" s="105">
        <f>F74/V74*60</f>
        <v>2961.4395886889333</v>
      </c>
      <c r="N74" s="106">
        <f>M74/L74</f>
        <v>493.57326478148889</v>
      </c>
      <c r="O74" s="123">
        <f>L74-I74</f>
        <v>0</v>
      </c>
      <c r="P74" s="124">
        <f>N74-K74</f>
        <v>-51.926735218511112</v>
      </c>
      <c r="Q74" s="125">
        <f>N74/K74</f>
        <v>0.90480891802289443</v>
      </c>
      <c r="R74" s="290"/>
      <c r="S74" s="47">
        <v>0.52016203703703701</v>
      </c>
      <c r="T74" s="48">
        <v>0.52916666666666667</v>
      </c>
      <c r="U74" s="111">
        <v>5.0333333333332142</v>
      </c>
      <c r="V74" s="112">
        <v>12.966666666666722</v>
      </c>
      <c r="W74" s="113"/>
      <c r="X74" s="116"/>
      <c r="Y74" s="12"/>
      <c r="Z74" s="198"/>
      <c r="AA74" s="276"/>
      <c r="AB74" s="277"/>
      <c r="AC74" s="12">
        <v>1</v>
      </c>
      <c r="AD74" s="198"/>
      <c r="AE74" s="117">
        <f>M74-J74</f>
        <v>-311.56041131106667</v>
      </c>
      <c r="AF74" s="110">
        <f>M74/J74</f>
        <v>0.90480891802289443</v>
      </c>
      <c r="AG74" s="282"/>
    </row>
    <row r="75" spans="1:33" ht="15.75" customHeight="1">
      <c r="A75" s="285"/>
      <c r="B75" s="100" t="s">
        <v>211</v>
      </c>
      <c r="C75" s="274" t="s">
        <v>215</v>
      </c>
      <c r="D75" s="275"/>
      <c r="E75" s="101">
        <v>26.21</v>
      </c>
      <c r="F75" s="102">
        <v>2347</v>
      </c>
      <c r="G75" s="121">
        <f t="shared" si="18"/>
        <v>61514.87</v>
      </c>
      <c r="H75" s="62"/>
      <c r="I75" s="104">
        <v>6</v>
      </c>
      <c r="J75" s="105">
        <v>3273</v>
      </c>
      <c r="K75" s="106">
        <f t="shared" si="16"/>
        <v>545.5</v>
      </c>
      <c r="L75" s="118">
        <v>6</v>
      </c>
      <c r="M75" s="105">
        <f>F75/V75*60</f>
        <v>2961.5141955836016</v>
      </c>
      <c r="N75" s="106">
        <f>M75/L75</f>
        <v>493.58569926393358</v>
      </c>
      <c r="O75" s="123">
        <f>L75-I75</f>
        <v>0</v>
      </c>
      <c r="P75" s="124">
        <f>N75-K75</f>
        <v>-51.914300736066423</v>
      </c>
      <c r="Q75" s="125">
        <f>N75/K75</f>
        <v>0.9048317126744887</v>
      </c>
      <c r="R75" s="290"/>
      <c r="S75" s="47">
        <v>0.53295138888888893</v>
      </c>
      <c r="T75" s="48">
        <v>0.56597222222222221</v>
      </c>
      <c r="U75" s="111">
        <v>5.4500000000000526</v>
      </c>
      <c r="V75" s="112">
        <v>47.549999999999919</v>
      </c>
      <c r="W75" s="113"/>
      <c r="X75" s="116"/>
      <c r="Y75" s="12"/>
      <c r="Z75" s="198"/>
      <c r="AA75" s="276"/>
      <c r="AB75" s="277"/>
      <c r="AC75" s="12">
        <v>1</v>
      </c>
      <c r="AD75" s="198"/>
      <c r="AE75" s="117">
        <f>M75-J75</f>
        <v>-311.48580441639842</v>
      </c>
      <c r="AF75" s="110">
        <f>M75/J75</f>
        <v>0.9048317126744887</v>
      </c>
      <c r="AG75" s="282"/>
    </row>
    <row r="76" spans="1:33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27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27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13"/>
      <c r="X83" s="127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13"/>
      <c r="X84" s="127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13"/>
      <c r="X85" s="127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13"/>
      <c r="X86" s="127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13"/>
      <c r="X87" s="127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19">AVERAGE(I73:I88)</f>
        <v>6</v>
      </c>
      <c r="J89" s="137">
        <f t="shared" si="19"/>
        <v>3382</v>
      </c>
      <c r="K89" s="138">
        <f t="shared" ref="K89" si="20">J89/I89</f>
        <v>563.66666666666663</v>
      </c>
      <c r="L89" s="136">
        <f t="shared" ref="L89:M89" si="21">AVERAGE(L73:L88)</f>
        <v>6</v>
      </c>
      <c r="M89" s="137">
        <f t="shared" si="21"/>
        <v>3058.3892334387419</v>
      </c>
      <c r="N89" s="138">
        <f>M89/L89</f>
        <v>509.73153890645699</v>
      </c>
      <c r="O89" s="139">
        <f>L89-I89</f>
        <v>0</v>
      </c>
      <c r="P89" s="140">
        <f>N89-K89</f>
        <v>-53.935127760209639</v>
      </c>
      <c r="Q89" s="141">
        <f>N89/K89</f>
        <v>0.9043137887163637</v>
      </c>
      <c r="R89" s="291"/>
      <c r="S89" s="142">
        <f>S73</f>
        <v>0.49653935185185183</v>
      </c>
      <c r="T89" s="143">
        <f>INDEX(T73:T88,COUNTA(T73:T88))</f>
        <v>0.56597222222222221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9"/>
      <c r="AB89" s="280"/>
      <c r="AC89" s="179">
        <f>SUM(AC73:AC88)</f>
        <v>3</v>
      </c>
      <c r="AD89" s="191">
        <f>SUM(AD73:AD88)</f>
        <v>0</v>
      </c>
      <c r="AE89" s="168">
        <f>M89-J89</f>
        <v>-323.61076656125806</v>
      </c>
      <c r="AF89" s="141">
        <f>M89/J89</f>
        <v>0.9043137887163637</v>
      </c>
      <c r="AG89" s="283"/>
    </row>
    <row r="90" spans="1:33" ht="15.75" customHeight="1">
      <c r="A90" s="294" t="s">
        <v>220</v>
      </c>
      <c r="B90" s="146" t="s">
        <v>181</v>
      </c>
      <c r="C90" s="287" t="s">
        <v>203</v>
      </c>
      <c r="D90" s="288"/>
      <c r="E90" s="147">
        <v>58.17</v>
      </c>
      <c r="F90" s="97">
        <v>1576</v>
      </c>
      <c r="G90" s="148">
        <f t="shared" ref="G90:G91" si="22">E90*F90</f>
        <v>91675.92</v>
      </c>
      <c r="H90" s="149"/>
      <c r="I90" s="150">
        <v>19</v>
      </c>
      <c r="J90" s="151">
        <v>1800</v>
      </c>
      <c r="K90" s="152">
        <f>J90/I90</f>
        <v>94.736842105263165</v>
      </c>
      <c r="L90" s="153">
        <v>19</v>
      </c>
      <c r="M90" s="151">
        <f>F90/V90*60</f>
        <v>1605.8873478630062</v>
      </c>
      <c r="N90" s="152">
        <f>M90/L90</f>
        <v>84.520386729631909</v>
      </c>
      <c r="O90" s="154">
        <f>L90-I90</f>
        <v>0</v>
      </c>
      <c r="P90" s="155">
        <f>N90-K90</f>
        <v>-10.216455375631256</v>
      </c>
      <c r="Q90" s="156">
        <f>N90/K90</f>
        <v>0.89215963770167006</v>
      </c>
      <c r="R90" s="289">
        <f>Q106</f>
        <v>0.8920405175407915</v>
      </c>
      <c r="S90" s="157">
        <v>0.70841435185185186</v>
      </c>
      <c r="T90" s="158">
        <v>0.74930555555555556</v>
      </c>
      <c r="U90" s="159"/>
      <c r="V90" s="160">
        <v>58.883333333333319</v>
      </c>
      <c r="W90" s="158"/>
      <c r="X90" s="169"/>
      <c r="Y90" s="196"/>
      <c r="Z90" s="197"/>
      <c r="AA90" s="292"/>
      <c r="AB90" s="293"/>
      <c r="AC90" s="196">
        <v>2</v>
      </c>
      <c r="AD90" s="197"/>
      <c r="AE90" s="115">
        <f>M90-J90</f>
        <v>-194.1126521369938</v>
      </c>
      <c r="AF90" s="156">
        <f>M90/J90</f>
        <v>0.89215963770167006</v>
      </c>
      <c r="AG90" s="281">
        <f>AF106</f>
        <v>0.8920405175407915</v>
      </c>
    </row>
    <row r="91" spans="1:33" ht="15.75" customHeight="1">
      <c r="A91" s="295"/>
      <c r="B91" s="163" t="s">
        <v>181</v>
      </c>
      <c r="C91" s="274" t="s">
        <v>221</v>
      </c>
      <c r="D91" s="275"/>
      <c r="E91" s="101">
        <v>44.98</v>
      </c>
      <c r="F91" s="102">
        <v>4085</v>
      </c>
      <c r="G91" s="103">
        <f t="shared" si="22"/>
        <v>183743.3</v>
      </c>
      <c r="H91" s="26"/>
      <c r="I91" s="104">
        <v>21</v>
      </c>
      <c r="J91" s="105">
        <v>1800</v>
      </c>
      <c r="K91" s="106">
        <f t="shared" ref="K91" si="23">J91/I91</f>
        <v>85.714285714285708</v>
      </c>
      <c r="L91" s="107">
        <v>21</v>
      </c>
      <c r="M91" s="105">
        <f>F91/V91*60</f>
        <v>1605.4585152838429</v>
      </c>
      <c r="N91" s="106">
        <f>M91/L91</f>
        <v>76.45040548970681</v>
      </c>
      <c r="O91" s="108">
        <f>L91-I91</f>
        <v>0</v>
      </c>
      <c r="P91" s="109">
        <f>N91-K91</f>
        <v>-9.263880224578898</v>
      </c>
      <c r="Q91" s="110">
        <f>N91/K91</f>
        <v>0.89192139737991283</v>
      </c>
      <c r="R91" s="290"/>
      <c r="S91" s="47">
        <v>0.75300925925925921</v>
      </c>
      <c r="T91" s="48">
        <v>0.85902777777777772</v>
      </c>
      <c r="U91" s="111">
        <v>5.3333333333332611</v>
      </c>
      <c r="V91" s="112">
        <v>152.66666666666666</v>
      </c>
      <c r="W91" s="113"/>
      <c r="X91" s="116"/>
      <c r="Y91" s="12"/>
      <c r="Z91" s="198"/>
      <c r="AA91" s="276"/>
      <c r="AB91" s="277"/>
      <c r="AC91" s="12">
        <v>5</v>
      </c>
      <c r="AD91" s="198"/>
      <c r="AE91" s="117">
        <f>M91-J91</f>
        <v>-194.54148471615713</v>
      </c>
      <c r="AF91" s="110">
        <f>M91/J91</f>
        <v>0.89192139737991272</v>
      </c>
      <c r="AG91" s="282"/>
    </row>
    <row r="92" spans="1:33" ht="15.75" customHeight="1">
      <c r="A92" s="295"/>
      <c r="B92" s="163"/>
      <c r="C92" s="274"/>
      <c r="D92" s="275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16"/>
      <c r="Y92" s="12"/>
      <c r="Z92" s="198"/>
      <c r="AA92" s="276"/>
      <c r="AB92" s="277"/>
      <c r="AC92" s="12"/>
      <c r="AD92" s="198"/>
      <c r="AE92" s="117"/>
      <c r="AF92" s="110"/>
      <c r="AG92" s="282"/>
    </row>
    <row r="93" spans="1:33" ht="15.75" customHeight="1">
      <c r="A93" s="295"/>
      <c r="B93" s="163"/>
      <c r="C93" s="274"/>
      <c r="D93" s="275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282"/>
    </row>
    <row r="94" spans="1:33" ht="15.75" customHeight="1">
      <c r="A94" s="296"/>
      <c r="B94" s="163"/>
      <c r="C94" s="274"/>
      <c r="D94" s="275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282"/>
    </row>
    <row r="95" spans="1:33" ht="15.75" customHeight="1">
      <c r="A95" s="296"/>
      <c r="B95" s="163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282"/>
    </row>
    <row r="96" spans="1:33" ht="15.75" customHeight="1">
      <c r="A96" s="296"/>
      <c r="B96" s="163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76"/>
      <c r="AB96" s="277"/>
      <c r="AC96" s="12"/>
      <c r="AD96" s="198"/>
      <c r="AE96" s="117"/>
      <c r="AF96" s="110"/>
      <c r="AG96" s="282"/>
    </row>
    <row r="97" spans="1:33" ht="15.75" customHeight="1">
      <c r="A97" s="296"/>
      <c r="B97" s="163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76"/>
      <c r="AB97" s="277"/>
      <c r="AC97" s="12"/>
      <c r="AD97" s="198"/>
      <c r="AE97" s="117"/>
      <c r="AF97" s="110"/>
      <c r="AG97" s="282"/>
    </row>
    <row r="98" spans="1:33" ht="15.75" customHeight="1">
      <c r="A98" s="296"/>
      <c r="B98" s="163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76"/>
      <c r="AB98" s="277"/>
      <c r="AC98" s="12"/>
      <c r="AD98" s="198"/>
      <c r="AE98" s="117"/>
      <c r="AF98" s="110"/>
      <c r="AG98" s="282"/>
    </row>
    <row r="99" spans="1:33" ht="15.75" customHeight="1">
      <c r="A99" s="296"/>
      <c r="B99" s="163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76"/>
      <c r="AB99" s="277"/>
      <c r="AC99" s="12"/>
      <c r="AD99" s="198"/>
      <c r="AE99" s="117"/>
      <c r="AF99" s="110"/>
      <c r="AG99" s="282"/>
    </row>
    <row r="100" spans="1:33" ht="15.75" customHeight="1">
      <c r="A100" s="296"/>
      <c r="B100" s="163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76"/>
      <c r="AB100" s="277"/>
      <c r="AC100" s="12"/>
      <c r="AD100" s="198"/>
      <c r="AE100" s="117"/>
      <c r="AF100" s="110"/>
      <c r="AG100" s="282"/>
    </row>
    <row r="101" spans="1:33" ht="15.75" customHeight="1">
      <c r="A101" s="296"/>
      <c r="B101" s="163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76"/>
      <c r="AB101" s="277"/>
      <c r="AC101" s="12"/>
      <c r="AD101" s="198"/>
      <c r="AE101" s="117"/>
      <c r="AF101" s="110"/>
      <c r="AG101" s="282"/>
    </row>
    <row r="102" spans="1:33" ht="15.75" customHeight="1">
      <c r="A102" s="296"/>
      <c r="B102" s="163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76"/>
      <c r="AB102" s="277"/>
      <c r="AC102" s="12"/>
      <c r="AD102" s="198"/>
      <c r="AE102" s="117"/>
      <c r="AF102" s="110"/>
      <c r="AG102" s="282"/>
    </row>
    <row r="103" spans="1:33" ht="15.75" customHeight="1">
      <c r="A103" s="296"/>
      <c r="B103" s="163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76"/>
      <c r="AB103" s="277"/>
      <c r="AC103" s="12"/>
      <c r="AD103" s="198"/>
      <c r="AE103" s="117"/>
      <c r="AF103" s="110"/>
      <c r="AG103" s="282"/>
    </row>
    <row r="104" spans="1:33" ht="15.75" customHeight="1">
      <c r="A104" s="296"/>
      <c r="B104" s="163"/>
      <c r="C104" s="274"/>
      <c r="D104" s="275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76"/>
      <c r="AB104" s="277"/>
      <c r="AC104" s="12"/>
      <c r="AD104" s="198"/>
      <c r="AE104" s="117"/>
      <c r="AF104" s="110"/>
      <c r="AG104" s="282"/>
    </row>
    <row r="105" spans="1:33" ht="15.75" customHeight="1">
      <c r="A105" s="296"/>
      <c r="B105" s="163"/>
      <c r="C105" s="274"/>
      <c r="D105" s="275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76"/>
      <c r="AB105" s="277"/>
      <c r="AC105" s="12"/>
      <c r="AD105" s="198"/>
      <c r="AE105" s="165"/>
      <c r="AF105" s="125"/>
      <c r="AG105" s="282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20</v>
      </c>
      <c r="J106" s="137">
        <f t="shared" si="24"/>
        <v>1800</v>
      </c>
      <c r="K106" s="138">
        <f t="shared" ref="K106" si="25">J106/I106</f>
        <v>90</v>
      </c>
      <c r="L106" s="136">
        <f t="shared" ref="L106:M106" si="26">AVERAGE(L90:L105)</f>
        <v>20</v>
      </c>
      <c r="M106" s="137">
        <f t="shared" si="26"/>
        <v>1605.6729315734246</v>
      </c>
      <c r="N106" s="138">
        <f>M106/L106</f>
        <v>80.283646578671238</v>
      </c>
      <c r="O106" s="139">
        <f>L106-I106</f>
        <v>0</v>
      </c>
      <c r="P106" s="140">
        <f>N106-K106</f>
        <v>-9.7163534213287619</v>
      </c>
      <c r="Q106" s="141">
        <f>N106/K106</f>
        <v>0.8920405175407915</v>
      </c>
      <c r="R106" s="291"/>
      <c r="S106" s="142">
        <f>S90</f>
        <v>0.70841435185185186</v>
      </c>
      <c r="T106" s="143">
        <f>INDEX(T90:T105,COUNTA(T90:T105))</f>
        <v>0.85902777777777772</v>
      </c>
      <c r="U106" s="144"/>
      <c r="V106" s="166"/>
      <c r="W106" s="167"/>
      <c r="X106" s="138"/>
      <c r="Y106" s="179">
        <f t="shared" ref="Y106:Z106" si="27">SUM(Y90:Y105)</f>
        <v>0</v>
      </c>
      <c r="Z106" s="180">
        <f t="shared" si="27"/>
        <v>0</v>
      </c>
      <c r="AA106" s="279"/>
      <c r="AB106" s="280"/>
      <c r="AC106" s="179">
        <f t="shared" ref="AC106:AD106" si="28">SUM(AC90:AC105)</f>
        <v>7</v>
      </c>
      <c r="AD106" s="180">
        <f t="shared" si="28"/>
        <v>0</v>
      </c>
      <c r="AE106" s="168">
        <f>M106-J106</f>
        <v>-194.32706842657535</v>
      </c>
      <c r="AF106" s="141">
        <f>M106/J106</f>
        <v>0.8920405175407915</v>
      </c>
      <c r="AG106" s="283"/>
    </row>
    <row r="107" spans="1:33" ht="15.75" customHeight="1">
      <c r="A107" s="284" t="s">
        <v>196</v>
      </c>
      <c r="B107" s="146" t="s">
        <v>181</v>
      </c>
      <c r="C107" s="287" t="s">
        <v>201</v>
      </c>
      <c r="D107" s="288"/>
      <c r="E107" s="147">
        <v>54.09</v>
      </c>
      <c r="F107" s="159">
        <v>1370</v>
      </c>
      <c r="G107" s="148">
        <f t="shared" ref="G107:G109" si="29">E107*F107</f>
        <v>74103.3</v>
      </c>
      <c r="H107" s="149"/>
      <c r="I107" s="150">
        <v>19</v>
      </c>
      <c r="J107" s="151">
        <v>2000</v>
      </c>
      <c r="K107" s="152">
        <f>J107/I107</f>
        <v>105.26315789473684</v>
      </c>
      <c r="L107" s="153">
        <v>20</v>
      </c>
      <c r="M107" s="151">
        <f>F107/V107*60</f>
        <v>1785.0162866449512</v>
      </c>
      <c r="N107" s="152">
        <f>M107/L107</f>
        <v>89.250814332247558</v>
      </c>
      <c r="O107" s="154">
        <f>L107-I107</f>
        <v>1</v>
      </c>
      <c r="P107" s="155">
        <f>N107-K107</f>
        <v>-16.012343562489278</v>
      </c>
      <c r="Q107" s="156">
        <f>N107/K107</f>
        <v>0.8478827361563519</v>
      </c>
      <c r="R107" s="289">
        <f>Q123</f>
        <v>0.86366878622726551</v>
      </c>
      <c r="S107" s="157">
        <v>0.70833333333333337</v>
      </c>
      <c r="T107" s="158">
        <v>0.74031250000000004</v>
      </c>
      <c r="U107" s="159"/>
      <c r="V107" s="160">
        <v>46.050000000000004</v>
      </c>
      <c r="W107" s="97"/>
      <c r="X107" s="98"/>
      <c r="Y107" s="196"/>
      <c r="Z107" s="197"/>
      <c r="AA107" s="292"/>
      <c r="AB107" s="293"/>
      <c r="AC107" s="196">
        <v>1</v>
      </c>
      <c r="AD107" s="197"/>
      <c r="AE107" s="115">
        <f>M107-J107</f>
        <v>-214.98371335504885</v>
      </c>
      <c r="AF107" s="156">
        <f>M107/J107</f>
        <v>0.89250814332247552</v>
      </c>
      <c r="AG107" s="358">
        <f>AF123</f>
        <v>0.89245774576817438</v>
      </c>
    </row>
    <row r="108" spans="1:33" ht="15.75" customHeight="1">
      <c r="A108" s="285"/>
      <c r="B108" s="163" t="s">
        <v>181</v>
      </c>
      <c r="C108" s="274" t="s">
        <v>222</v>
      </c>
      <c r="D108" s="275"/>
      <c r="E108" s="101">
        <v>50.67</v>
      </c>
      <c r="F108" s="111">
        <v>3403</v>
      </c>
      <c r="G108" s="103">
        <f t="shared" si="29"/>
        <v>172430.01</v>
      </c>
      <c r="H108" s="26"/>
      <c r="I108" s="104">
        <v>20</v>
      </c>
      <c r="J108" s="105">
        <v>2000</v>
      </c>
      <c r="K108" s="106">
        <f t="shared" ref="K108:K109" si="30">J108/I108</f>
        <v>100</v>
      </c>
      <c r="L108" s="107">
        <v>20</v>
      </c>
      <c r="M108" s="105">
        <f>F108/V108*60</f>
        <v>1784.7902097902102</v>
      </c>
      <c r="N108" s="106">
        <f>M108/L108</f>
        <v>89.239510489510508</v>
      </c>
      <c r="O108" s="108">
        <f>L108-I108</f>
        <v>0</v>
      </c>
      <c r="P108" s="109">
        <f>N108-K108</f>
        <v>-10.760489510489492</v>
      </c>
      <c r="Q108" s="110">
        <f>N108/K108</f>
        <v>0.8923951048951051</v>
      </c>
      <c r="R108" s="290"/>
      <c r="S108" s="47">
        <v>0.74375000000000002</v>
      </c>
      <c r="T108" s="48">
        <v>0.82319444444444445</v>
      </c>
      <c r="U108" s="111">
        <v>4.9499999999999744</v>
      </c>
      <c r="V108" s="112">
        <v>114.39999999999998</v>
      </c>
      <c r="W108" s="113"/>
      <c r="X108" s="116"/>
      <c r="Y108" s="12"/>
      <c r="Z108" s="198"/>
      <c r="AA108" s="276"/>
      <c r="AB108" s="277"/>
      <c r="AC108" s="12">
        <v>3</v>
      </c>
      <c r="AD108" s="198"/>
      <c r="AE108" s="117">
        <f>M108-J108</f>
        <v>-215.20979020978984</v>
      </c>
      <c r="AF108" s="110">
        <f>M108/J108</f>
        <v>0.8923951048951051</v>
      </c>
      <c r="AG108" s="359"/>
    </row>
    <row r="109" spans="1:33" ht="15.75" customHeight="1">
      <c r="A109" s="285"/>
      <c r="B109" s="163" t="s">
        <v>181</v>
      </c>
      <c r="C109" s="274" t="s">
        <v>197</v>
      </c>
      <c r="D109" s="275"/>
      <c r="E109" s="101">
        <v>57.3</v>
      </c>
      <c r="F109" s="111">
        <v>1363</v>
      </c>
      <c r="G109" s="103">
        <f t="shared" si="29"/>
        <v>78099.899999999994</v>
      </c>
      <c r="H109" s="26"/>
      <c r="I109" s="104">
        <v>21</v>
      </c>
      <c r="J109" s="105">
        <v>2000</v>
      </c>
      <c r="K109" s="106">
        <f t="shared" si="30"/>
        <v>95.238095238095241</v>
      </c>
      <c r="L109" s="107">
        <v>22</v>
      </c>
      <c r="M109" s="105">
        <f>F109/V109*60</f>
        <v>1784.9399781738848</v>
      </c>
      <c r="N109" s="106">
        <f>M109/L109</f>
        <v>81.133635371540223</v>
      </c>
      <c r="O109" s="108">
        <f>L109-I109</f>
        <v>1</v>
      </c>
      <c r="P109" s="109">
        <f>N109-K109</f>
        <v>-14.104459866555018</v>
      </c>
      <c r="Q109" s="110">
        <f>N109/K109</f>
        <v>0.85190317140117233</v>
      </c>
      <c r="R109" s="290"/>
      <c r="S109" s="47">
        <v>0.82651620370370371</v>
      </c>
      <c r="T109" s="48">
        <v>0.85833333333333328</v>
      </c>
      <c r="U109" s="111">
        <v>4.783333333333335</v>
      </c>
      <c r="V109" s="112">
        <v>45.816666666666578</v>
      </c>
      <c r="W109" s="113"/>
      <c r="X109" s="116"/>
      <c r="Y109" s="12"/>
      <c r="Z109" s="198"/>
      <c r="AA109" s="276"/>
      <c r="AB109" s="277"/>
      <c r="AC109" s="12">
        <v>1</v>
      </c>
      <c r="AD109" s="198"/>
      <c r="AE109" s="117">
        <f>M109-J109</f>
        <v>-215.06002182611519</v>
      </c>
      <c r="AF109" s="110">
        <f>M109/J109</f>
        <v>0.89246998908694242</v>
      </c>
      <c r="AG109" s="359"/>
    </row>
    <row r="110" spans="1:33" ht="15.75" customHeight="1">
      <c r="A110" s="285"/>
      <c r="B110" s="163"/>
      <c r="C110" s="274"/>
      <c r="D110" s="275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76"/>
      <c r="AB110" s="277"/>
      <c r="AC110" s="12"/>
      <c r="AD110" s="198"/>
      <c r="AE110" s="117"/>
      <c r="AF110" s="110"/>
      <c r="AG110" s="359"/>
    </row>
    <row r="111" spans="1:33" ht="15.75" customHeight="1">
      <c r="A111" s="285"/>
      <c r="B111" s="163"/>
      <c r="C111" s="274"/>
      <c r="D111" s="275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359"/>
    </row>
    <row r="112" spans="1:33" ht="15.75" customHeight="1">
      <c r="A112" s="285"/>
      <c r="B112" s="163"/>
      <c r="C112" s="274"/>
      <c r="D112" s="275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359"/>
    </row>
    <row r="113" spans="1:33" ht="15.75" customHeight="1">
      <c r="A113" s="285"/>
      <c r="B113" s="163"/>
      <c r="C113" s="274"/>
      <c r="D113" s="275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12"/>
      <c r="Z113" s="198"/>
      <c r="AA113" s="276"/>
      <c r="AB113" s="277"/>
      <c r="AC113" s="12"/>
      <c r="AD113" s="198"/>
      <c r="AE113" s="117"/>
      <c r="AF113" s="110"/>
      <c r="AG113" s="359"/>
    </row>
    <row r="114" spans="1:33" ht="15.75" customHeight="1">
      <c r="A114" s="285"/>
      <c r="B114" s="163"/>
      <c r="C114" s="274"/>
      <c r="D114" s="275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12"/>
      <c r="Z114" s="198"/>
      <c r="AA114" s="276"/>
      <c r="AB114" s="277"/>
      <c r="AC114" s="12"/>
      <c r="AD114" s="198"/>
      <c r="AE114" s="117"/>
      <c r="AF114" s="110"/>
      <c r="AG114" s="359"/>
    </row>
    <row r="115" spans="1:33" ht="15.75" customHeight="1">
      <c r="A115" s="285"/>
      <c r="B115" s="163"/>
      <c r="C115" s="274"/>
      <c r="D115" s="275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12"/>
      <c r="Z115" s="198"/>
      <c r="AA115" s="276"/>
      <c r="AB115" s="277"/>
      <c r="AC115" s="12"/>
      <c r="AD115" s="198"/>
      <c r="AE115" s="117"/>
      <c r="AF115" s="110"/>
      <c r="AG115" s="359"/>
    </row>
    <row r="116" spans="1:33" ht="15.75" customHeight="1">
      <c r="A116" s="285"/>
      <c r="B116" s="163"/>
      <c r="C116" s="274"/>
      <c r="D116" s="275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12"/>
      <c r="Z116" s="198"/>
      <c r="AA116" s="276"/>
      <c r="AB116" s="277"/>
      <c r="AC116" s="12"/>
      <c r="AD116" s="198"/>
      <c r="AE116" s="117"/>
      <c r="AF116" s="110"/>
      <c r="AG116" s="359"/>
    </row>
    <row r="117" spans="1:33" ht="15.75" customHeight="1">
      <c r="A117" s="285"/>
      <c r="B117" s="163"/>
      <c r="C117" s="274"/>
      <c r="D117" s="275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13"/>
      <c r="X117" s="116"/>
      <c r="Y117" s="12"/>
      <c r="Z117" s="198"/>
      <c r="AA117" s="276"/>
      <c r="AB117" s="277"/>
      <c r="AC117" s="12"/>
      <c r="AD117" s="198"/>
      <c r="AE117" s="117"/>
      <c r="AF117" s="110"/>
      <c r="AG117" s="359"/>
    </row>
    <row r="118" spans="1:33" ht="15.75" customHeight="1">
      <c r="A118" s="285"/>
      <c r="B118" s="163"/>
      <c r="C118" s="274"/>
      <c r="D118" s="275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13"/>
      <c r="X118" s="116"/>
      <c r="Y118" s="12"/>
      <c r="Z118" s="198"/>
      <c r="AA118" s="276"/>
      <c r="AB118" s="277"/>
      <c r="AC118" s="12"/>
      <c r="AD118" s="198"/>
      <c r="AE118" s="117"/>
      <c r="AF118" s="110"/>
      <c r="AG118" s="359"/>
    </row>
    <row r="119" spans="1:33" ht="15.75" customHeight="1">
      <c r="A119" s="285"/>
      <c r="B119" s="163"/>
      <c r="C119" s="274"/>
      <c r="D119" s="275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13"/>
      <c r="X119" s="116"/>
      <c r="Y119" s="12"/>
      <c r="Z119" s="198"/>
      <c r="AA119" s="276"/>
      <c r="AB119" s="277"/>
      <c r="AC119" s="12"/>
      <c r="AD119" s="198"/>
      <c r="AE119" s="117"/>
      <c r="AF119" s="110"/>
      <c r="AG119" s="359"/>
    </row>
    <row r="120" spans="1:33" ht="15.75" customHeight="1">
      <c r="A120" s="285"/>
      <c r="B120" s="163"/>
      <c r="C120" s="274"/>
      <c r="D120" s="275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83"/>
      <c r="X120" s="184"/>
      <c r="Y120" s="12"/>
      <c r="Z120" s="198"/>
      <c r="AA120" s="276"/>
      <c r="AB120" s="277"/>
      <c r="AC120" s="12"/>
      <c r="AD120" s="198"/>
      <c r="AE120" s="117"/>
      <c r="AF120" s="110"/>
      <c r="AG120" s="359"/>
    </row>
    <row r="121" spans="1:33" ht="15.75" customHeight="1">
      <c r="A121" s="285"/>
      <c r="B121" s="163"/>
      <c r="C121" s="274"/>
      <c r="D121" s="275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85"/>
      <c r="X121" s="186"/>
      <c r="Y121" s="12"/>
      <c r="Z121" s="198"/>
      <c r="AA121" s="276"/>
      <c r="AB121" s="277"/>
      <c r="AC121" s="12"/>
      <c r="AD121" s="198"/>
      <c r="AE121" s="117"/>
      <c r="AF121" s="110"/>
      <c r="AG121" s="359"/>
    </row>
    <row r="122" spans="1:33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47"/>
      <c r="T122" s="48"/>
      <c r="U122" s="130"/>
      <c r="V122" s="112"/>
      <c r="W122" s="185"/>
      <c r="X122" s="186"/>
      <c r="Y122" s="12"/>
      <c r="Z122" s="198"/>
      <c r="AA122" s="276"/>
      <c r="AB122" s="277"/>
      <c r="AC122" s="12"/>
      <c r="AD122" s="198"/>
      <c r="AE122" s="117"/>
      <c r="AF122" s="110"/>
      <c r="AG122" s="359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1">AVERAGE(I107:I122)</f>
        <v>20</v>
      </c>
      <c r="J123" s="137">
        <f t="shared" si="31"/>
        <v>2000</v>
      </c>
      <c r="K123" s="138">
        <f t="shared" ref="K123" si="32">J123/I123</f>
        <v>100</v>
      </c>
      <c r="L123" s="136">
        <f t="shared" ref="L123:M123" si="33">AVERAGE(L107:L122)</f>
        <v>20.666666666666668</v>
      </c>
      <c r="M123" s="137">
        <f t="shared" si="33"/>
        <v>1784.9154915363488</v>
      </c>
      <c r="N123" s="138">
        <f>M123/L123</f>
        <v>86.366878622726546</v>
      </c>
      <c r="O123" s="139">
        <f>L123-I123</f>
        <v>0.66666666666666785</v>
      </c>
      <c r="P123" s="140">
        <f>N123-K123</f>
        <v>-13.633121377273454</v>
      </c>
      <c r="Q123" s="141">
        <f>N123/K123</f>
        <v>0.86366878622726551</v>
      </c>
      <c r="R123" s="291"/>
      <c r="S123" s="142">
        <f>S107</f>
        <v>0.70833333333333337</v>
      </c>
      <c r="T123" s="143">
        <f>INDEX(T107:T122,COUNTA(T107:T122))</f>
        <v>0.85833333333333328</v>
      </c>
      <c r="U123" s="144"/>
      <c r="V123" s="166"/>
      <c r="W123" s="187"/>
      <c r="X123" s="188"/>
      <c r="Y123" s="179">
        <f t="shared" ref="Y123:Z123" si="34">SUM(Y107:Y122)</f>
        <v>0</v>
      </c>
      <c r="Z123" s="180">
        <f t="shared" si="34"/>
        <v>0</v>
      </c>
      <c r="AA123" s="279"/>
      <c r="AB123" s="280"/>
      <c r="AC123" s="179">
        <f t="shared" ref="AC123:AD123" si="35">SUM(AC107:AC122)</f>
        <v>5</v>
      </c>
      <c r="AD123" s="180">
        <f t="shared" si="35"/>
        <v>0</v>
      </c>
      <c r="AE123" s="168">
        <f>M123-J123</f>
        <v>-215.08450846365122</v>
      </c>
      <c r="AF123" s="141">
        <f>M123/J123</f>
        <v>0.89245774576817438</v>
      </c>
      <c r="AG123" s="360"/>
    </row>
    <row r="124" spans="1:33" ht="15.75" customHeight="1">
      <c r="A124" s="294" t="s">
        <v>209</v>
      </c>
      <c r="B124" s="146" t="s">
        <v>181</v>
      </c>
      <c r="C124" s="287" t="s">
        <v>200</v>
      </c>
      <c r="D124" s="288"/>
      <c r="E124" s="147">
        <v>47.6</v>
      </c>
      <c r="F124" s="97">
        <v>1886</v>
      </c>
      <c r="G124" s="148">
        <f t="shared" ref="G124:G126" si="36">E124*F124</f>
        <v>89773.6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24</v>
      </c>
      <c r="M124" s="151">
        <f>F124/V124*60</f>
        <v>1783.9201261166609</v>
      </c>
      <c r="N124" s="152">
        <f>M124/L124</f>
        <v>74.330005254860865</v>
      </c>
      <c r="O124" s="154">
        <f>L124-I124</f>
        <v>1</v>
      </c>
      <c r="P124" s="155">
        <f>N124-K124</f>
        <v>-12.626516484269573</v>
      </c>
      <c r="Q124" s="156">
        <f>N124/K124</f>
        <v>0.85479506043089992</v>
      </c>
      <c r="R124" s="289">
        <f>Q140</f>
        <v>0.86690808989795132</v>
      </c>
      <c r="S124" s="157">
        <v>0.70833333333333337</v>
      </c>
      <c r="T124" s="158">
        <v>0.75238425925925922</v>
      </c>
      <c r="U124" s="159"/>
      <c r="V124" s="160">
        <v>63.433333333333231</v>
      </c>
      <c r="W124" s="158"/>
      <c r="X124" s="169"/>
      <c r="Y124" s="196"/>
      <c r="Z124" s="197"/>
      <c r="AA124" s="292"/>
      <c r="AB124" s="293"/>
      <c r="AC124" s="196">
        <v>1</v>
      </c>
      <c r="AD124" s="197"/>
      <c r="AE124" s="115">
        <f>M124-J124</f>
        <v>-216.07987388333913</v>
      </c>
      <c r="AF124" s="156">
        <f>M124/J124</f>
        <v>0.89196006305833042</v>
      </c>
      <c r="AG124" s="281">
        <f>AF140</f>
        <v>0.89203586061963103</v>
      </c>
    </row>
    <row r="125" spans="1:33" ht="15.75" customHeight="1">
      <c r="A125" s="295"/>
      <c r="B125" s="163" t="s">
        <v>181</v>
      </c>
      <c r="C125" s="274" t="s">
        <v>199</v>
      </c>
      <c r="D125" s="275"/>
      <c r="E125" s="101">
        <v>56.87</v>
      </c>
      <c r="F125" s="102">
        <v>1636</v>
      </c>
      <c r="G125" s="103">
        <f t="shared" si="36"/>
        <v>93039.319999999992</v>
      </c>
      <c r="H125" s="26"/>
      <c r="I125" s="104">
        <v>23</v>
      </c>
      <c r="J125" s="105">
        <v>2000</v>
      </c>
      <c r="K125" s="106">
        <f t="shared" ref="K125:K126" si="37">J125/I125</f>
        <v>86.956521739130437</v>
      </c>
      <c r="L125" s="107">
        <v>24</v>
      </c>
      <c r="M125" s="105">
        <f>F125/V125*60</f>
        <v>1783.1062670299739</v>
      </c>
      <c r="N125" s="106">
        <f>M125/L125</f>
        <v>74.29609445958225</v>
      </c>
      <c r="O125" s="108">
        <f>L125-I125</f>
        <v>1</v>
      </c>
      <c r="P125" s="109">
        <f>N125-K125</f>
        <v>-12.660427279548188</v>
      </c>
      <c r="Q125" s="110">
        <f>N125/K125</f>
        <v>0.85440508628519585</v>
      </c>
      <c r="R125" s="290"/>
      <c r="S125" s="47">
        <v>0.75555555555555554</v>
      </c>
      <c r="T125" s="48">
        <v>0.79378472222222218</v>
      </c>
      <c r="U125" s="111">
        <v>4.5666666666666877</v>
      </c>
      <c r="V125" s="112">
        <v>55.049999999999969</v>
      </c>
      <c r="W125" s="113"/>
      <c r="X125" s="116"/>
      <c r="Y125" s="12"/>
      <c r="Z125" s="198"/>
      <c r="AA125" s="276"/>
      <c r="AB125" s="277"/>
      <c r="AC125" s="12">
        <v>1</v>
      </c>
      <c r="AD125" s="198"/>
      <c r="AE125" s="117">
        <f>M125-J125</f>
        <v>-216.89373297002612</v>
      </c>
      <c r="AF125" s="110">
        <f>M125/J125</f>
        <v>0.89155313351498688</v>
      </c>
      <c r="AG125" s="282"/>
    </row>
    <row r="126" spans="1:33" ht="15.75" customHeight="1">
      <c r="A126" s="295"/>
      <c r="B126" s="163" t="s">
        <v>181</v>
      </c>
      <c r="C126" s="274" t="s">
        <v>198</v>
      </c>
      <c r="D126" s="275"/>
      <c r="E126" s="101">
        <v>56.79</v>
      </c>
      <c r="F126" s="102">
        <v>2049</v>
      </c>
      <c r="G126" s="103">
        <f t="shared" si="36"/>
        <v>116362.70999999999</v>
      </c>
      <c r="H126" s="26"/>
      <c r="I126" s="104">
        <v>23</v>
      </c>
      <c r="J126" s="105">
        <v>2000</v>
      </c>
      <c r="K126" s="106">
        <f t="shared" si="37"/>
        <v>86.956521739130437</v>
      </c>
      <c r="L126" s="107">
        <v>23</v>
      </c>
      <c r="M126" s="105">
        <f>F126/V126*60</f>
        <v>1785.1887705711517</v>
      </c>
      <c r="N126" s="106">
        <f>M126/L126</f>
        <v>77.616903068310947</v>
      </c>
      <c r="O126" s="108">
        <f>L126-I126</f>
        <v>0</v>
      </c>
      <c r="P126" s="109">
        <f>N126-K126</f>
        <v>-9.3396186708194904</v>
      </c>
      <c r="Q126" s="110">
        <f>N126/K126</f>
        <v>0.89259438528557589</v>
      </c>
      <c r="R126" s="290"/>
      <c r="S126" s="47">
        <v>0.79800925925925925</v>
      </c>
      <c r="T126" s="48">
        <v>0.84583333333333333</v>
      </c>
      <c r="U126" s="111">
        <v>6.0833333333333783</v>
      </c>
      <c r="V126" s="112">
        <v>68.866666666666674</v>
      </c>
      <c r="W126" s="113"/>
      <c r="X126" s="116"/>
      <c r="Y126" s="12"/>
      <c r="Z126" s="198"/>
      <c r="AA126" s="276"/>
      <c r="AB126" s="277"/>
      <c r="AC126" s="12">
        <v>1</v>
      </c>
      <c r="AD126" s="198"/>
      <c r="AE126" s="117">
        <f>M126-J126</f>
        <v>-214.81122942884826</v>
      </c>
      <c r="AF126" s="110">
        <f>M126/J126</f>
        <v>0.89259438528557589</v>
      </c>
      <c r="AG126" s="282"/>
    </row>
    <row r="127" spans="1:33" ht="15.75" customHeight="1">
      <c r="A127" s="295"/>
      <c r="B127" s="163"/>
      <c r="C127" s="274"/>
      <c r="D127" s="275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76"/>
      <c r="AB127" s="277"/>
      <c r="AC127" s="12"/>
      <c r="AD127" s="198"/>
      <c r="AE127" s="117"/>
      <c r="AF127" s="110"/>
      <c r="AG127" s="282"/>
    </row>
    <row r="128" spans="1:33" ht="15.75" customHeight="1">
      <c r="A128" s="296"/>
      <c r="B128" s="163"/>
      <c r="C128" s="274"/>
      <c r="D128" s="275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76"/>
      <c r="AB128" s="277"/>
      <c r="AC128" s="12"/>
      <c r="AD128" s="198"/>
      <c r="AE128" s="117"/>
      <c r="AF128" s="110"/>
      <c r="AG128" s="282"/>
    </row>
    <row r="129" spans="1:33" ht="15.75" customHeight="1">
      <c r="A129" s="296"/>
      <c r="B129" s="163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12"/>
      <c r="Z129" s="198"/>
      <c r="AA129" s="276"/>
      <c r="AB129" s="277"/>
      <c r="AC129" s="12"/>
      <c r="AD129" s="198"/>
      <c r="AE129" s="117"/>
      <c r="AF129" s="110"/>
      <c r="AG129" s="282"/>
    </row>
    <row r="130" spans="1:33" ht="15.75" customHeight="1">
      <c r="A130" s="296"/>
      <c r="B130" s="163"/>
      <c r="C130" s="274"/>
      <c r="D130" s="275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119"/>
      <c r="T130" s="120"/>
      <c r="U130" s="111"/>
      <c r="V130" s="112"/>
      <c r="W130" s="120"/>
      <c r="X130" s="189"/>
      <c r="Y130" s="12"/>
      <c r="Z130" s="198"/>
      <c r="AA130" s="276"/>
      <c r="AB130" s="277"/>
      <c r="AC130" s="12"/>
      <c r="AD130" s="198"/>
      <c r="AE130" s="117"/>
      <c r="AF130" s="110"/>
      <c r="AG130" s="282"/>
    </row>
    <row r="131" spans="1:33" ht="15.75" customHeight="1">
      <c r="A131" s="296"/>
      <c r="B131" s="163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119"/>
      <c r="T131" s="120"/>
      <c r="U131" s="111"/>
      <c r="V131" s="112"/>
      <c r="W131" s="120"/>
      <c r="X131" s="189"/>
      <c r="Y131" s="12"/>
      <c r="Z131" s="198"/>
      <c r="AA131" s="276"/>
      <c r="AB131" s="277"/>
      <c r="AC131" s="12"/>
      <c r="AD131" s="198"/>
      <c r="AE131" s="117"/>
      <c r="AF131" s="110"/>
      <c r="AG131" s="282"/>
    </row>
    <row r="132" spans="1:33" ht="15.75" customHeight="1">
      <c r="A132" s="296"/>
      <c r="B132" s="163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119"/>
      <c r="T132" s="120"/>
      <c r="U132" s="111"/>
      <c r="V132" s="112"/>
      <c r="W132" s="120"/>
      <c r="X132" s="189"/>
      <c r="Y132" s="12"/>
      <c r="Z132" s="198"/>
      <c r="AA132" s="276"/>
      <c r="AB132" s="277"/>
      <c r="AC132" s="12"/>
      <c r="AD132" s="198"/>
      <c r="AE132" s="117"/>
      <c r="AF132" s="110"/>
      <c r="AG132" s="282"/>
    </row>
    <row r="133" spans="1:33" ht="15.75" customHeight="1">
      <c r="A133" s="296"/>
      <c r="B133" s="163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119"/>
      <c r="T133" s="120"/>
      <c r="U133" s="111"/>
      <c r="V133" s="112"/>
      <c r="W133" s="120"/>
      <c r="X133" s="189"/>
      <c r="Y133" s="12"/>
      <c r="Z133" s="198"/>
      <c r="AA133" s="276"/>
      <c r="AB133" s="277"/>
      <c r="AC133" s="12"/>
      <c r="AD133" s="198"/>
      <c r="AE133" s="117"/>
      <c r="AF133" s="110"/>
      <c r="AG133" s="282"/>
    </row>
    <row r="134" spans="1:33" ht="15.75" customHeight="1">
      <c r="A134" s="296"/>
      <c r="B134" s="163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119"/>
      <c r="T134" s="120"/>
      <c r="U134" s="111"/>
      <c r="V134" s="112"/>
      <c r="W134" s="120"/>
      <c r="X134" s="189"/>
      <c r="Y134" s="12"/>
      <c r="Z134" s="198"/>
      <c r="AA134" s="276"/>
      <c r="AB134" s="277"/>
      <c r="AC134" s="12"/>
      <c r="AD134" s="198"/>
      <c r="AE134" s="117"/>
      <c r="AF134" s="110"/>
      <c r="AG134" s="282"/>
    </row>
    <row r="135" spans="1:33" ht="15.75" customHeight="1">
      <c r="A135" s="296"/>
      <c r="B135" s="163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119"/>
      <c r="T135" s="120"/>
      <c r="U135" s="111"/>
      <c r="V135" s="112"/>
      <c r="W135" s="120"/>
      <c r="X135" s="189"/>
      <c r="Y135" s="12"/>
      <c r="Z135" s="198"/>
      <c r="AA135" s="276"/>
      <c r="AB135" s="277"/>
      <c r="AC135" s="12"/>
      <c r="AD135" s="198"/>
      <c r="AE135" s="117"/>
      <c r="AF135" s="110"/>
      <c r="AG135" s="282"/>
    </row>
    <row r="136" spans="1:33" ht="15.75" customHeight="1">
      <c r="A136" s="296"/>
      <c r="B136" s="163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119"/>
      <c r="T136" s="120"/>
      <c r="U136" s="111"/>
      <c r="V136" s="112"/>
      <c r="W136" s="120"/>
      <c r="X136" s="189"/>
      <c r="Y136" s="12"/>
      <c r="Z136" s="198"/>
      <c r="AA136" s="276"/>
      <c r="AB136" s="277"/>
      <c r="AC136" s="12"/>
      <c r="AD136" s="198"/>
      <c r="AE136" s="117"/>
      <c r="AF136" s="110"/>
      <c r="AG136" s="282"/>
    </row>
    <row r="137" spans="1:33" ht="15.75" customHeight="1">
      <c r="A137" s="296"/>
      <c r="B137" s="163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119"/>
      <c r="T137" s="120"/>
      <c r="U137" s="111"/>
      <c r="V137" s="112"/>
      <c r="W137" s="120"/>
      <c r="X137" s="189"/>
      <c r="Y137" s="12"/>
      <c r="Z137" s="198"/>
      <c r="AA137" s="276"/>
      <c r="AB137" s="277"/>
      <c r="AC137" s="12"/>
      <c r="AD137" s="198"/>
      <c r="AE137" s="117"/>
      <c r="AF137" s="110"/>
      <c r="AG137" s="282"/>
    </row>
    <row r="138" spans="1:33" ht="15.75" customHeight="1">
      <c r="A138" s="296"/>
      <c r="B138" s="163"/>
      <c r="C138" s="274"/>
      <c r="D138" s="275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119"/>
      <c r="T138" s="120"/>
      <c r="U138" s="111"/>
      <c r="V138" s="112"/>
      <c r="W138" s="120"/>
      <c r="X138" s="189"/>
      <c r="Y138" s="12"/>
      <c r="Z138" s="198"/>
      <c r="AA138" s="276"/>
      <c r="AB138" s="277"/>
      <c r="AC138" s="12"/>
      <c r="AD138" s="198"/>
      <c r="AE138" s="117"/>
      <c r="AF138" s="110"/>
      <c r="AG138" s="282"/>
    </row>
    <row r="139" spans="1:33" ht="15.75" customHeight="1">
      <c r="A139" s="296"/>
      <c r="B139" s="163"/>
      <c r="C139" s="274"/>
      <c r="D139" s="275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12"/>
      <c r="Z139" s="198"/>
      <c r="AA139" s="276"/>
      <c r="AB139" s="277"/>
      <c r="AC139" s="12"/>
      <c r="AD139" s="198"/>
      <c r="AE139" s="165"/>
      <c r="AF139" s="125"/>
      <c r="AG139" s="282"/>
    </row>
    <row r="140" spans="1:33" ht="15.75" customHeight="1" thickBot="1">
      <c r="A140" s="297"/>
      <c r="B140" s="133" t="s">
        <v>117</v>
      </c>
      <c r="C140" s="278"/>
      <c r="D140" s="278"/>
      <c r="E140" s="134"/>
      <c r="F140" s="167"/>
      <c r="G140" s="135"/>
      <c r="H140" s="69"/>
      <c r="I140" s="136">
        <f t="shared" ref="I140:J140" si="38">AVERAGE(I124:I139)</f>
        <v>23</v>
      </c>
      <c r="J140" s="137">
        <f t="shared" si="38"/>
        <v>2000</v>
      </c>
      <c r="K140" s="138">
        <f t="shared" ref="K140" si="39">J140/I140</f>
        <v>86.956521739130437</v>
      </c>
      <c r="L140" s="136">
        <f t="shared" ref="L140:M140" si="40">AVERAGE(L124:L139)</f>
        <v>23.666666666666668</v>
      </c>
      <c r="M140" s="137">
        <f t="shared" si="40"/>
        <v>1784.0717212392622</v>
      </c>
      <c r="N140" s="138">
        <f>M140/L140</f>
        <v>75.383312165039243</v>
      </c>
      <c r="O140" s="139">
        <f>L140-I140</f>
        <v>0.66666666666666785</v>
      </c>
      <c r="P140" s="140">
        <f>N140-K140</f>
        <v>-11.573209574091194</v>
      </c>
      <c r="Q140" s="141">
        <f>N140/K140</f>
        <v>0.86690808989795132</v>
      </c>
      <c r="R140" s="291"/>
      <c r="S140" s="142">
        <f>S124</f>
        <v>0.70833333333333337</v>
      </c>
      <c r="T140" s="143">
        <f>INDEX(T124:T139,COUNTA(T124:T139))</f>
        <v>0.84583333333333333</v>
      </c>
      <c r="U140" s="144"/>
      <c r="V140" s="166"/>
      <c r="W140" s="167"/>
      <c r="X140" s="138"/>
      <c r="Y140" s="179">
        <f t="shared" ref="Y140:Z140" si="41">SUM(Y124:Y139)</f>
        <v>0</v>
      </c>
      <c r="Z140" s="180">
        <f t="shared" si="41"/>
        <v>0</v>
      </c>
      <c r="AA140" s="279"/>
      <c r="AB140" s="280"/>
      <c r="AC140" s="179">
        <f t="shared" ref="AC140:AD140" si="42">SUM(AC124:AC139)</f>
        <v>3</v>
      </c>
      <c r="AD140" s="180">
        <f t="shared" si="42"/>
        <v>0</v>
      </c>
      <c r="AE140" s="168">
        <f>M140-J140</f>
        <v>-215.92827876073784</v>
      </c>
      <c r="AF140" s="141">
        <f>M140/J140</f>
        <v>0.89203586061963103</v>
      </c>
      <c r="AG140" s="283"/>
    </row>
    <row r="142" spans="1:33">
      <c r="AA142" s="273" t="s">
        <v>159</v>
      </c>
      <c r="AB142" s="273"/>
    </row>
    <row r="143" spans="1:33">
      <c r="AA143" s="273" t="s">
        <v>160</v>
      </c>
      <c r="AB143" s="273"/>
    </row>
    <row r="144" spans="1:33">
      <c r="AA144" s="273" t="s">
        <v>161</v>
      </c>
      <c r="AB144" s="273"/>
    </row>
    <row r="145" spans="27:28">
      <c r="AA145" s="273" t="s">
        <v>162</v>
      </c>
      <c r="AB145" s="273"/>
    </row>
    <row r="146" spans="27:28">
      <c r="AA146" s="273" t="s">
        <v>163</v>
      </c>
      <c r="AB146" s="273"/>
    </row>
    <row r="147" spans="27:28">
      <c r="AA147" s="273" t="s">
        <v>164</v>
      </c>
      <c r="AB147" s="273"/>
    </row>
    <row r="148" spans="27:28">
      <c r="AA148" s="273" t="s">
        <v>165</v>
      </c>
      <c r="AB148" s="273"/>
    </row>
    <row r="149" spans="27:28">
      <c r="AA149" s="273" t="s">
        <v>166</v>
      </c>
      <c r="AB149" s="273"/>
    </row>
    <row r="150" spans="27:28">
      <c r="AA150" s="273" t="s">
        <v>167</v>
      </c>
      <c r="AB150" s="273"/>
    </row>
    <row r="151" spans="27:28">
      <c r="AA151" s="273" t="s">
        <v>168</v>
      </c>
      <c r="AB151" s="273"/>
    </row>
    <row r="152" spans="27:28">
      <c r="AA152" s="273" t="s">
        <v>169</v>
      </c>
      <c r="AB152" s="273"/>
    </row>
    <row r="153" spans="27:28">
      <c r="AA153" s="273" t="s">
        <v>170</v>
      </c>
      <c r="AB153" s="273"/>
    </row>
    <row r="154" spans="27:28">
      <c r="AA154" s="273" t="s">
        <v>171</v>
      </c>
      <c r="AB154" s="273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226" priority="3" operator="greaterThan">
      <formula>0</formula>
    </cfRule>
  </conditionalFormatting>
  <conditionalFormatting sqref="P5:P140 AE5:AE140">
    <cfRule type="cellIs" dxfId="225" priority="6" operator="lessThan">
      <formula>0</formula>
    </cfRule>
  </conditionalFormatting>
  <conditionalFormatting sqref="Q5:Q140 AF5:AF140">
    <cfRule type="cellIs" dxfId="224" priority="4" operator="greaterThan">
      <formula>1</formula>
    </cfRule>
    <cfRule type="cellIs" dxfId="223" priority="5" operator="lessThan">
      <formula>0.8</formula>
    </cfRule>
  </conditionalFormatting>
  <conditionalFormatting sqref="AG5 R5:R140 AG90:AG107">
    <cfRule type="cellIs" dxfId="222" priority="7" operator="lessThan">
      <formula>0.8</formula>
    </cfRule>
  </conditionalFormatting>
  <conditionalFormatting sqref="AG22">
    <cfRule type="cellIs" dxfId="221" priority="11" operator="lessThan">
      <formula>0.8</formula>
    </cfRule>
  </conditionalFormatting>
  <conditionalFormatting sqref="AG37">
    <cfRule type="cellIs" dxfId="220" priority="10" operator="lessThan">
      <formula>0.8</formula>
    </cfRule>
  </conditionalFormatting>
  <conditionalFormatting sqref="AG39:AG74">
    <cfRule type="cellIs" dxfId="219" priority="8" operator="lessThan">
      <formula>0.8</formula>
    </cfRule>
  </conditionalFormatting>
  <conditionalFormatting sqref="AG80:AG88">
    <cfRule type="cellIs" dxfId="218" priority="9" operator="lessThan">
      <formula>0.8</formula>
    </cfRule>
  </conditionalFormatting>
  <conditionalFormatting sqref="AG122">
    <cfRule type="cellIs" dxfId="217" priority="2" operator="lessThan">
      <formula>0.8</formula>
    </cfRule>
  </conditionalFormatting>
  <conditionalFormatting sqref="AG124:AG140">
    <cfRule type="cellIs" dxfId="216" priority="1" operator="lessThan">
      <formula>0.8</formula>
    </cfRule>
  </conditionalFormatting>
  <dataValidations count="1">
    <dataValidation type="list" allowBlank="1" showInputMessage="1" showErrorMessage="1" sqref="AA5:AB140" xr:uid="{86C8B0A7-F81E-41CD-B8A6-3798545EFA02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7F91E-2C85-4744-8DED-1B3835C743BA}">
  <sheetPr>
    <tabColor theme="9" tint="0.59999389629810485"/>
  </sheetPr>
  <dimension ref="B1:AR42"/>
  <sheetViews>
    <sheetView zoomScale="70" zoomScaleNormal="70" workbookViewId="0">
      <selection activeCell="U23" sqref="U2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230</v>
      </c>
      <c r="D3" s="263"/>
      <c r="E3" s="3" t="s">
        <v>2</v>
      </c>
      <c r="F3" s="264">
        <f>'0309(18度C)'!D1+'0309(4度C)'!D1</f>
        <v>175489</v>
      </c>
      <c r="G3" s="265"/>
      <c r="H3" s="3" t="s">
        <v>3</v>
      </c>
      <c r="I3" s="266">
        <f>'0309(18度C)'!F1+'0309(4度C)'!F1</f>
        <v>5207196.2799999993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446.70553581736283</v>
      </c>
      <c r="F6" s="239" t="e">
        <f>AVERAGE(#REF!,D14:K14)</f>
        <v>#REF!</v>
      </c>
      <c r="G6" s="240">
        <f>AVERAGE(D14:K14)</f>
        <v>188.47498383968974</v>
      </c>
      <c r="H6" s="241"/>
      <c r="I6" s="240">
        <f>AVERAGE(L14:O14)</f>
        <v>92.318840579710141</v>
      </c>
      <c r="J6" s="241"/>
      <c r="K6" s="240">
        <f>AVERAGE(D32:O32)</f>
        <v>703.73436921938594</v>
      </c>
      <c r="L6" s="241"/>
      <c r="M6" s="240">
        <f>AVERAGE(P32:X32)</f>
        <v>713.99770546516481</v>
      </c>
      <c r="N6" s="241"/>
      <c r="O6" s="229">
        <f>'0309(4度C)'!Y2</f>
        <v>0</v>
      </c>
      <c r="P6" s="229">
        <f>'0309(4度C)'!Z2</f>
        <v>0</v>
      </c>
      <c r="Q6" s="229">
        <f>'0309(4度C)'!AC2</f>
        <v>40</v>
      </c>
      <c r="R6" s="229">
        <f>'0309(4度C)'!AD2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396.86490265962254</v>
      </c>
      <c r="F7" s="235" t="e">
        <f>AVERAGE(#REF!,D15:K15)</f>
        <v>#REF!</v>
      </c>
      <c r="G7" s="236">
        <f>AVERAGE(D15:K15)</f>
        <v>168.23672944807592</v>
      </c>
      <c r="H7" s="237"/>
      <c r="I7" s="236">
        <f>AVERAGE(L15:O15)</f>
        <v>80.675875338440093</v>
      </c>
      <c r="J7" s="237"/>
      <c r="K7" s="236">
        <f>AVERAGE(D33:O33)</f>
        <v>626.06833881392981</v>
      </c>
      <c r="L7" s="237"/>
      <c r="M7" s="236">
        <f>AVERAGE(P33:X33)</f>
        <v>633.28759447205812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0.88301037105658065</v>
      </c>
      <c r="F8" s="243" t="e">
        <f>AVERAGE(D16:K16,#REF!)</f>
        <v>#REF!</v>
      </c>
      <c r="G8" s="222">
        <f>AVERAGE(D16:K16)</f>
        <v>0.87982430489569141</v>
      </c>
      <c r="H8" s="223"/>
      <c r="I8" s="222">
        <f>AVERAGE(L16:O16)</f>
        <v>0.87418128277457319</v>
      </c>
      <c r="J8" s="223"/>
      <c r="K8" s="222">
        <f>AVERAGE(D34:O34)</f>
        <v>0.88978395111802033</v>
      </c>
      <c r="L8" s="223"/>
      <c r="M8" s="222">
        <f>AVERAGE(P34:X34)</f>
        <v>0.88514779489239781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83.333333333333329</v>
      </c>
      <c r="F14" s="28">
        <v>92.307692307692307</v>
      </c>
      <c r="G14" s="28">
        <v>85.714285714285722</v>
      </c>
      <c r="H14" s="28">
        <v>117.35294117647059</v>
      </c>
      <c r="I14" s="28">
        <v>563.66666666666663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100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72.320668711708905</v>
      </c>
      <c r="F15" s="35">
        <v>81.122610413840903</v>
      </c>
      <c r="G15" s="35">
        <v>73.298274593600141</v>
      </c>
      <c r="H15" s="35">
        <v>104.81645099738267</v>
      </c>
      <c r="I15" s="35">
        <v>509.62564252384703</v>
      </c>
      <c r="J15" s="35" t="s">
        <v>42</v>
      </c>
      <c r="K15" s="36" t="s">
        <v>42</v>
      </c>
      <c r="L15" s="34" t="s">
        <v>42</v>
      </c>
      <c r="M15" s="37">
        <v>80.276964424342623</v>
      </c>
      <c r="N15" s="35">
        <v>86.370020902738787</v>
      </c>
      <c r="O15" s="38">
        <v>75.380640688238884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0.86784802454050691</v>
      </c>
      <c r="F16" s="43">
        <f t="shared" si="0"/>
        <v>0.87882827948327646</v>
      </c>
      <c r="G16" s="43">
        <f t="shared" si="0"/>
        <v>0.85514653692533493</v>
      </c>
      <c r="H16" s="43">
        <f t="shared" si="0"/>
        <v>0.89317276539123081</v>
      </c>
      <c r="I16" s="43">
        <f t="shared" si="0"/>
        <v>0.90412591813810839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0.89196627138158469</v>
      </c>
      <c r="N16" s="43">
        <f t="shared" si="1"/>
        <v>0.86370020902738787</v>
      </c>
      <c r="O16" s="46">
        <f t="shared" si="1"/>
        <v>0.86687736791474712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0.29200231481481481</v>
      </c>
      <c r="F17" s="48">
        <v>0.29166666666666669</v>
      </c>
      <c r="G17" s="48">
        <v>0.29166666666666669</v>
      </c>
      <c r="H17" s="48">
        <v>0.29184027777777777</v>
      </c>
      <c r="I17" s="48">
        <v>0.48333333333333323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0.61539351851851853</v>
      </c>
      <c r="F18" s="48">
        <v>0.48333333333333334</v>
      </c>
      <c r="G18" s="48">
        <v>0.53333333333333333</v>
      </c>
      <c r="H18" s="48">
        <v>0.49236111111111114</v>
      </c>
      <c r="I18" s="48">
        <v>0.56597222222222221</v>
      </c>
      <c r="J18" s="48" t="s">
        <v>42</v>
      </c>
      <c r="K18" s="48" t="s">
        <v>42</v>
      </c>
      <c r="L18" s="47" t="s">
        <v>42</v>
      </c>
      <c r="M18" s="49">
        <v>0.86041666666666672</v>
      </c>
      <c r="N18" s="48">
        <v>0.85782407407407413</v>
      </c>
      <c r="O18" s="50">
        <v>0.84861111111111109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9</v>
      </c>
      <c r="F21" s="52">
        <v>5</v>
      </c>
      <c r="G21" s="52">
        <v>6</v>
      </c>
      <c r="H21" s="52">
        <v>5</v>
      </c>
      <c r="I21" s="52">
        <v>3</v>
      </c>
      <c r="J21" s="52"/>
      <c r="K21" s="53"/>
      <c r="L21" s="54"/>
      <c r="M21" s="55">
        <v>4</v>
      </c>
      <c r="N21" s="52">
        <v>5</v>
      </c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24.666666666666668</v>
      </c>
      <c r="F23" s="58">
        <v>22</v>
      </c>
      <c r="G23" s="58">
        <v>24.333333333333332</v>
      </c>
      <c r="H23" s="58">
        <v>17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20.666666666666668</v>
      </c>
      <c r="O23" s="61">
        <v>23.666666666666668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776.47058823529414</v>
      </c>
      <c r="N32" s="28">
        <v>1150</v>
      </c>
      <c r="O32" s="28">
        <v>840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723.52941176470586</v>
      </c>
      <c r="W32" s="28">
        <v>979.41176470588243</v>
      </c>
      <c r="X32" s="31">
        <v>846.66666666666663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280.09643011799301</v>
      </c>
      <c r="H33" s="35">
        <v>389.98604605690025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697.98372738501803</v>
      </c>
      <c r="N33" s="35">
        <v>1016.8627517358227</v>
      </c>
      <c r="O33" s="35">
        <v>745.41273877391552</v>
      </c>
      <c r="P33" s="34">
        <v>267.85699312800864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646.63511483129594</v>
      </c>
      <c r="W33" s="35">
        <v>869.48746643291133</v>
      </c>
      <c r="X33" s="38">
        <v>749.17080349601645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0.8784089228552443</v>
      </c>
      <c r="H34" s="43">
        <f>H33/H32</f>
        <v>0.89996779859284681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0.89891843678373529</v>
      </c>
      <c r="N34" s="43">
        <f>N33/N32</f>
        <v>0.88422847977028063</v>
      </c>
      <c r="O34" s="43">
        <f>O33/O32</f>
        <v>0.88739611758799464</v>
      </c>
      <c r="P34" s="42">
        <f>P33/P32</f>
        <v>0.87425546368169482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0.89372332944162858</v>
      </c>
      <c r="W34" s="43">
        <f>W33/W32</f>
        <v>0.8877649807423118</v>
      </c>
      <c r="X34" s="46">
        <f>X33/X32</f>
        <v>0.88484740570395648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0.27083333333333331</v>
      </c>
      <c r="H35" s="48">
        <v>0.20864583333333334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0.29188657407407409</v>
      </c>
      <c r="N35" s="48">
        <v>0.20842592592592593</v>
      </c>
      <c r="O35" s="48">
        <v>0.20844907407407406</v>
      </c>
      <c r="P35" s="47">
        <v>0.7085069444444444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0.70840277777777783</v>
      </c>
      <c r="W35" s="48">
        <v>0.70837962962962964</v>
      </c>
      <c r="X35" s="50">
        <v>0.70853009259259259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0.44444444444444442</v>
      </c>
      <c r="H36" s="48">
        <v>0.25277777777777777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0.41805555555555557</v>
      </c>
      <c r="N36" s="48">
        <v>0.46180555555555558</v>
      </c>
      <c r="O36" s="48">
        <v>0.47368055555555555</v>
      </c>
      <c r="P36" s="47">
        <v>0.81557870370370367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0.83333333333333337</v>
      </c>
      <c r="W36" s="48">
        <v>1.1944444444444444</v>
      </c>
      <c r="X36" s="50">
        <v>1.1833333333333333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4.25</v>
      </c>
      <c r="N37" s="58">
        <v>3</v>
      </c>
      <c r="O37" s="58">
        <v>4</v>
      </c>
      <c r="P37" s="57">
        <v>11.75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4.25</v>
      </c>
      <c r="W37" s="58">
        <v>3.4</v>
      </c>
      <c r="X37" s="61">
        <v>4.0909090909090908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B6A54-4725-4D96-BB5D-6AB9A0F4489D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U33" sqref="U33"/>
      <selection pane="bottomLeft" activeCell="U33" sqref="U3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117204</v>
      </c>
      <c r="E1" s="88" t="s">
        <v>3</v>
      </c>
      <c r="F1" s="89">
        <f>SUM(G5:G157)</f>
        <v>2292528.1699999995</v>
      </c>
      <c r="G1" s="90" t="s">
        <v>84</v>
      </c>
      <c r="H1" s="91">
        <f>L21+L38+L55+L72+L89+L106+L123+L140+L157</f>
        <v>51.340909090909093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46090</v>
      </c>
      <c r="B2" s="332"/>
      <c r="C2" s="92" t="s">
        <v>40</v>
      </c>
      <c r="D2" s="93">
        <f>AVERAGE(N21,N38,N55,N72,N89,N106,N123,N140,N157)</f>
        <v>629.27689688420901</v>
      </c>
      <c r="E2" s="93" t="s">
        <v>91</v>
      </c>
      <c r="F2" s="94">
        <f>F1/D1</f>
        <v>19.560152981126919</v>
      </c>
      <c r="G2" s="95" t="s">
        <v>92</v>
      </c>
      <c r="H2" s="96">
        <f>COUNT(H5:H157)</f>
        <v>10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224</v>
      </c>
      <c r="D5" s="288"/>
      <c r="E5" s="147">
        <v>17.87</v>
      </c>
      <c r="F5" s="97">
        <v>2857</v>
      </c>
      <c r="G5" s="148">
        <f t="shared" ref="G5:G9" si="0">E5*F5</f>
        <v>51054.590000000004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2255.5263157894719</v>
      </c>
      <c r="N5" s="152">
        <f>M5/L5</f>
        <v>375.92105263157868</v>
      </c>
      <c r="O5" s="154">
        <f>L5-I5</f>
        <v>0</v>
      </c>
      <c r="P5" s="155">
        <f>N5-K5</f>
        <v>-40.74561403508801</v>
      </c>
      <c r="Q5" s="156">
        <f>N5/K5</f>
        <v>0.9022105263157888</v>
      </c>
      <c r="R5" s="289">
        <f>Q21</f>
        <v>0.8784089228552443</v>
      </c>
      <c r="S5" s="157">
        <v>0.27083333333333331</v>
      </c>
      <c r="T5" s="158">
        <v>0.32361111111111113</v>
      </c>
      <c r="U5" s="159"/>
      <c r="V5" s="160">
        <v>76.000000000000057</v>
      </c>
      <c r="W5" s="161"/>
      <c r="X5" s="162"/>
      <c r="Y5" s="292"/>
      <c r="Z5" s="293"/>
      <c r="AA5" s="115">
        <f>M5-J5</f>
        <v>-244.47368421052806</v>
      </c>
      <c r="AB5" s="156">
        <f>M5/J5</f>
        <v>0.9022105263157888</v>
      </c>
      <c r="AC5" s="281">
        <f>AB21</f>
        <v>0.87840892285524441</v>
      </c>
    </row>
    <row r="6" spans="1:29" ht="15.75" customHeight="1">
      <c r="A6" s="285"/>
      <c r="B6" s="100" t="s">
        <v>120</v>
      </c>
      <c r="C6" s="274" t="s">
        <v>121</v>
      </c>
      <c r="D6" s="275"/>
      <c r="E6" s="101">
        <v>28.57</v>
      </c>
      <c r="F6" s="102">
        <v>2066</v>
      </c>
      <c r="G6" s="103">
        <f t="shared" si="0"/>
        <v>59025.62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3125.0420168067235</v>
      </c>
      <c r="N6" s="106">
        <f>M6/L6</f>
        <v>260.42016806722694</v>
      </c>
      <c r="O6" s="108">
        <f>L6-I6</f>
        <v>0</v>
      </c>
      <c r="P6" s="109">
        <f>N6-K6</f>
        <v>-39.579831932773061</v>
      </c>
      <c r="Q6" s="110">
        <f>N6/K6</f>
        <v>0.86806722689075644</v>
      </c>
      <c r="R6" s="290"/>
      <c r="S6" s="47">
        <v>0.32731481481481484</v>
      </c>
      <c r="T6" s="48">
        <v>0.35486111111111113</v>
      </c>
      <c r="U6" s="111">
        <v>5.333333333333341</v>
      </c>
      <c r="V6" s="112">
        <v>39.666666666666657</v>
      </c>
      <c r="W6" s="113"/>
      <c r="X6" s="116"/>
      <c r="Y6" s="276"/>
      <c r="Z6" s="277"/>
      <c r="AA6" s="117">
        <f>M6-J6</f>
        <v>-474.9579831932765</v>
      </c>
      <c r="AB6" s="110">
        <f>M6/J6</f>
        <v>0.86806722689075655</v>
      </c>
      <c r="AC6" s="282"/>
    </row>
    <row r="7" spans="1:29" ht="15.75" customHeight="1">
      <c r="A7" s="285"/>
      <c r="B7" s="100" t="s">
        <v>114</v>
      </c>
      <c r="C7" s="274" t="s">
        <v>115</v>
      </c>
      <c r="D7" s="275"/>
      <c r="E7" s="101">
        <v>29.85</v>
      </c>
      <c r="F7" s="102">
        <v>2258</v>
      </c>
      <c r="G7" s="103">
        <f t="shared" si="0"/>
        <v>67401.3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3143.3874709976781</v>
      </c>
      <c r="N7" s="106">
        <f>M7/L7</f>
        <v>261.94895591647315</v>
      </c>
      <c r="O7" s="108">
        <f>L7-I7</f>
        <v>0</v>
      </c>
      <c r="P7" s="109">
        <f>N7-K7</f>
        <v>-38.051044083526847</v>
      </c>
      <c r="Q7" s="110">
        <f>N7/K7</f>
        <v>0.87316318638824386</v>
      </c>
      <c r="R7" s="290"/>
      <c r="S7" s="47">
        <v>0.35833333333333334</v>
      </c>
      <c r="T7" s="48">
        <v>0.38826388888888891</v>
      </c>
      <c r="U7" s="111">
        <v>4.9999999999999822</v>
      </c>
      <c r="V7" s="112">
        <v>43.100000000000023</v>
      </c>
      <c r="W7" s="113"/>
      <c r="X7" s="116"/>
      <c r="Y7" s="276"/>
      <c r="Z7" s="277"/>
      <c r="AA7" s="117">
        <f>M7-J7</f>
        <v>-456.61252900232193</v>
      </c>
      <c r="AB7" s="110">
        <f>M7/J7</f>
        <v>0.87316318638824386</v>
      </c>
      <c r="AC7" s="282"/>
    </row>
    <row r="8" spans="1:29" ht="15.75" customHeight="1">
      <c r="A8" s="285"/>
      <c r="B8" s="100" t="s">
        <v>114</v>
      </c>
      <c r="C8" s="274" t="s">
        <v>116</v>
      </c>
      <c r="D8" s="275"/>
      <c r="E8" s="101">
        <v>29.52</v>
      </c>
      <c r="F8" s="102">
        <v>2102</v>
      </c>
      <c r="G8" s="103">
        <f t="shared" si="0"/>
        <v>62051.040000000001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3141.2204234122009</v>
      </c>
      <c r="N8" s="106">
        <f>M8/L8</f>
        <v>261.76836861768339</v>
      </c>
      <c r="O8" s="108">
        <f>L8-I8</f>
        <v>0</v>
      </c>
      <c r="P8" s="109">
        <f>N8-K8</f>
        <v>-38.231631382316607</v>
      </c>
      <c r="Q8" s="110">
        <f>N8/K8</f>
        <v>0.87256122872561126</v>
      </c>
      <c r="R8" s="290"/>
      <c r="S8" s="47">
        <v>0.39166666666666666</v>
      </c>
      <c r="T8" s="48">
        <v>0.41954861111111114</v>
      </c>
      <c r="U8" s="111">
        <v>4.8999999999999666</v>
      </c>
      <c r="V8" s="112">
        <v>40.150000000000041</v>
      </c>
      <c r="W8" s="113"/>
      <c r="X8" s="116"/>
      <c r="Y8" s="276"/>
      <c r="Z8" s="277"/>
      <c r="AA8" s="117">
        <f>M8-J8</f>
        <v>-458.77957658779906</v>
      </c>
      <c r="AB8" s="110">
        <f>M8/J8</f>
        <v>0.87256122872561137</v>
      </c>
      <c r="AC8" s="282"/>
    </row>
    <row r="9" spans="1:29" ht="15.75" customHeight="1">
      <c r="A9" s="285"/>
      <c r="B9" s="100" t="s">
        <v>114</v>
      </c>
      <c r="C9" s="274" t="s">
        <v>119</v>
      </c>
      <c r="D9" s="275"/>
      <c r="E9" s="101">
        <v>25.64</v>
      </c>
      <c r="F9" s="102">
        <v>1620</v>
      </c>
      <c r="G9" s="103">
        <f t="shared" si="0"/>
        <v>41536.800000000003</v>
      </c>
      <c r="H9" s="13"/>
      <c r="I9" s="104">
        <v>11</v>
      </c>
      <c r="J9" s="105">
        <v>3600</v>
      </c>
      <c r="K9" s="106">
        <f t="shared" si="1"/>
        <v>327.27272727272725</v>
      </c>
      <c r="L9" s="107">
        <v>11</v>
      </c>
      <c r="M9" s="105">
        <f>F9/V9*60</f>
        <v>3179.9345692475536</v>
      </c>
      <c r="N9" s="106">
        <f>M9/L9</f>
        <v>289.08496084068668</v>
      </c>
      <c r="O9" s="108">
        <f>L9-I9</f>
        <v>0</v>
      </c>
      <c r="P9" s="109">
        <f>N9-K9</f>
        <v>-38.187766432040576</v>
      </c>
      <c r="Q9" s="110">
        <f>N9/K9</f>
        <v>0.88331515812432049</v>
      </c>
      <c r="R9" s="290"/>
      <c r="S9" s="47">
        <v>0.42321759259259262</v>
      </c>
      <c r="T9" s="48">
        <v>0.44444444444444442</v>
      </c>
      <c r="U9" s="111">
        <v>5.2833333333333332</v>
      </c>
      <c r="V9" s="112">
        <v>30.566666666666595</v>
      </c>
      <c r="W9" s="113">
        <v>0.44444444444444442</v>
      </c>
      <c r="X9" s="116">
        <v>0.48333333333333323</v>
      </c>
      <c r="Y9" s="276"/>
      <c r="Z9" s="277"/>
      <c r="AA9" s="117">
        <f>M9-J9</f>
        <v>-420.06543075244645</v>
      </c>
      <c r="AB9" s="110">
        <f>M9/J9</f>
        <v>0.88331515812432038</v>
      </c>
      <c r="AC9" s="282"/>
    </row>
    <row r="10" spans="1:29" ht="15.75" customHeight="1">
      <c r="A10" s="285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2969.022159250726</v>
      </c>
      <c r="N21" s="138">
        <f>M21/L21</f>
        <v>280.09643011799301</v>
      </c>
      <c r="O21" s="139">
        <f>L21-I21</f>
        <v>0</v>
      </c>
      <c r="P21" s="140">
        <f>N21-K21</f>
        <v>-38.77149441030889</v>
      </c>
      <c r="Q21" s="141">
        <f>N21/K21</f>
        <v>0.8784089228552443</v>
      </c>
      <c r="R21" s="291"/>
      <c r="S21" s="142">
        <f>S5</f>
        <v>0.27083333333333331</v>
      </c>
      <c r="T21" s="143">
        <f>INDEX(T5:T20,COUNTA(T5:T20))</f>
        <v>0.44444444444444442</v>
      </c>
      <c r="U21" s="144"/>
      <c r="V21" s="166"/>
      <c r="W21" s="167"/>
      <c r="X21" s="138"/>
      <c r="Y21" s="279"/>
      <c r="Z21" s="280"/>
      <c r="AA21" s="168">
        <f>M21-J21</f>
        <v>-410.97784074927404</v>
      </c>
      <c r="AB21" s="141">
        <f>M21/J21</f>
        <v>0.87840892285524441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1035</v>
      </c>
      <c r="G22" s="148">
        <f t="shared" ref="G22:G23" si="5">E22*F22</f>
        <v>14521.05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2338.9830508474579</v>
      </c>
      <c r="N22" s="152">
        <f>M22/L22</f>
        <v>389.83050847457633</v>
      </c>
      <c r="O22" s="154">
        <f>L22-I22</f>
        <v>0</v>
      </c>
      <c r="P22" s="155">
        <f>N22-K22</f>
        <v>-43.502824858756981</v>
      </c>
      <c r="Q22" s="156">
        <f>N22/K22</f>
        <v>0.89960886571056076</v>
      </c>
      <c r="R22" s="289">
        <f>Q38</f>
        <v>0.89996779859284681</v>
      </c>
      <c r="S22" s="157">
        <v>0.20864583333333334</v>
      </c>
      <c r="T22" s="158">
        <v>0.22708333333333333</v>
      </c>
      <c r="U22" s="159"/>
      <c r="V22" s="160">
        <v>26.549999999999994</v>
      </c>
      <c r="W22" s="158"/>
      <c r="X22" s="169"/>
      <c r="Y22" s="292"/>
      <c r="Z22" s="293"/>
      <c r="AA22" s="115">
        <f>M22-J22</f>
        <v>-261.01694915254211</v>
      </c>
      <c r="AB22" s="156">
        <f>M22/J22</f>
        <v>0.89960886571056076</v>
      </c>
      <c r="AC22" s="281">
        <f>AB38</f>
        <v>0.8999677985928467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1240</v>
      </c>
      <c r="G23" s="103">
        <f t="shared" si="5"/>
        <v>17967.599999999999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2340.8495018353447</v>
      </c>
      <c r="N23" s="106">
        <f>M23/L23</f>
        <v>390.14158363922411</v>
      </c>
      <c r="O23" s="108">
        <f>L23-I23</f>
        <v>0</v>
      </c>
      <c r="P23" s="109">
        <f>N23-K23</f>
        <v>-43.191749694109205</v>
      </c>
      <c r="Q23" s="110">
        <f>N23/K23</f>
        <v>0.90032673147513265</v>
      </c>
      <c r="R23" s="290"/>
      <c r="S23" s="47">
        <v>0.23070601851851852</v>
      </c>
      <c r="T23" s="48">
        <v>0.25277777777777777</v>
      </c>
      <c r="U23" s="111">
        <v>5.2166666666666694</v>
      </c>
      <c r="V23" s="112">
        <v>31.783333333333317</v>
      </c>
      <c r="W23" s="113"/>
      <c r="X23" s="13"/>
      <c r="Y23" s="276"/>
      <c r="Z23" s="277"/>
      <c r="AA23" s="117">
        <f>M23-J23</f>
        <v>-259.15049816465535</v>
      </c>
      <c r="AB23" s="110">
        <f>M23/J23</f>
        <v>0.90032673147513254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2339.9162763414015</v>
      </c>
      <c r="N38" s="138">
        <f>M38/L38</f>
        <v>389.98604605690025</v>
      </c>
      <c r="O38" s="139">
        <f>L38-I38</f>
        <v>0</v>
      </c>
      <c r="P38" s="140">
        <f>N38-K38</f>
        <v>-43.347287276433065</v>
      </c>
      <c r="Q38" s="141">
        <f>N38/K38</f>
        <v>0.89996779859284681</v>
      </c>
      <c r="R38" s="291"/>
      <c r="S38" s="142">
        <f>S22</f>
        <v>0.20864583333333334</v>
      </c>
      <c r="T38" s="143">
        <f>INDEX(T22:T37,COUNTA(T22:T37))</f>
        <v>0.25277777777777777</v>
      </c>
      <c r="U38" s="144"/>
      <c r="V38" s="166"/>
      <c r="W38" s="167"/>
      <c r="X38" s="138"/>
      <c r="Y38" s="279"/>
      <c r="Z38" s="280"/>
      <c r="AA38" s="168">
        <f>M38-J38</f>
        <v>-260.0837236585985</v>
      </c>
      <c r="AB38" s="141">
        <f>M38/J38</f>
        <v>0.8999677985928467</v>
      </c>
      <c r="AC38" s="283"/>
    </row>
    <row r="39" spans="1:29" ht="15.75" customHeight="1">
      <c r="A39" s="284" t="s">
        <v>125</v>
      </c>
      <c r="B39" s="114" t="s">
        <v>120</v>
      </c>
      <c r="C39" s="287" t="s">
        <v>127</v>
      </c>
      <c r="D39" s="288"/>
      <c r="E39" s="147">
        <v>22.28</v>
      </c>
      <c r="F39" s="97">
        <v>1270</v>
      </c>
      <c r="G39" s="148">
        <f t="shared" ref="G39:G42" si="9">E39*F39</f>
        <v>28295.600000000002</v>
      </c>
      <c r="H39" s="149"/>
      <c r="I39" s="150">
        <v>5</v>
      </c>
      <c r="J39" s="151">
        <v>3300</v>
      </c>
      <c r="K39" s="152">
        <f>J39/I39</f>
        <v>660</v>
      </c>
      <c r="L39" s="153">
        <v>5</v>
      </c>
      <c r="M39" s="151">
        <f>F39/V39*60</f>
        <v>2966.9046073977952</v>
      </c>
      <c r="N39" s="152">
        <f>M39/L39</f>
        <v>593.38092147955899</v>
      </c>
      <c r="O39" s="154">
        <f>L39-I39</f>
        <v>0</v>
      </c>
      <c r="P39" s="155">
        <f>N39-K39</f>
        <v>-66.619078520441008</v>
      </c>
      <c r="Q39" s="156">
        <f>N39/K39</f>
        <v>0.89906200224175603</v>
      </c>
      <c r="R39" s="289">
        <f>Q55</f>
        <v>0.89891843678373529</v>
      </c>
      <c r="S39" s="157">
        <v>0.29188657407407409</v>
      </c>
      <c r="T39" s="158">
        <v>0.30972222222222223</v>
      </c>
      <c r="U39" s="159"/>
      <c r="V39" s="160">
        <v>25.683333333333323</v>
      </c>
      <c r="W39" s="161"/>
      <c r="X39" s="162"/>
      <c r="Y39" s="292"/>
      <c r="Z39" s="293"/>
      <c r="AA39" s="115">
        <f>M39-J39</f>
        <v>-333.09539260220481</v>
      </c>
      <c r="AB39" s="156">
        <f>M39/J39</f>
        <v>0.89906200224175614</v>
      </c>
      <c r="AC39" s="281">
        <f>AB55</f>
        <v>0.8989184367837354</v>
      </c>
    </row>
    <row r="40" spans="1:29" ht="15.75" customHeight="1">
      <c r="A40" s="285"/>
      <c r="B40" s="100" t="s">
        <v>120</v>
      </c>
      <c r="C40" s="274" t="s">
        <v>126</v>
      </c>
      <c r="D40" s="275"/>
      <c r="E40" s="101">
        <v>21.45</v>
      </c>
      <c r="F40" s="102">
        <v>1565</v>
      </c>
      <c r="G40" s="103">
        <f t="shared" si="9"/>
        <v>33569.25</v>
      </c>
      <c r="H40" s="26"/>
      <c r="I40" s="104">
        <v>4</v>
      </c>
      <c r="J40" s="105">
        <v>3300</v>
      </c>
      <c r="K40" s="106">
        <f t="shared" ref="K40:K42" si="10">J40/I40</f>
        <v>825</v>
      </c>
      <c r="L40" s="107">
        <v>4</v>
      </c>
      <c r="M40" s="105">
        <f>F40/V40*60</f>
        <v>2966.8246445497639</v>
      </c>
      <c r="N40" s="106">
        <f>M40/L40</f>
        <v>741.70616113744097</v>
      </c>
      <c r="O40" s="108">
        <f>L40-I40</f>
        <v>0</v>
      </c>
      <c r="P40" s="109">
        <f>N40-K40</f>
        <v>-83.293838862559028</v>
      </c>
      <c r="Q40" s="110">
        <f>N40/K40</f>
        <v>0.89903777107568605</v>
      </c>
      <c r="R40" s="290"/>
      <c r="S40" s="47">
        <v>0.31343749999999998</v>
      </c>
      <c r="T40" s="48">
        <v>0.33541666666666664</v>
      </c>
      <c r="U40" s="111">
        <v>5.349999999999957</v>
      </c>
      <c r="V40" s="112">
        <v>31.649999999999991</v>
      </c>
      <c r="W40" s="113"/>
      <c r="X40" s="116"/>
      <c r="Y40" s="276"/>
      <c r="Z40" s="277"/>
      <c r="AA40" s="117">
        <f>M40-J40</f>
        <v>-333.17535545023611</v>
      </c>
      <c r="AB40" s="110">
        <f>M40/J40</f>
        <v>0.89903777107568605</v>
      </c>
      <c r="AC40" s="282"/>
    </row>
    <row r="41" spans="1:29" ht="15.75" customHeight="1">
      <c r="A41" s="285"/>
      <c r="B41" s="100" t="s">
        <v>120</v>
      </c>
      <c r="C41" s="274" t="s">
        <v>214</v>
      </c>
      <c r="D41" s="275"/>
      <c r="E41" s="101">
        <v>27.27</v>
      </c>
      <c r="F41" s="102">
        <v>1643</v>
      </c>
      <c r="G41" s="103">
        <f t="shared" si="9"/>
        <v>44804.61</v>
      </c>
      <c r="H41" s="26"/>
      <c r="I41" s="104">
        <v>5</v>
      </c>
      <c r="J41" s="105">
        <v>3300</v>
      </c>
      <c r="K41" s="106">
        <f t="shared" si="10"/>
        <v>660</v>
      </c>
      <c r="L41" s="107">
        <v>5</v>
      </c>
      <c r="M41" s="105">
        <f>F41/V41*60</f>
        <v>2966.2988966900725</v>
      </c>
      <c r="N41" s="106">
        <f>M41/L41</f>
        <v>593.25977933801448</v>
      </c>
      <c r="O41" s="108">
        <f>L41-I41</f>
        <v>0</v>
      </c>
      <c r="P41" s="109">
        <f>N41-K41</f>
        <v>-66.740220661985518</v>
      </c>
      <c r="Q41" s="110">
        <f>N41/K41</f>
        <v>0.89887845354244622</v>
      </c>
      <c r="R41" s="290"/>
      <c r="S41" s="47">
        <v>0.33888888888888891</v>
      </c>
      <c r="T41" s="48">
        <v>0.36196759259259259</v>
      </c>
      <c r="U41" s="111">
        <v>5.0000000000000622</v>
      </c>
      <c r="V41" s="112">
        <v>33.233333333333306</v>
      </c>
      <c r="W41" s="113"/>
      <c r="X41" s="116"/>
      <c r="Y41" s="276"/>
      <c r="Z41" s="277"/>
      <c r="AA41" s="117">
        <f>M41-J41</f>
        <v>-333.70110330992748</v>
      </c>
      <c r="AB41" s="110">
        <f>M41/J41</f>
        <v>0.89887845354244622</v>
      </c>
      <c r="AC41" s="282"/>
    </row>
    <row r="42" spans="1:29" ht="15.75" customHeight="1">
      <c r="A42" s="285"/>
      <c r="B42" s="100" t="s">
        <v>120</v>
      </c>
      <c r="C42" s="274" t="s">
        <v>204</v>
      </c>
      <c r="D42" s="275"/>
      <c r="E42" s="101">
        <v>18.53</v>
      </c>
      <c r="F42" s="102">
        <v>3703</v>
      </c>
      <c r="G42" s="103">
        <f t="shared" si="9"/>
        <v>68616.590000000011</v>
      </c>
      <c r="H42" s="26"/>
      <c r="I42" s="104">
        <v>3</v>
      </c>
      <c r="J42" s="105">
        <v>3300</v>
      </c>
      <c r="K42" s="106">
        <f t="shared" si="10"/>
        <v>1100</v>
      </c>
      <c r="L42" s="107">
        <v>3</v>
      </c>
      <c r="M42" s="105">
        <f>F42/V42*60</f>
        <v>2965.6952169076758</v>
      </c>
      <c r="N42" s="106">
        <f>M42/L42</f>
        <v>988.56507230255863</v>
      </c>
      <c r="O42" s="108">
        <f>L42-I42</f>
        <v>0</v>
      </c>
      <c r="P42" s="109">
        <f>N42-K42</f>
        <v>-111.43492769744137</v>
      </c>
      <c r="Q42" s="110">
        <f>N42/K42</f>
        <v>0.89869552027505328</v>
      </c>
      <c r="R42" s="290"/>
      <c r="S42" s="47">
        <v>0.36603009259259262</v>
      </c>
      <c r="T42" s="48">
        <v>0.41805555555555557</v>
      </c>
      <c r="U42" s="111">
        <v>5.8500000000000352</v>
      </c>
      <c r="V42" s="112">
        <v>74.916666666666657</v>
      </c>
      <c r="W42" s="113"/>
      <c r="X42" s="116"/>
      <c r="Y42" s="276"/>
      <c r="Z42" s="277"/>
      <c r="AA42" s="117">
        <f>M42-J42</f>
        <v>-334.30478309232421</v>
      </c>
      <c r="AB42" s="110">
        <f>M42/J42</f>
        <v>0.89869552027505328</v>
      </c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99"/>
      <c r="G55" s="135"/>
      <c r="H55" s="69"/>
      <c r="I55" s="136">
        <f t="shared" ref="I55:J55" si="11">AVERAGE(I39:I54)</f>
        <v>4.25</v>
      </c>
      <c r="J55" s="137">
        <f t="shared" si="11"/>
        <v>3300</v>
      </c>
      <c r="K55" s="138">
        <f t="shared" ref="K55" si="12">J55/I55</f>
        <v>776.47058823529414</v>
      </c>
      <c r="L55" s="136">
        <f t="shared" ref="L55:M55" si="13">AVERAGE(L39:L54)</f>
        <v>4.25</v>
      </c>
      <c r="M55" s="137">
        <f t="shared" si="13"/>
        <v>2966.4308413863268</v>
      </c>
      <c r="N55" s="138">
        <f>M55/L55</f>
        <v>697.98372738501803</v>
      </c>
      <c r="O55" s="139">
        <f>L55-I55</f>
        <v>0</v>
      </c>
      <c r="P55" s="140">
        <f>N55-K55</f>
        <v>-78.486860850276116</v>
      </c>
      <c r="Q55" s="141">
        <f>N55/K55</f>
        <v>0.89891843678373529</v>
      </c>
      <c r="R55" s="291"/>
      <c r="S55" s="142">
        <f>S39</f>
        <v>0.29188657407407409</v>
      </c>
      <c r="T55" s="143">
        <f>INDEX(T39:T54,COUNTA(T39:T54))</f>
        <v>0.41805555555555557</v>
      </c>
      <c r="U55" s="144"/>
      <c r="V55" s="166"/>
      <c r="W55" s="99"/>
      <c r="X55" s="69"/>
      <c r="Y55" s="279"/>
      <c r="Z55" s="280"/>
      <c r="AA55" s="168">
        <f>M55-J55</f>
        <v>-333.56915861367315</v>
      </c>
      <c r="AB55" s="141">
        <f>M55/J55</f>
        <v>0.8989184367837354</v>
      </c>
      <c r="AC55" s="283"/>
    </row>
    <row r="56" spans="1:29" ht="15.75" customHeight="1">
      <c r="A56" s="294" t="s">
        <v>71</v>
      </c>
      <c r="B56" s="114" t="s">
        <v>120</v>
      </c>
      <c r="C56" s="287" t="s">
        <v>130</v>
      </c>
      <c r="D56" s="288"/>
      <c r="E56" s="147">
        <v>18.18</v>
      </c>
      <c r="F56" s="97">
        <v>1314</v>
      </c>
      <c r="G56" s="148">
        <f t="shared" ref="G56:G59" si="14">E56*F56</f>
        <v>23888.52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3170.5093833780165</v>
      </c>
      <c r="N56" s="152">
        <f>M56/L56</f>
        <v>1056.8364611260056</v>
      </c>
      <c r="O56" s="154">
        <f>L56-I56</f>
        <v>0</v>
      </c>
      <c r="P56" s="155">
        <f>N56-K56</f>
        <v>-143.16353887399441</v>
      </c>
      <c r="Q56" s="156">
        <f>N56/K56</f>
        <v>0.88069705093833794</v>
      </c>
      <c r="R56" s="289">
        <f>Q72</f>
        <v>0.88422847977028063</v>
      </c>
      <c r="S56" s="157">
        <v>0.20842592592592593</v>
      </c>
      <c r="T56" s="158">
        <v>0.22569444444444445</v>
      </c>
      <c r="U56" s="159"/>
      <c r="V56" s="160">
        <v>24.866666666666664</v>
      </c>
      <c r="W56" s="161"/>
      <c r="X56" s="162"/>
      <c r="Y56" s="292"/>
      <c r="Z56" s="293"/>
      <c r="AA56" s="115">
        <f>M56-J56</f>
        <v>-429.49061662198346</v>
      </c>
      <c r="AB56" s="156">
        <f>M56/J56</f>
        <v>0.88069705093833794</v>
      </c>
      <c r="AC56" s="281">
        <f>AB72</f>
        <v>0.88422847977028063</v>
      </c>
    </row>
    <row r="57" spans="1:29" ht="15.75" customHeight="1">
      <c r="A57" s="295"/>
      <c r="B57" s="100" t="s">
        <v>120</v>
      </c>
      <c r="C57" s="274" t="s">
        <v>132</v>
      </c>
      <c r="D57" s="275"/>
      <c r="E57" s="101">
        <v>18.18</v>
      </c>
      <c r="F57" s="102">
        <v>2515</v>
      </c>
      <c r="G57" s="103">
        <f t="shared" si="14"/>
        <v>45722.7</v>
      </c>
      <c r="H57" s="26"/>
      <c r="I57" s="104">
        <v>3</v>
      </c>
      <c r="J57" s="105">
        <v>3600</v>
      </c>
      <c r="K57" s="106">
        <f t="shared" ref="K57:K93" si="15">J57/I57</f>
        <v>1200</v>
      </c>
      <c r="L57" s="107">
        <v>3</v>
      </c>
      <c r="M57" s="105">
        <f>F57/V57*60</f>
        <v>3169.0584529226467</v>
      </c>
      <c r="N57" s="106">
        <f>M57/L57</f>
        <v>1056.3528176408822</v>
      </c>
      <c r="O57" s="108">
        <f>L57-I57</f>
        <v>0</v>
      </c>
      <c r="P57" s="109">
        <f>N57-K57</f>
        <v>-143.64718235911778</v>
      </c>
      <c r="Q57" s="110">
        <f>N57/K57</f>
        <v>0.88029401470073521</v>
      </c>
      <c r="R57" s="290"/>
      <c r="S57" s="47">
        <v>0.2363773148148148</v>
      </c>
      <c r="T57" s="48">
        <v>0.26944444444444443</v>
      </c>
      <c r="U57" s="111">
        <v>15.383333333333313</v>
      </c>
      <c r="V57" s="112">
        <v>47.61666666666666</v>
      </c>
      <c r="W57" s="113"/>
      <c r="X57" s="116"/>
      <c r="Y57" s="276"/>
      <c r="Z57" s="277"/>
      <c r="AA57" s="117">
        <f>M57-J57</f>
        <v>-430.94154707735333</v>
      </c>
      <c r="AB57" s="110">
        <f>M57/J57</f>
        <v>0.88029401470073521</v>
      </c>
      <c r="AC57" s="282"/>
    </row>
    <row r="58" spans="1:29" ht="15.75" customHeight="1">
      <c r="A58" s="295"/>
      <c r="B58" s="100" t="s">
        <v>120</v>
      </c>
      <c r="C58" s="274" t="s">
        <v>131</v>
      </c>
      <c r="D58" s="275"/>
      <c r="E58" s="101">
        <v>14.03</v>
      </c>
      <c r="F58" s="102">
        <v>5088</v>
      </c>
      <c r="G58" s="103">
        <f t="shared" si="14"/>
        <v>71384.639999999999</v>
      </c>
      <c r="H58" s="26"/>
      <c r="I58" s="104">
        <v>3</v>
      </c>
      <c r="J58" s="105">
        <v>3000</v>
      </c>
      <c r="K58" s="106">
        <f t="shared" si="15"/>
        <v>1000</v>
      </c>
      <c r="L58" s="107">
        <v>3</v>
      </c>
      <c r="M58" s="105">
        <f>F58/V58*60</f>
        <v>2693.6470588235288</v>
      </c>
      <c r="N58" s="106">
        <f>M58/L58</f>
        <v>897.88235294117624</v>
      </c>
      <c r="O58" s="108">
        <f>L58-I58</f>
        <v>0</v>
      </c>
      <c r="P58" s="109">
        <f>N58-K58</f>
        <v>-102.11764705882376</v>
      </c>
      <c r="Q58" s="110">
        <f>N58/K58</f>
        <v>0.89788235294117624</v>
      </c>
      <c r="R58" s="290"/>
      <c r="S58" s="47">
        <v>0.27986111111111112</v>
      </c>
      <c r="T58" s="48">
        <v>0.35856481481481484</v>
      </c>
      <c r="U58" s="111">
        <v>15.000000000000027</v>
      </c>
      <c r="V58" s="112">
        <v>113.33333333333336</v>
      </c>
      <c r="W58" s="113"/>
      <c r="X58" s="116"/>
      <c r="Y58" s="276"/>
      <c r="Z58" s="277"/>
      <c r="AA58" s="117">
        <f>M58-J58</f>
        <v>-306.35294117647118</v>
      </c>
      <c r="AB58" s="110">
        <f>M58/J58</f>
        <v>0.89788235294117624</v>
      </c>
      <c r="AC58" s="282"/>
    </row>
    <row r="59" spans="1:29" ht="15.75" customHeight="1">
      <c r="A59" s="295"/>
      <c r="B59" s="100" t="s">
        <v>120</v>
      </c>
      <c r="C59" s="274" t="s">
        <v>133</v>
      </c>
      <c r="D59" s="275"/>
      <c r="E59" s="101">
        <v>14.28</v>
      </c>
      <c r="F59" s="102">
        <v>7017</v>
      </c>
      <c r="G59" s="103">
        <f t="shared" si="14"/>
        <v>100202.76</v>
      </c>
      <c r="H59" s="26"/>
      <c r="I59" s="104">
        <v>3</v>
      </c>
      <c r="J59" s="105">
        <v>3600</v>
      </c>
      <c r="K59" s="106">
        <f t="shared" si="15"/>
        <v>1200</v>
      </c>
      <c r="L59" s="107">
        <v>3</v>
      </c>
      <c r="M59" s="105">
        <f>F59/V59*60</f>
        <v>3169.1381257056819</v>
      </c>
      <c r="N59" s="106">
        <f>M59/L59</f>
        <v>1056.3793752352274</v>
      </c>
      <c r="O59" s="108">
        <f>L59-I59</f>
        <v>0</v>
      </c>
      <c r="P59" s="109">
        <f>N59-K59</f>
        <v>-143.62062476477263</v>
      </c>
      <c r="Q59" s="110">
        <f>N59/K59</f>
        <v>0.88031614602935615</v>
      </c>
      <c r="R59" s="290"/>
      <c r="S59" s="47">
        <v>0.36954861111111109</v>
      </c>
      <c r="T59" s="48">
        <v>0.46180555555555558</v>
      </c>
      <c r="U59" s="111">
        <v>15.816666666666608</v>
      </c>
      <c r="V59" s="112">
        <v>132.85000000000005</v>
      </c>
      <c r="W59" s="113"/>
      <c r="X59" s="116"/>
      <c r="Y59" s="276"/>
      <c r="Z59" s="277"/>
      <c r="AA59" s="117">
        <f>M59-J59</f>
        <v>-430.86187429431811</v>
      </c>
      <c r="AB59" s="110">
        <f>M59/J59</f>
        <v>0.88031614602935604</v>
      </c>
      <c r="AC59" s="282"/>
    </row>
    <row r="60" spans="1:29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26"/>
      <c r="X66" s="127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26"/>
      <c r="X67" s="127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26"/>
      <c r="X68" s="127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26"/>
      <c r="X69" s="127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26"/>
      <c r="X70" s="127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6">AVERAGE(I56:I71)</f>
        <v>3</v>
      </c>
      <c r="J72" s="137">
        <f t="shared" si="16"/>
        <v>3450</v>
      </c>
      <c r="K72" s="138">
        <f t="shared" ref="K72" si="17">J72/I72</f>
        <v>1150</v>
      </c>
      <c r="L72" s="136">
        <f t="shared" ref="L72:M72" si="18">AVERAGE(L56:L71)</f>
        <v>3</v>
      </c>
      <c r="M72" s="137">
        <f t="shared" si="18"/>
        <v>3050.5882552074681</v>
      </c>
      <c r="N72" s="138">
        <f t="shared" ref="N72:N77" si="19">M72/L72</f>
        <v>1016.8627517358227</v>
      </c>
      <c r="O72" s="139">
        <f t="shared" ref="O72:O77" si="20">L72-I72</f>
        <v>0</v>
      </c>
      <c r="P72" s="140">
        <f t="shared" ref="P72:P77" si="21">N72-K72</f>
        <v>-133.13724826417729</v>
      </c>
      <c r="Q72" s="141">
        <f t="shared" ref="Q72:Q77" si="22">N72/K72</f>
        <v>0.88422847977028063</v>
      </c>
      <c r="R72" s="291"/>
      <c r="S72" s="142">
        <f>S56</f>
        <v>0.20842592592592593</v>
      </c>
      <c r="T72" s="143">
        <f>INDEX(T56:T71,COUNTA(T56:T71))</f>
        <v>0.46180555555555558</v>
      </c>
      <c r="U72" s="144"/>
      <c r="V72" s="166"/>
      <c r="W72" s="99"/>
      <c r="X72" s="69"/>
      <c r="Y72" s="279"/>
      <c r="Z72" s="280"/>
      <c r="AA72" s="168">
        <f t="shared" ref="AA72:AA77" si="23">M72-J72</f>
        <v>-399.41174479253186</v>
      </c>
      <c r="AB72" s="141">
        <f t="shared" ref="AB72:AB77" si="24">M72/J72</f>
        <v>0.88422847977028063</v>
      </c>
      <c r="AC72" s="283"/>
    </row>
    <row r="73" spans="1:29" ht="15.75" customHeight="1">
      <c r="A73" s="284" t="s">
        <v>78</v>
      </c>
      <c r="B73" s="114" t="s">
        <v>120</v>
      </c>
      <c r="C73" s="287" t="s">
        <v>134</v>
      </c>
      <c r="D73" s="288"/>
      <c r="E73" s="147">
        <v>25.03</v>
      </c>
      <c r="F73" s="97">
        <v>1657</v>
      </c>
      <c r="G73" s="148">
        <f t="shared" ref="G73:G77" si="25">E73*F73</f>
        <v>41474.71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2938.5221674876825</v>
      </c>
      <c r="N73" s="152">
        <f t="shared" si="19"/>
        <v>734.63054187192063</v>
      </c>
      <c r="O73" s="154">
        <f t="shared" si="20"/>
        <v>0</v>
      </c>
      <c r="P73" s="155">
        <f t="shared" si="21"/>
        <v>-90.369458128079373</v>
      </c>
      <c r="Q73" s="156">
        <f t="shared" si="22"/>
        <v>0.89046126287505534</v>
      </c>
      <c r="R73" s="289">
        <f>Q89</f>
        <v>0.88739611758799464</v>
      </c>
      <c r="S73" s="157">
        <v>0.20844907407407406</v>
      </c>
      <c r="T73" s="158">
        <v>0.23194444444444445</v>
      </c>
      <c r="U73" s="159"/>
      <c r="V73" s="160">
        <v>33.833333333333357</v>
      </c>
      <c r="W73" s="158"/>
      <c r="X73" s="169"/>
      <c r="Y73" s="292"/>
      <c r="Z73" s="293"/>
      <c r="AA73" s="115">
        <f t="shared" si="23"/>
        <v>-361.47783251231749</v>
      </c>
      <c r="AB73" s="156">
        <f t="shared" si="24"/>
        <v>0.89046126287505534</v>
      </c>
      <c r="AC73" s="281">
        <f>AB89</f>
        <v>0.88739611758799464</v>
      </c>
    </row>
    <row r="74" spans="1:29" ht="15.75" customHeight="1">
      <c r="A74" s="285"/>
      <c r="B74" s="100" t="s">
        <v>120</v>
      </c>
      <c r="C74" s="274" t="s">
        <v>135</v>
      </c>
      <c r="D74" s="275"/>
      <c r="E74" s="101">
        <v>24.82</v>
      </c>
      <c r="F74" s="102">
        <v>2008</v>
      </c>
      <c r="G74" s="103">
        <f t="shared" si="25"/>
        <v>49838.559999999998</v>
      </c>
      <c r="H74" s="26"/>
      <c r="I74" s="104">
        <v>4</v>
      </c>
      <c r="J74" s="105">
        <v>3300</v>
      </c>
      <c r="K74" s="106">
        <f t="shared" si="15"/>
        <v>825</v>
      </c>
      <c r="L74" s="107">
        <v>4</v>
      </c>
      <c r="M74" s="105">
        <f>F74/V74*60</f>
        <v>2938.5365853658559</v>
      </c>
      <c r="N74" s="106">
        <f t="shared" si="19"/>
        <v>734.63414634146397</v>
      </c>
      <c r="O74" s="108">
        <f t="shared" si="20"/>
        <v>0</v>
      </c>
      <c r="P74" s="109">
        <f t="shared" si="21"/>
        <v>-90.365853658536025</v>
      </c>
      <c r="Q74" s="110">
        <f t="shared" si="22"/>
        <v>0.89046563192904726</v>
      </c>
      <c r="R74" s="290"/>
      <c r="S74" s="47">
        <v>0.24305555555555555</v>
      </c>
      <c r="T74" s="48">
        <v>0.27152777777777776</v>
      </c>
      <c r="U74" s="111">
        <v>15.999999999999982</v>
      </c>
      <c r="V74" s="112">
        <v>40.999999999999972</v>
      </c>
      <c r="W74" s="113"/>
      <c r="X74" s="13"/>
      <c r="Y74" s="276"/>
      <c r="Z74" s="277"/>
      <c r="AA74" s="117">
        <f t="shared" si="23"/>
        <v>-361.4634146341441</v>
      </c>
      <c r="AB74" s="110">
        <f t="shared" si="24"/>
        <v>0.89046563192904726</v>
      </c>
      <c r="AC74" s="282"/>
    </row>
    <row r="75" spans="1:29" ht="15.75" customHeight="1">
      <c r="A75" s="285"/>
      <c r="B75" s="100" t="s">
        <v>120</v>
      </c>
      <c r="C75" s="274" t="s">
        <v>136</v>
      </c>
      <c r="D75" s="275"/>
      <c r="E75" s="101">
        <v>30</v>
      </c>
      <c r="F75" s="102">
        <v>3337</v>
      </c>
      <c r="G75" s="103">
        <f t="shared" si="25"/>
        <v>100110</v>
      </c>
      <c r="H75" s="26"/>
      <c r="I75" s="104">
        <v>3</v>
      </c>
      <c r="J75" s="105">
        <v>3000</v>
      </c>
      <c r="K75" s="106">
        <f t="shared" si="15"/>
        <v>1000</v>
      </c>
      <c r="L75" s="107">
        <v>3</v>
      </c>
      <c r="M75" s="105">
        <f>F75/V75*60</f>
        <v>2694.146669656875</v>
      </c>
      <c r="N75" s="106">
        <f t="shared" si="19"/>
        <v>898.04888988562504</v>
      </c>
      <c r="O75" s="108">
        <f t="shared" si="20"/>
        <v>0</v>
      </c>
      <c r="P75" s="109">
        <f t="shared" si="21"/>
        <v>-101.95111011437496</v>
      </c>
      <c r="Q75" s="110">
        <f t="shared" si="22"/>
        <v>0.89804888988562503</v>
      </c>
      <c r="R75" s="290"/>
      <c r="S75" s="47">
        <v>0.28194444444444444</v>
      </c>
      <c r="T75" s="48">
        <v>0.33355324074074072</v>
      </c>
      <c r="U75" s="111">
        <v>15.000000000000027</v>
      </c>
      <c r="V75" s="112">
        <v>74.316666666666634</v>
      </c>
      <c r="W75" s="113"/>
      <c r="X75" s="13"/>
      <c r="Y75" s="276"/>
      <c r="Z75" s="277"/>
      <c r="AA75" s="117">
        <f t="shared" si="23"/>
        <v>-305.85333034312498</v>
      </c>
      <c r="AB75" s="110">
        <f t="shared" si="24"/>
        <v>0.89804888988562503</v>
      </c>
      <c r="AC75" s="282"/>
    </row>
    <row r="76" spans="1:29" ht="15.75" customHeight="1">
      <c r="A76" s="285"/>
      <c r="B76" s="100" t="s">
        <v>120</v>
      </c>
      <c r="C76" s="274" t="s">
        <v>128</v>
      </c>
      <c r="D76" s="275"/>
      <c r="E76" s="101">
        <v>17.89</v>
      </c>
      <c r="F76" s="102">
        <v>3391</v>
      </c>
      <c r="G76" s="103">
        <f t="shared" si="25"/>
        <v>60664.990000000005</v>
      </c>
      <c r="H76" s="26"/>
      <c r="I76" s="104">
        <v>4</v>
      </c>
      <c r="J76" s="105">
        <v>3600</v>
      </c>
      <c r="K76" s="106">
        <f t="shared" si="15"/>
        <v>900</v>
      </c>
      <c r="L76" s="107">
        <v>4</v>
      </c>
      <c r="M76" s="105">
        <f>F76/V76*60</f>
        <v>3169.9818229031412</v>
      </c>
      <c r="N76" s="106">
        <f t="shared" si="19"/>
        <v>792.49545572578529</v>
      </c>
      <c r="O76" s="108">
        <f t="shared" si="20"/>
        <v>0</v>
      </c>
      <c r="P76" s="109">
        <f t="shared" si="21"/>
        <v>-107.50454427421471</v>
      </c>
      <c r="Q76" s="110">
        <f t="shared" si="22"/>
        <v>0.88055050636198362</v>
      </c>
      <c r="R76" s="290"/>
      <c r="S76" s="47">
        <v>0.34375</v>
      </c>
      <c r="T76" s="48">
        <v>0.38832175925925927</v>
      </c>
      <c r="U76" s="111">
        <v>14.683333333333364</v>
      </c>
      <c r="V76" s="112">
        <v>64.183333333333351</v>
      </c>
      <c r="W76" s="113"/>
      <c r="X76" s="116"/>
      <c r="Y76" s="276"/>
      <c r="Z76" s="277"/>
      <c r="AA76" s="117">
        <f t="shared" si="23"/>
        <v>-430.01817709685884</v>
      </c>
      <c r="AB76" s="110">
        <f t="shared" si="24"/>
        <v>0.88055050636198362</v>
      </c>
      <c r="AC76" s="282"/>
    </row>
    <row r="77" spans="1:29" ht="15.75" customHeight="1">
      <c r="A77" s="285"/>
      <c r="B77" s="100" t="s">
        <v>120</v>
      </c>
      <c r="C77" s="274" t="s">
        <v>129</v>
      </c>
      <c r="D77" s="275"/>
      <c r="E77" s="101">
        <v>16.66</v>
      </c>
      <c r="F77" s="102">
        <v>5706</v>
      </c>
      <c r="G77" s="103">
        <f t="shared" si="25"/>
        <v>95061.96</v>
      </c>
      <c r="H77" s="13"/>
      <c r="I77" s="104">
        <v>5</v>
      </c>
      <c r="J77" s="105">
        <v>3600</v>
      </c>
      <c r="K77" s="106">
        <f t="shared" si="15"/>
        <v>720</v>
      </c>
      <c r="L77" s="107">
        <v>5</v>
      </c>
      <c r="M77" s="105">
        <f>F77/V77*60</f>
        <v>3167.0675300647563</v>
      </c>
      <c r="N77" s="106">
        <f t="shared" si="19"/>
        <v>633.4135060129513</v>
      </c>
      <c r="O77" s="108">
        <f t="shared" si="20"/>
        <v>0</v>
      </c>
      <c r="P77" s="109">
        <f t="shared" si="21"/>
        <v>-86.586493987048698</v>
      </c>
      <c r="Q77" s="110">
        <f t="shared" si="22"/>
        <v>0.87974098057354344</v>
      </c>
      <c r="R77" s="290"/>
      <c r="S77" s="47">
        <v>0.39861111111111114</v>
      </c>
      <c r="T77" s="48">
        <v>0.47368055555555555</v>
      </c>
      <c r="U77" s="111">
        <v>14.816666666666691</v>
      </c>
      <c r="V77" s="112">
        <v>108.09999999999995</v>
      </c>
      <c r="W77" s="113"/>
      <c r="X77" s="116"/>
      <c r="Y77" s="276"/>
      <c r="Z77" s="277"/>
      <c r="AA77" s="117">
        <f t="shared" si="23"/>
        <v>-432.93246993524372</v>
      </c>
      <c r="AB77" s="110">
        <f t="shared" si="24"/>
        <v>0.87974098057354344</v>
      </c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50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26"/>
      <c r="X81" s="127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26"/>
      <c r="X82" s="127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6">AVERAGE(I73:I88)</f>
        <v>4</v>
      </c>
      <c r="J89" s="137">
        <f t="shared" si="26"/>
        <v>3360</v>
      </c>
      <c r="K89" s="138">
        <f t="shared" ref="K89" si="27">J89/I89</f>
        <v>840</v>
      </c>
      <c r="L89" s="136">
        <f t="shared" ref="L89:M89" si="28">AVERAGE(L73:L88)</f>
        <v>4</v>
      </c>
      <c r="M89" s="137">
        <f t="shared" si="28"/>
        <v>2981.6509550956621</v>
      </c>
      <c r="N89" s="138">
        <f>M89/L89</f>
        <v>745.41273877391552</v>
      </c>
      <c r="O89" s="139">
        <f>L89-I89</f>
        <v>0</v>
      </c>
      <c r="P89" s="140">
        <f>N89-K89</f>
        <v>-94.587261226084479</v>
      </c>
      <c r="Q89" s="141">
        <f>N89/K89</f>
        <v>0.88739611758799464</v>
      </c>
      <c r="R89" s="291"/>
      <c r="S89" s="142">
        <f>S73</f>
        <v>0.20844907407407406</v>
      </c>
      <c r="T89" s="143">
        <f>INDEX(T73:T88,COUNTA(T73:T88))</f>
        <v>0.47368055555555555</v>
      </c>
      <c r="U89" s="144"/>
      <c r="V89" s="166"/>
      <c r="W89" s="167"/>
      <c r="X89" s="138"/>
      <c r="Y89" s="279"/>
      <c r="Z89" s="280"/>
      <c r="AA89" s="168">
        <f>M89-J89</f>
        <v>-378.34904490433792</v>
      </c>
      <c r="AB89" s="141">
        <f>M89/J89</f>
        <v>0.88739611758799464</v>
      </c>
      <c r="AC89" s="283"/>
    </row>
    <row r="90" spans="1:29" ht="15.75" customHeight="1">
      <c r="A90" s="294" t="s">
        <v>137</v>
      </c>
      <c r="B90" s="114" t="s">
        <v>114</v>
      </c>
      <c r="C90" s="287" t="s">
        <v>138</v>
      </c>
      <c r="D90" s="288"/>
      <c r="E90" s="147">
        <v>25.64</v>
      </c>
      <c r="F90" s="97">
        <v>1576</v>
      </c>
      <c r="G90" s="148">
        <f t="shared" ref="G90:G93" si="29">E90*F90</f>
        <v>40408.639999999999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3178.4873949579819</v>
      </c>
      <c r="N90" s="152">
        <f>M90/L90</f>
        <v>288.95339954163472</v>
      </c>
      <c r="O90" s="154">
        <f>L90-I90</f>
        <v>0</v>
      </c>
      <c r="P90" s="155">
        <f>N90-K90</f>
        <v>-38.319327731092528</v>
      </c>
      <c r="Q90" s="156">
        <f>N90/K90</f>
        <v>0.88291316526610619</v>
      </c>
      <c r="R90" s="289">
        <f>Q106</f>
        <v>0.87425546368169482</v>
      </c>
      <c r="S90" s="157">
        <v>0.7085069444444444</v>
      </c>
      <c r="T90" s="158">
        <v>0.72916666666666663</v>
      </c>
      <c r="U90" s="159"/>
      <c r="V90" s="160">
        <v>29.750000000000014</v>
      </c>
      <c r="W90" s="158"/>
      <c r="X90" s="169"/>
      <c r="Y90" s="292"/>
      <c r="Z90" s="293"/>
      <c r="AA90" s="115">
        <f>M90-J90</f>
        <v>-421.51260504201809</v>
      </c>
      <c r="AB90" s="156">
        <f>M90/J90</f>
        <v>0.88291316526610608</v>
      </c>
      <c r="AC90" s="281">
        <f>AB106</f>
        <v>0.87425546368169482</v>
      </c>
    </row>
    <row r="91" spans="1:29" ht="15.75" customHeight="1">
      <c r="A91" s="295"/>
      <c r="B91" s="100" t="s">
        <v>114</v>
      </c>
      <c r="C91" s="274" t="s">
        <v>139</v>
      </c>
      <c r="D91" s="275"/>
      <c r="E91" s="101">
        <v>29.52</v>
      </c>
      <c r="F91" s="102">
        <v>1965</v>
      </c>
      <c r="G91" s="103">
        <f t="shared" si="29"/>
        <v>58006.799999999996</v>
      </c>
      <c r="H91" s="26"/>
      <c r="I91" s="104">
        <v>12</v>
      </c>
      <c r="J91" s="105">
        <v>3600</v>
      </c>
      <c r="K91" s="106">
        <f t="shared" si="15"/>
        <v>300</v>
      </c>
      <c r="L91" s="107">
        <v>12</v>
      </c>
      <c r="M91" s="105">
        <f>F91/V91*60</f>
        <v>3142.603287427818</v>
      </c>
      <c r="N91" s="106">
        <f>M91/L91</f>
        <v>261.88360728565152</v>
      </c>
      <c r="O91" s="108">
        <f>L91-I91</f>
        <v>0</v>
      </c>
      <c r="P91" s="109">
        <f>N91-K91</f>
        <v>-38.116392714348478</v>
      </c>
      <c r="Q91" s="110">
        <f>N91/K91</f>
        <v>0.8729453576188384</v>
      </c>
      <c r="R91" s="290"/>
      <c r="S91" s="47">
        <v>0.73297453703703708</v>
      </c>
      <c r="T91" s="48">
        <v>0.75902777777777775</v>
      </c>
      <c r="U91" s="111">
        <v>5.4833333333334444</v>
      </c>
      <c r="V91" s="112">
        <v>37.516666666666566</v>
      </c>
      <c r="W91" s="113"/>
      <c r="X91" s="13"/>
      <c r="Y91" s="276"/>
      <c r="Z91" s="277"/>
      <c r="AA91" s="117">
        <f>M91-J91</f>
        <v>-457.39671257218197</v>
      </c>
      <c r="AB91" s="110">
        <f>M91/J91</f>
        <v>0.87294535761883829</v>
      </c>
      <c r="AC91" s="282"/>
    </row>
    <row r="92" spans="1:29" ht="15.75" customHeight="1">
      <c r="A92" s="295"/>
      <c r="B92" s="100" t="s">
        <v>114</v>
      </c>
      <c r="C92" s="274" t="s">
        <v>140</v>
      </c>
      <c r="D92" s="275"/>
      <c r="E92" s="101">
        <v>29.85</v>
      </c>
      <c r="F92" s="102">
        <v>2089</v>
      </c>
      <c r="G92" s="103">
        <f t="shared" si="29"/>
        <v>62356.65</v>
      </c>
      <c r="H92" s="26"/>
      <c r="I92" s="104">
        <v>12</v>
      </c>
      <c r="J92" s="105">
        <v>3600</v>
      </c>
      <c r="K92" s="106">
        <f t="shared" si="15"/>
        <v>300</v>
      </c>
      <c r="L92" s="107">
        <v>12</v>
      </c>
      <c r="M92" s="105">
        <f>F92/V92*60</f>
        <v>3141.353383458646</v>
      </c>
      <c r="N92" s="106">
        <f>M92/L92</f>
        <v>261.77944862155385</v>
      </c>
      <c r="O92" s="108">
        <f>L92-I92</f>
        <v>0</v>
      </c>
      <c r="P92" s="109">
        <f>N92-K92</f>
        <v>-38.220551378446146</v>
      </c>
      <c r="Q92" s="110">
        <f>N92/K92</f>
        <v>0.87259816207184615</v>
      </c>
      <c r="R92" s="290"/>
      <c r="S92" s="47">
        <v>0.76256944444444441</v>
      </c>
      <c r="T92" s="48">
        <v>0.79027777777777775</v>
      </c>
      <c r="U92" s="111">
        <v>5.0999999999999979</v>
      </c>
      <c r="V92" s="112">
        <v>39.900000000000006</v>
      </c>
      <c r="W92" s="113"/>
      <c r="X92" s="13"/>
      <c r="Y92" s="276"/>
      <c r="Z92" s="277"/>
      <c r="AA92" s="117">
        <f>M92-J92</f>
        <v>-458.64661654135398</v>
      </c>
      <c r="AB92" s="110">
        <f>M92/J92</f>
        <v>0.87259816207184615</v>
      </c>
      <c r="AC92" s="282"/>
    </row>
    <row r="93" spans="1:29" ht="15.75" customHeight="1">
      <c r="A93" s="295"/>
      <c r="B93" s="100" t="s">
        <v>120</v>
      </c>
      <c r="C93" s="274" t="s">
        <v>141</v>
      </c>
      <c r="D93" s="275"/>
      <c r="E93" s="101">
        <v>28.57</v>
      </c>
      <c r="F93" s="102">
        <v>1586</v>
      </c>
      <c r="G93" s="103">
        <f t="shared" si="29"/>
        <v>45312.020000000004</v>
      </c>
      <c r="H93" s="26"/>
      <c r="I93" s="104">
        <v>12</v>
      </c>
      <c r="J93" s="105">
        <v>3600</v>
      </c>
      <c r="K93" s="106">
        <f t="shared" si="15"/>
        <v>300</v>
      </c>
      <c r="L93" s="107">
        <v>12</v>
      </c>
      <c r="M93" s="105">
        <f>F93/V93*60</f>
        <v>3126.8346111719593</v>
      </c>
      <c r="N93" s="106">
        <f>M93/L93</f>
        <v>260.56955093099663</v>
      </c>
      <c r="O93" s="108">
        <f>L93-I93</f>
        <v>0</v>
      </c>
      <c r="P93" s="109">
        <f>N93-K93</f>
        <v>-39.430449069003373</v>
      </c>
      <c r="Q93" s="110">
        <f>N93/K93</f>
        <v>0.86856516976998877</v>
      </c>
      <c r="R93" s="290"/>
      <c r="S93" s="47">
        <v>0.7944444444444444</v>
      </c>
      <c r="T93" s="48">
        <v>0.81557870370370367</v>
      </c>
      <c r="U93" s="111">
        <v>5.9999999999999787</v>
      </c>
      <c r="V93" s="112">
        <v>30.433333333333348</v>
      </c>
      <c r="W93" s="113"/>
      <c r="X93" s="116"/>
      <c r="Y93" s="276"/>
      <c r="Z93" s="277"/>
      <c r="AA93" s="117">
        <f>M93-J93</f>
        <v>-473.1653888280407</v>
      </c>
      <c r="AB93" s="110">
        <f>M93/J93</f>
        <v>0.86856516976998865</v>
      </c>
      <c r="AC93" s="282"/>
    </row>
    <row r="94" spans="1:29" ht="15.75" customHeight="1">
      <c r="A94" s="296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0">AVERAGE(I90:I105)</f>
        <v>11.75</v>
      </c>
      <c r="J106" s="137">
        <f t="shared" si="30"/>
        <v>3600</v>
      </c>
      <c r="K106" s="138">
        <f t="shared" ref="K106" si="31">J106/I106</f>
        <v>306.38297872340428</v>
      </c>
      <c r="L106" s="136">
        <f t="shared" ref="L106:M106" si="32">AVERAGE(L90:L105)</f>
        <v>11.75</v>
      </c>
      <c r="M106" s="137">
        <f t="shared" si="32"/>
        <v>3147.3196692541014</v>
      </c>
      <c r="N106" s="138">
        <f>M106/L106</f>
        <v>267.85699312800864</v>
      </c>
      <c r="O106" s="139">
        <f>L106-I106</f>
        <v>0</v>
      </c>
      <c r="P106" s="140">
        <f>N106-K106</f>
        <v>-38.525985595395639</v>
      </c>
      <c r="Q106" s="141">
        <f>N106/K106</f>
        <v>0.87425546368169482</v>
      </c>
      <c r="R106" s="291"/>
      <c r="S106" s="142">
        <f>S90</f>
        <v>0.7085069444444444</v>
      </c>
      <c r="T106" s="143">
        <f>INDEX(T90:T105,COUNTA(T90:T105))</f>
        <v>0.81557870370370367</v>
      </c>
      <c r="U106" s="144"/>
      <c r="V106" s="166"/>
      <c r="W106" s="167"/>
      <c r="X106" s="138"/>
      <c r="Y106" s="279"/>
      <c r="Z106" s="280"/>
      <c r="AA106" s="168">
        <f>M106-J106</f>
        <v>-452.68033074589857</v>
      </c>
      <c r="AB106" s="141">
        <f>M106/J106</f>
        <v>0.87425546368169482</v>
      </c>
      <c r="AC106" s="283"/>
    </row>
    <row r="107" spans="1:29" ht="15.75" customHeight="1">
      <c r="A107" s="294" t="s">
        <v>147</v>
      </c>
      <c r="B107" s="114" t="s">
        <v>120</v>
      </c>
      <c r="C107" s="287" t="s">
        <v>144</v>
      </c>
      <c r="D107" s="288"/>
      <c r="E107" s="147">
        <v>18.18</v>
      </c>
      <c r="F107" s="97">
        <v>835</v>
      </c>
      <c r="G107" s="148">
        <f t="shared" ref="G107:G110" si="33">E107*F107</f>
        <v>15180.3</v>
      </c>
      <c r="H107" s="149"/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>F107/V107*60</f>
        <v>2964.4970414201316</v>
      </c>
      <c r="N107" s="152">
        <f>M107/L107</f>
        <v>741.1242603550329</v>
      </c>
      <c r="O107" s="154">
        <f>L107-I107</f>
        <v>0</v>
      </c>
      <c r="P107" s="155">
        <f>N107-K107</f>
        <v>-83.875739644967098</v>
      </c>
      <c r="Q107" s="156">
        <f>N107/K107</f>
        <v>0.89833243679397923</v>
      </c>
      <c r="R107" s="289">
        <f>Q123</f>
        <v>0.89372332944162858</v>
      </c>
      <c r="S107" s="157">
        <v>0.70840277777777783</v>
      </c>
      <c r="T107" s="158">
        <v>0.72013888888888888</v>
      </c>
      <c r="U107" s="159"/>
      <c r="V107" s="160">
        <v>16.899999999999924</v>
      </c>
      <c r="W107" s="161"/>
      <c r="X107" s="162"/>
      <c r="Y107" s="292"/>
      <c r="Z107" s="293"/>
      <c r="AA107" s="115">
        <f>M107-J107</f>
        <v>-335.50295857986839</v>
      </c>
      <c r="AB107" s="156">
        <f>M107/J107</f>
        <v>0.89833243679397923</v>
      </c>
      <c r="AC107" s="281">
        <f>AB123</f>
        <v>0.89372332944162847</v>
      </c>
    </row>
    <row r="108" spans="1:29" ht="15.75" customHeight="1">
      <c r="A108" s="295"/>
      <c r="B108" s="100" t="s">
        <v>120</v>
      </c>
      <c r="C108" s="274" t="s">
        <v>219</v>
      </c>
      <c r="D108" s="275"/>
      <c r="E108" s="101">
        <v>22.21</v>
      </c>
      <c r="F108" s="102">
        <v>2953</v>
      </c>
      <c r="G108" s="103">
        <f t="shared" si="33"/>
        <v>65586.13</v>
      </c>
      <c r="H108" s="26"/>
      <c r="I108" s="104">
        <v>4</v>
      </c>
      <c r="J108" s="105">
        <v>3000</v>
      </c>
      <c r="K108" s="106">
        <f t="shared" ref="K108:K151" si="34">J108/I108</f>
        <v>750</v>
      </c>
      <c r="L108" s="107">
        <v>4</v>
      </c>
      <c r="M108" s="105">
        <f>F108/V108*60</f>
        <v>2675.0880724710614</v>
      </c>
      <c r="N108" s="106">
        <f>M108/L108</f>
        <v>668.77201811776536</v>
      </c>
      <c r="O108" s="108">
        <f>L108-I108</f>
        <v>0</v>
      </c>
      <c r="P108" s="109">
        <f>N108-K108</f>
        <v>-81.227981882234644</v>
      </c>
      <c r="Q108" s="110">
        <f>N108/K108</f>
        <v>0.89169602415702043</v>
      </c>
      <c r="R108" s="290"/>
      <c r="S108" s="47">
        <v>0.72361111111111109</v>
      </c>
      <c r="T108" s="48">
        <v>0.76960648148148147</v>
      </c>
      <c r="U108" s="111">
        <v>4.9999999999999822</v>
      </c>
      <c r="V108" s="112">
        <v>66.233333333333348</v>
      </c>
      <c r="W108" s="113"/>
      <c r="X108" s="116"/>
      <c r="Y108" s="276"/>
      <c r="Z108" s="277"/>
      <c r="AA108" s="117">
        <f>M108-J108</f>
        <v>-324.91192752893858</v>
      </c>
      <c r="AB108" s="110">
        <f>M108/J108</f>
        <v>0.89169602415702043</v>
      </c>
      <c r="AC108" s="282"/>
    </row>
    <row r="109" spans="1:29" ht="15.75" customHeight="1">
      <c r="A109" s="295"/>
      <c r="B109" s="100" t="s">
        <v>120</v>
      </c>
      <c r="C109" s="274" t="s">
        <v>202</v>
      </c>
      <c r="D109" s="275"/>
      <c r="E109" s="101">
        <v>22.48</v>
      </c>
      <c r="F109" s="102">
        <v>1411</v>
      </c>
      <c r="G109" s="103">
        <f t="shared" si="33"/>
        <v>31719.279999999999</v>
      </c>
      <c r="H109" s="26"/>
      <c r="I109" s="104">
        <v>5</v>
      </c>
      <c r="J109" s="105">
        <v>3000</v>
      </c>
      <c r="K109" s="106">
        <f t="shared" si="34"/>
        <v>600</v>
      </c>
      <c r="L109" s="107">
        <v>5</v>
      </c>
      <c r="M109" s="105">
        <f>F109/V109*60</f>
        <v>2677.7016341592043</v>
      </c>
      <c r="N109" s="106">
        <f>M109/L109</f>
        <v>535.54032683184084</v>
      </c>
      <c r="O109" s="108">
        <f>L109-I109</f>
        <v>0</v>
      </c>
      <c r="P109" s="109">
        <f>N109-K109</f>
        <v>-64.459673168159156</v>
      </c>
      <c r="Q109" s="110">
        <f>N109/K109</f>
        <v>0.89256721138640138</v>
      </c>
      <c r="R109" s="290"/>
      <c r="S109" s="47">
        <v>0.77318287037037037</v>
      </c>
      <c r="T109" s="48">
        <v>0.79513888888888884</v>
      </c>
      <c r="U109" s="111">
        <v>5.1500000000000057</v>
      </c>
      <c r="V109" s="112">
        <v>31.6166666666666</v>
      </c>
      <c r="W109" s="113"/>
      <c r="X109" s="116"/>
      <c r="Y109" s="276"/>
      <c r="Z109" s="277"/>
      <c r="AA109" s="117">
        <f>M109-J109</f>
        <v>-322.29836584079567</v>
      </c>
      <c r="AB109" s="110">
        <f>M109/J109</f>
        <v>0.89256721138640149</v>
      </c>
      <c r="AC109" s="282"/>
    </row>
    <row r="110" spans="1:29" ht="15.75" customHeight="1">
      <c r="A110" s="295"/>
      <c r="B110" s="100" t="s">
        <v>120</v>
      </c>
      <c r="C110" s="274" t="s">
        <v>146</v>
      </c>
      <c r="D110" s="275"/>
      <c r="E110" s="101">
        <v>24.54</v>
      </c>
      <c r="F110" s="102">
        <v>2185</v>
      </c>
      <c r="G110" s="103">
        <f t="shared" si="33"/>
        <v>53619.9</v>
      </c>
      <c r="H110" s="26"/>
      <c r="I110" s="104">
        <v>4</v>
      </c>
      <c r="J110" s="105">
        <v>3000</v>
      </c>
      <c r="K110" s="106">
        <f t="shared" si="34"/>
        <v>750</v>
      </c>
      <c r="L110" s="107">
        <v>4</v>
      </c>
      <c r="M110" s="105">
        <f>F110/V110*60</f>
        <v>2675.5102040816337</v>
      </c>
      <c r="N110" s="106">
        <f>M110/L110</f>
        <v>668.87755102040842</v>
      </c>
      <c r="O110" s="108">
        <f>L110-I110</f>
        <v>0</v>
      </c>
      <c r="P110" s="109">
        <f>N110-K110</f>
        <v>-81.122448979591582</v>
      </c>
      <c r="Q110" s="110">
        <f>N110/K110</f>
        <v>0.89183673469387792</v>
      </c>
      <c r="R110" s="290"/>
      <c r="S110" s="47">
        <v>0.7993055555555556</v>
      </c>
      <c r="T110" s="48">
        <v>0.83333333333333337</v>
      </c>
      <c r="U110" s="111">
        <v>6.0000000000001386</v>
      </c>
      <c r="V110" s="112">
        <v>48.999999999999986</v>
      </c>
      <c r="W110" s="113"/>
      <c r="X110" s="116"/>
      <c r="Y110" s="276"/>
      <c r="Z110" s="277"/>
      <c r="AA110" s="117">
        <f>M110-J110</f>
        <v>-324.48979591836633</v>
      </c>
      <c r="AB110" s="110">
        <f>M110/J110</f>
        <v>0.89183673469387792</v>
      </c>
      <c r="AC110" s="282"/>
    </row>
    <row r="111" spans="1:29" ht="15.75" customHeight="1">
      <c r="A111" s="296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96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276"/>
      <c r="Z112" s="277"/>
      <c r="AA112" s="117"/>
      <c r="AB112" s="110"/>
      <c r="AC112" s="282"/>
    </row>
    <row r="113" spans="1:29" ht="15.75" customHeight="1">
      <c r="A113" s="296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96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96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276"/>
      <c r="Z115" s="277"/>
      <c r="AA115" s="117"/>
      <c r="AB115" s="110"/>
      <c r="AC115" s="282"/>
    </row>
    <row r="116" spans="1:29" ht="15.75" customHeight="1">
      <c r="A116" s="296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276"/>
      <c r="Z116" s="277"/>
      <c r="AA116" s="117"/>
      <c r="AB116" s="110"/>
      <c r="AC116" s="282"/>
    </row>
    <row r="117" spans="1:29" ht="15.75" customHeight="1">
      <c r="A117" s="296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96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96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96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96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96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97"/>
      <c r="B123" s="133" t="s">
        <v>117</v>
      </c>
      <c r="C123" s="278"/>
      <c r="D123" s="278"/>
      <c r="E123" s="134"/>
      <c r="F123" s="99"/>
      <c r="G123" s="135"/>
      <c r="H123" s="69"/>
      <c r="I123" s="136">
        <f t="shared" ref="I123:J123" si="35">AVERAGE(I107:I122)</f>
        <v>4.25</v>
      </c>
      <c r="J123" s="137">
        <f t="shared" si="35"/>
        <v>3075</v>
      </c>
      <c r="K123" s="138">
        <f t="shared" ref="K123" si="36">J123/I123</f>
        <v>723.52941176470586</v>
      </c>
      <c r="L123" s="136">
        <f t="shared" ref="L123:M123" si="37">AVERAGE(L107:L122)</f>
        <v>4.25</v>
      </c>
      <c r="M123" s="137">
        <f t="shared" si="37"/>
        <v>2748.1992380330075</v>
      </c>
      <c r="N123" s="138">
        <f t="shared" ref="N123:N133" si="38">M123/L123</f>
        <v>646.63511483129594</v>
      </c>
      <c r="O123" s="139">
        <f t="shared" ref="O123:O133" si="39">L123-I123</f>
        <v>0</v>
      </c>
      <c r="P123" s="140">
        <f t="shared" ref="P123:P133" si="40">N123-K123</f>
        <v>-76.894296933409919</v>
      </c>
      <c r="Q123" s="141">
        <f t="shared" ref="Q123:Q133" si="41">N123/K123</f>
        <v>0.89372332944162858</v>
      </c>
      <c r="R123" s="291"/>
      <c r="S123" s="142">
        <f>S107</f>
        <v>0.70840277777777783</v>
      </c>
      <c r="T123" s="143">
        <f>INDEX(T107:T122,COUNTA(T107:T122))</f>
        <v>0.83333333333333337</v>
      </c>
      <c r="U123" s="144"/>
      <c r="V123" s="166"/>
      <c r="W123" s="99"/>
      <c r="X123" s="69"/>
      <c r="Y123" s="279"/>
      <c r="Z123" s="280"/>
      <c r="AA123" s="168">
        <f t="shared" ref="AA123:AA133" si="42">M123-J123</f>
        <v>-326.80076196699247</v>
      </c>
      <c r="AB123" s="141">
        <f t="shared" ref="AB123:AB133" si="43">M123/J123</f>
        <v>0.89372332944162847</v>
      </c>
      <c r="AC123" s="283"/>
    </row>
    <row r="124" spans="1:29" ht="15.75" customHeight="1">
      <c r="A124" s="284" t="s">
        <v>150</v>
      </c>
      <c r="B124" s="114" t="s">
        <v>120</v>
      </c>
      <c r="C124" s="287" t="s">
        <v>152</v>
      </c>
      <c r="D124" s="288"/>
      <c r="E124" s="147">
        <v>18.18</v>
      </c>
      <c r="F124" s="97">
        <v>671</v>
      </c>
      <c r="G124" s="148">
        <f t="shared" ref="G124:G133" si="44">E124*F124</f>
        <v>12198.78</v>
      </c>
      <c r="H124" s="149">
        <v>2</v>
      </c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3" si="45">F124/V124*60</f>
        <v>2695.9821428571445</v>
      </c>
      <c r="N124" s="152">
        <f t="shared" si="38"/>
        <v>673.99553571428612</v>
      </c>
      <c r="O124" s="154">
        <f t="shared" si="39"/>
        <v>0</v>
      </c>
      <c r="P124" s="155">
        <f t="shared" si="40"/>
        <v>-76.00446428571388</v>
      </c>
      <c r="Q124" s="156">
        <f t="shared" si="41"/>
        <v>0.89866071428571481</v>
      </c>
      <c r="R124" s="289">
        <f>Q140</f>
        <v>0.8877649807423118</v>
      </c>
      <c r="S124" s="157">
        <v>0.70837962962962964</v>
      </c>
      <c r="T124" s="158">
        <v>0.71875</v>
      </c>
      <c r="U124" s="159"/>
      <c r="V124" s="160">
        <v>14.933333333333323</v>
      </c>
      <c r="W124" s="161"/>
      <c r="X124" s="162"/>
      <c r="Y124" s="292"/>
      <c r="Z124" s="293"/>
      <c r="AA124" s="115">
        <f t="shared" si="42"/>
        <v>-304.01785714285552</v>
      </c>
      <c r="AB124" s="156">
        <f t="shared" si="43"/>
        <v>0.89866071428571481</v>
      </c>
      <c r="AC124" s="281">
        <f>AB140</f>
        <v>0.8877649807423118</v>
      </c>
    </row>
    <row r="125" spans="1:29" ht="15.75" customHeight="1">
      <c r="A125" s="285"/>
      <c r="B125" s="100" t="s">
        <v>120</v>
      </c>
      <c r="C125" s="274" t="s">
        <v>151</v>
      </c>
      <c r="D125" s="275"/>
      <c r="E125" s="101">
        <v>14.03</v>
      </c>
      <c r="F125" s="102">
        <v>2317</v>
      </c>
      <c r="G125" s="103">
        <f t="shared" si="44"/>
        <v>32507.51</v>
      </c>
      <c r="H125" s="26">
        <v>2</v>
      </c>
      <c r="I125" s="104">
        <v>3</v>
      </c>
      <c r="J125" s="105">
        <v>3000</v>
      </c>
      <c r="K125" s="106">
        <f t="shared" si="34"/>
        <v>1000</v>
      </c>
      <c r="L125" s="107">
        <v>3</v>
      </c>
      <c r="M125" s="105">
        <f t="shared" si="45"/>
        <v>2695.0565428109871</v>
      </c>
      <c r="N125" s="106">
        <f t="shared" si="38"/>
        <v>898.35218093699575</v>
      </c>
      <c r="O125" s="108">
        <f t="shared" si="39"/>
        <v>0</v>
      </c>
      <c r="P125" s="109">
        <f t="shared" si="40"/>
        <v>-101.64781906300425</v>
      </c>
      <c r="Q125" s="110">
        <f t="shared" si="41"/>
        <v>0.89835218093699576</v>
      </c>
      <c r="R125" s="290"/>
      <c r="S125" s="47">
        <v>0.72945601851851849</v>
      </c>
      <c r="T125" s="48">
        <v>0.76527777777777772</v>
      </c>
      <c r="U125" s="111">
        <v>15.416666666666625</v>
      </c>
      <c r="V125" s="112">
        <v>51.5833333333333</v>
      </c>
      <c r="W125" s="113"/>
      <c r="X125" s="116"/>
      <c r="Y125" s="276"/>
      <c r="Z125" s="277"/>
      <c r="AA125" s="117">
        <f t="shared" si="42"/>
        <v>-304.94345718901286</v>
      </c>
      <c r="AB125" s="110">
        <f t="shared" si="43"/>
        <v>0.89835218093699576</v>
      </c>
      <c r="AC125" s="282"/>
    </row>
    <row r="126" spans="1:29" ht="15.75" customHeight="1">
      <c r="A126" s="285"/>
      <c r="B126" s="100" t="s">
        <v>120</v>
      </c>
      <c r="C126" s="274" t="s">
        <v>156</v>
      </c>
      <c r="D126" s="275"/>
      <c r="E126" s="101">
        <v>18.18</v>
      </c>
      <c r="F126" s="102">
        <v>1379</v>
      </c>
      <c r="G126" s="103">
        <f t="shared" si="44"/>
        <v>25070.22</v>
      </c>
      <c r="H126" s="26"/>
      <c r="I126" s="104">
        <v>3</v>
      </c>
      <c r="J126" s="105">
        <v>3600</v>
      </c>
      <c r="K126" s="106">
        <f t="shared" si="34"/>
        <v>1200</v>
      </c>
      <c r="L126" s="107">
        <v>3</v>
      </c>
      <c r="M126" s="105">
        <f t="shared" si="45"/>
        <v>3170.1149425287449</v>
      </c>
      <c r="N126" s="106">
        <f t="shared" si="38"/>
        <v>1056.7049808429149</v>
      </c>
      <c r="O126" s="108">
        <f t="shared" si="39"/>
        <v>0</v>
      </c>
      <c r="P126" s="109">
        <f t="shared" si="40"/>
        <v>-143.29501915708511</v>
      </c>
      <c r="Q126" s="110">
        <f t="shared" si="41"/>
        <v>0.88058748403576237</v>
      </c>
      <c r="R126" s="290"/>
      <c r="S126" s="47">
        <v>0.77569444444444446</v>
      </c>
      <c r="T126" s="48">
        <v>0.79381944444444441</v>
      </c>
      <c r="U126" s="111">
        <v>15.000000000000107</v>
      </c>
      <c r="V126" s="112">
        <v>26.099999999999923</v>
      </c>
      <c r="W126" s="113"/>
      <c r="X126" s="116"/>
      <c r="Y126" s="276"/>
      <c r="Z126" s="277"/>
      <c r="AA126" s="117">
        <f t="shared" si="42"/>
        <v>-429.8850574712551</v>
      </c>
      <c r="AB126" s="110">
        <f t="shared" si="43"/>
        <v>0.88058748403576248</v>
      </c>
      <c r="AC126" s="282"/>
    </row>
    <row r="127" spans="1:29" ht="15.75" customHeight="1">
      <c r="A127" s="285"/>
      <c r="B127" s="100" t="s">
        <v>120</v>
      </c>
      <c r="C127" s="274" t="s">
        <v>143</v>
      </c>
      <c r="D127" s="275"/>
      <c r="E127" s="101">
        <v>16.7</v>
      </c>
      <c r="F127" s="102">
        <v>470</v>
      </c>
      <c r="G127" s="103">
        <f t="shared" si="44"/>
        <v>7849</v>
      </c>
      <c r="H127" s="26">
        <v>2</v>
      </c>
      <c r="I127" s="104">
        <v>3</v>
      </c>
      <c r="J127" s="105">
        <v>3600</v>
      </c>
      <c r="K127" s="106">
        <f t="shared" si="34"/>
        <v>1200</v>
      </c>
      <c r="L127" s="107">
        <v>3</v>
      </c>
      <c r="M127" s="105">
        <f t="shared" si="45"/>
        <v>3168.5393258427134</v>
      </c>
      <c r="N127" s="106">
        <f t="shared" si="38"/>
        <v>1056.1797752809046</v>
      </c>
      <c r="O127" s="108">
        <f t="shared" si="39"/>
        <v>0</v>
      </c>
      <c r="P127" s="109">
        <f t="shared" si="40"/>
        <v>-143.82022471909545</v>
      </c>
      <c r="Q127" s="110">
        <f t="shared" si="41"/>
        <v>0.8801498127340871</v>
      </c>
      <c r="R127" s="290"/>
      <c r="S127" s="47">
        <v>0.80423611111111115</v>
      </c>
      <c r="T127" s="48">
        <v>0.81041666666666667</v>
      </c>
      <c r="U127" s="111">
        <v>15.000000000000107</v>
      </c>
      <c r="V127" s="112">
        <v>8.8999999999999524</v>
      </c>
      <c r="W127" s="113"/>
      <c r="X127" s="116"/>
      <c r="Y127" s="276"/>
      <c r="Z127" s="277"/>
      <c r="AA127" s="117">
        <f t="shared" si="42"/>
        <v>-431.46067415728658</v>
      </c>
      <c r="AB127" s="110">
        <f t="shared" si="43"/>
        <v>0.8801498127340871</v>
      </c>
      <c r="AC127" s="282"/>
    </row>
    <row r="128" spans="1:29" ht="15.75" customHeight="1">
      <c r="A128" s="285"/>
      <c r="B128" s="100" t="s">
        <v>120</v>
      </c>
      <c r="C128" s="274" t="s">
        <v>153</v>
      </c>
      <c r="D128" s="275"/>
      <c r="E128" s="101">
        <v>14.28</v>
      </c>
      <c r="F128" s="102">
        <v>2961</v>
      </c>
      <c r="G128" s="103">
        <f t="shared" si="44"/>
        <v>42283.08</v>
      </c>
      <c r="H128" s="13">
        <v>2</v>
      </c>
      <c r="I128" s="104">
        <v>3</v>
      </c>
      <c r="J128" s="105">
        <v>3600</v>
      </c>
      <c r="K128" s="106">
        <f t="shared" si="34"/>
        <v>1200</v>
      </c>
      <c r="L128" s="107">
        <v>3</v>
      </c>
      <c r="M128" s="105">
        <f t="shared" si="45"/>
        <v>3168.7277051129563</v>
      </c>
      <c r="N128" s="106">
        <f t="shared" si="38"/>
        <v>1056.2425683709855</v>
      </c>
      <c r="O128" s="108">
        <f t="shared" si="39"/>
        <v>0</v>
      </c>
      <c r="P128" s="109">
        <f t="shared" si="40"/>
        <v>-143.75743162901449</v>
      </c>
      <c r="Q128" s="110">
        <f t="shared" si="41"/>
        <v>0.88020214030915456</v>
      </c>
      <c r="R128" s="290"/>
      <c r="S128" s="47">
        <v>0.8208333333333333</v>
      </c>
      <c r="T128" s="48">
        <v>0.85976851851851854</v>
      </c>
      <c r="U128" s="111">
        <v>14.999999999999947</v>
      </c>
      <c r="V128" s="112">
        <v>56.066666666666748</v>
      </c>
      <c r="W128" s="113">
        <v>0.85976851851851854</v>
      </c>
      <c r="X128" s="116">
        <v>0.91182870370370372</v>
      </c>
      <c r="Y128" s="276"/>
      <c r="Z128" s="277"/>
      <c r="AA128" s="117">
        <f t="shared" si="42"/>
        <v>-431.2722948870437</v>
      </c>
      <c r="AB128" s="110">
        <f t="shared" si="43"/>
        <v>0.88020214030915456</v>
      </c>
      <c r="AC128" s="282"/>
    </row>
    <row r="129" spans="1:29" ht="15.75" customHeight="1">
      <c r="A129" s="285"/>
      <c r="B129" s="100" t="s">
        <v>120</v>
      </c>
      <c r="C129" s="274" t="s">
        <v>152</v>
      </c>
      <c r="D129" s="275"/>
      <c r="E129" s="101">
        <v>18.18</v>
      </c>
      <c r="F129" s="102">
        <v>1301</v>
      </c>
      <c r="G129" s="121">
        <f t="shared" si="44"/>
        <v>23652.18</v>
      </c>
      <c r="H129" s="122"/>
      <c r="I129" s="104">
        <v>4</v>
      </c>
      <c r="J129" s="105">
        <v>3000</v>
      </c>
      <c r="K129" s="106">
        <f t="shared" si="34"/>
        <v>750</v>
      </c>
      <c r="L129" s="107">
        <v>4</v>
      </c>
      <c r="M129" s="105">
        <f t="shared" si="45"/>
        <v>2694.8216340621407</v>
      </c>
      <c r="N129" s="106">
        <f t="shared" si="38"/>
        <v>673.70540851553517</v>
      </c>
      <c r="O129" s="108">
        <f t="shared" si="39"/>
        <v>0</v>
      </c>
      <c r="P129" s="109">
        <f t="shared" si="40"/>
        <v>-76.294591484464831</v>
      </c>
      <c r="Q129" s="110">
        <f t="shared" si="41"/>
        <v>0.89827387802071357</v>
      </c>
      <c r="R129" s="290"/>
      <c r="S129" s="47">
        <v>0.91182870370370372</v>
      </c>
      <c r="T129" s="48">
        <v>0.93194444444444446</v>
      </c>
      <c r="U129" s="111">
        <v>74.966666666666669</v>
      </c>
      <c r="V129" s="112">
        <v>28.966666666666665</v>
      </c>
      <c r="W129" s="113"/>
      <c r="X129" s="116"/>
      <c r="Y129" s="276"/>
      <c r="Z129" s="277"/>
      <c r="AA129" s="117">
        <f t="shared" si="42"/>
        <v>-305.17836593785933</v>
      </c>
      <c r="AB129" s="110">
        <f t="shared" si="43"/>
        <v>0.89827387802071357</v>
      </c>
      <c r="AC129" s="282"/>
    </row>
    <row r="130" spans="1:29" ht="15.75" customHeight="1">
      <c r="A130" s="285"/>
      <c r="B130" s="100" t="s">
        <v>120</v>
      </c>
      <c r="C130" s="274" t="s">
        <v>151</v>
      </c>
      <c r="D130" s="275"/>
      <c r="E130" s="101">
        <v>14.03</v>
      </c>
      <c r="F130" s="102">
        <v>5978</v>
      </c>
      <c r="G130" s="121">
        <f t="shared" si="44"/>
        <v>83871.34</v>
      </c>
      <c r="H130" s="62"/>
      <c r="I130" s="104">
        <v>3</v>
      </c>
      <c r="J130" s="105">
        <v>3000</v>
      </c>
      <c r="K130" s="106">
        <f t="shared" si="34"/>
        <v>1000</v>
      </c>
      <c r="L130" s="107">
        <v>3</v>
      </c>
      <c r="M130" s="105">
        <f t="shared" si="45"/>
        <v>2694.8159278737821</v>
      </c>
      <c r="N130" s="106">
        <f t="shared" si="38"/>
        <v>898.27197595792734</v>
      </c>
      <c r="O130" s="123">
        <f t="shared" si="39"/>
        <v>0</v>
      </c>
      <c r="P130" s="124">
        <f t="shared" si="40"/>
        <v>-101.72802404207266</v>
      </c>
      <c r="Q130" s="125">
        <f t="shared" si="41"/>
        <v>0.89827197595792729</v>
      </c>
      <c r="R130" s="290"/>
      <c r="S130" s="47">
        <v>0.94236111111111109</v>
      </c>
      <c r="T130" s="48">
        <v>1.0347916666666666</v>
      </c>
      <c r="U130" s="111">
        <v>14.999999999999947</v>
      </c>
      <c r="V130" s="112">
        <v>133.09999999999985</v>
      </c>
      <c r="W130" s="113"/>
      <c r="X130" s="116"/>
      <c r="Y130" s="276"/>
      <c r="Z130" s="277"/>
      <c r="AA130" s="117">
        <f t="shared" si="42"/>
        <v>-305.18407212621787</v>
      </c>
      <c r="AB130" s="110">
        <f t="shared" si="43"/>
        <v>0.8982719759579274</v>
      </c>
      <c r="AC130" s="282"/>
    </row>
    <row r="131" spans="1:29" ht="15.75" customHeight="1">
      <c r="A131" s="285"/>
      <c r="B131" s="100" t="s">
        <v>120</v>
      </c>
      <c r="C131" s="274" t="s">
        <v>143</v>
      </c>
      <c r="D131" s="275"/>
      <c r="E131" s="101">
        <v>16.7</v>
      </c>
      <c r="F131" s="102">
        <v>1020</v>
      </c>
      <c r="G131" s="121">
        <f t="shared" si="44"/>
        <v>17034</v>
      </c>
      <c r="H131" s="62"/>
      <c r="I131" s="104">
        <v>3</v>
      </c>
      <c r="J131" s="105">
        <v>3600</v>
      </c>
      <c r="K131" s="106">
        <f t="shared" si="34"/>
        <v>1200</v>
      </c>
      <c r="L131" s="118">
        <v>3</v>
      </c>
      <c r="M131" s="105">
        <f t="shared" si="45"/>
        <v>3168.2484900776385</v>
      </c>
      <c r="N131" s="106">
        <f t="shared" si="38"/>
        <v>1056.0828300258795</v>
      </c>
      <c r="O131" s="123">
        <f t="shared" si="39"/>
        <v>0</v>
      </c>
      <c r="P131" s="124">
        <f t="shared" si="40"/>
        <v>-143.9171699741205</v>
      </c>
      <c r="Q131" s="125">
        <f t="shared" si="41"/>
        <v>0.88006902502156625</v>
      </c>
      <c r="R131" s="290"/>
      <c r="S131" s="47">
        <v>1.0451388888888888</v>
      </c>
      <c r="T131" s="48">
        <v>1.0585532407407408</v>
      </c>
      <c r="U131" s="111">
        <v>14.900000000000091</v>
      </c>
      <c r="V131" s="112">
        <v>19.316666666666755</v>
      </c>
      <c r="W131" s="113"/>
      <c r="X131" s="116"/>
      <c r="Y131" s="276"/>
      <c r="Z131" s="277"/>
      <c r="AA131" s="117">
        <f t="shared" si="42"/>
        <v>-431.75150992236149</v>
      </c>
      <c r="AB131" s="110">
        <f t="shared" si="43"/>
        <v>0.88006902502156625</v>
      </c>
      <c r="AC131" s="282"/>
    </row>
    <row r="132" spans="1:29" ht="15.75" customHeight="1">
      <c r="A132" s="285"/>
      <c r="B132" s="100" t="s">
        <v>120</v>
      </c>
      <c r="C132" s="274" t="s">
        <v>145</v>
      </c>
      <c r="D132" s="275"/>
      <c r="E132" s="101">
        <v>22.28</v>
      </c>
      <c r="F132" s="102">
        <v>825</v>
      </c>
      <c r="G132" s="121">
        <f t="shared" si="44"/>
        <v>18381</v>
      </c>
      <c r="H132" s="62"/>
      <c r="I132" s="104">
        <v>5</v>
      </c>
      <c r="J132" s="105">
        <v>3300</v>
      </c>
      <c r="K132" s="106">
        <f t="shared" si="34"/>
        <v>660</v>
      </c>
      <c r="L132" s="118">
        <v>5</v>
      </c>
      <c r="M132" s="105">
        <f t="shared" si="45"/>
        <v>2937.6854599406674</v>
      </c>
      <c r="N132" s="106">
        <f t="shared" si="38"/>
        <v>587.53709198813351</v>
      </c>
      <c r="O132" s="123">
        <f t="shared" si="39"/>
        <v>0</v>
      </c>
      <c r="P132" s="124">
        <f t="shared" si="40"/>
        <v>-72.462908011866489</v>
      </c>
      <c r="Q132" s="125">
        <f t="shared" si="41"/>
        <v>0.89020771513353558</v>
      </c>
      <c r="R132" s="290"/>
      <c r="S132" s="47">
        <v>1.0688541666666667</v>
      </c>
      <c r="T132" s="48">
        <v>1.0805555555555555</v>
      </c>
      <c r="U132" s="111">
        <v>14.833333333333307</v>
      </c>
      <c r="V132" s="112">
        <v>16.849999999999916</v>
      </c>
      <c r="W132" s="113"/>
      <c r="X132" s="116"/>
      <c r="Y132" s="276"/>
      <c r="Z132" s="277"/>
      <c r="AA132" s="117">
        <f t="shared" si="42"/>
        <v>-362.31454005933256</v>
      </c>
      <c r="AB132" s="110">
        <f t="shared" si="43"/>
        <v>0.89020771513353558</v>
      </c>
      <c r="AC132" s="282"/>
    </row>
    <row r="133" spans="1:29" ht="15.75" customHeight="1">
      <c r="A133" s="285"/>
      <c r="B133" s="100" t="s">
        <v>120</v>
      </c>
      <c r="C133" s="274" t="s">
        <v>153</v>
      </c>
      <c r="D133" s="275"/>
      <c r="E133" s="101">
        <v>14.28</v>
      </c>
      <c r="F133" s="102">
        <v>7844</v>
      </c>
      <c r="G133" s="121">
        <f t="shared" si="44"/>
        <v>112012.31999999999</v>
      </c>
      <c r="H133" s="62"/>
      <c r="I133" s="104">
        <v>3</v>
      </c>
      <c r="J133" s="105">
        <v>3600</v>
      </c>
      <c r="K133" s="106">
        <f t="shared" si="34"/>
        <v>1200</v>
      </c>
      <c r="L133" s="118">
        <v>3</v>
      </c>
      <c r="M133" s="105">
        <f t="shared" si="45"/>
        <v>3168.5816876122067</v>
      </c>
      <c r="N133" s="106">
        <f t="shared" si="38"/>
        <v>1056.1938958707356</v>
      </c>
      <c r="O133" s="123">
        <f t="shared" si="39"/>
        <v>0</v>
      </c>
      <c r="P133" s="124">
        <f t="shared" si="40"/>
        <v>-143.80610412926444</v>
      </c>
      <c r="Q133" s="125">
        <f t="shared" si="41"/>
        <v>0.88016157989227961</v>
      </c>
      <c r="R133" s="290"/>
      <c r="S133" s="47">
        <v>1.0912962962962962</v>
      </c>
      <c r="T133" s="48">
        <v>1.1944444444444444</v>
      </c>
      <c r="U133" s="111">
        <v>15.466666666666633</v>
      </c>
      <c r="V133" s="112">
        <v>148.53333333333342</v>
      </c>
      <c r="W133" s="113"/>
      <c r="X133" s="116"/>
      <c r="Y133" s="276"/>
      <c r="Z133" s="277"/>
      <c r="AA133" s="117">
        <f t="shared" si="42"/>
        <v>-431.41831238779332</v>
      </c>
      <c r="AB133" s="110">
        <f t="shared" si="43"/>
        <v>0.88016157989227961</v>
      </c>
      <c r="AC133" s="282"/>
    </row>
    <row r="134" spans="1:29" ht="15.75" customHeight="1">
      <c r="A134" s="285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26"/>
      <c r="X134" s="127"/>
      <c r="Y134" s="276"/>
      <c r="Z134" s="277"/>
      <c r="AA134" s="117"/>
      <c r="AB134" s="110"/>
      <c r="AC134" s="282"/>
    </row>
    <row r="135" spans="1:29" ht="15.75" customHeight="1">
      <c r="A135" s="285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26"/>
      <c r="X135" s="127"/>
      <c r="Y135" s="276"/>
      <c r="Z135" s="277"/>
      <c r="AA135" s="117"/>
      <c r="AB135" s="110"/>
      <c r="AC135" s="282"/>
    </row>
    <row r="136" spans="1:29" ht="15.75" customHeight="1">
      <c r="A136" s="285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26"/>
      <c r="X136" s="127"/>
      <c r="Y136" s="276"/>
      <c r="Z136" s="277"/>
      <c r="AA136" s="117"/>
      <c r="AB136" s="110"/>
      <c r="AC136" s="282"/>
    </row>
    <row r="137" spans="1:29" ht="15.75" customHeight="1">
      <c r="A137" s="285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26"/>
      <c r="X137" s="127"/>
      <c r="Y137" s="276"/>
      <c r="Z137" s="277"/>
      <c r="AA137" s="117"/>
      <c r="AB137" s="110"/>
      <c r="AC137" s="282"/>
    </row>
    <row r="138" spans="1:29" ht="15.75" customHeight="1">
      <c r="A138" s="285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26"/>
      <c r="X138" s="127"/>
      <c r="Y138" s="276"/>
      <c r="Z138" s="277"/>
      <c r="AA138" s="117"/>
      <c r="AB138" s="110"/>
      <c r="AC138" s="282"/>
    </row>
    <row r="139" spans="1:29" ht="15.75" customHeight="1">
      <c r="A139" s="285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86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46">AVERAGE(I124:I139)</f>
        <v>3.4</v>
      </c>
      <c r="J140" s="137">
        <f t="shared" si="46"/>
        <v>3330</v>
      </c>
      <c r="K140" s="138">
        <f t="shared" ref="K140" si="47">J140/I140</f>
        <v>979.41176470588243</v>
      </c>
      <c r="L140" s="136">
        <f t="shared" ref="L140:M140" si="48">AVERAGE(L124:L139)</f>
        <v>3.4</v>
      </c>
      <c r="M140" s="137">
        <f t="shared" si="48"/>
        <v>2956.2573858718984</v>
      </c>
      <c r="N140" s="138">
        <f t="shared" ref="N140:N151" si="49">M140/L140</f>
        <v>869.48746643291133</v>
      </c>
      <c r="O140" s="139">
        <f t="shared" ref="O140:O151" si="50">L140-I140</f>
        <v>0</v>
      </c>
      <c r="P140" s="140">
        <f t="shared" ref="P140:P151" si="51">N140-K140</f>
        <v>-109.9242982729711</v>
      </c>
      <c r="Q140" s="141">
        <f t="shared" ref="Q140:Q151" si="52">N140/K140</f>
        <v>0.8877649807423118</v>
      </c>
      <c r="R140" s="291"/>
      <c r="S140" s="142">
        <f>S124</f>
        <v>0.70837962962962964</v>
      </c>
      <c r="T140" s="143">
        <f>INDEX(T124:T139,COUNTA(T124:T139))</f>
        <v>1.1944444444444444</v>
      </c>
      <c r="U140" s="144"/>
      <c r="V140" s="166"/>
      <c r="W140" s="99"/>
      <c r="X140" s="69"/>
      <c r="Y140" s="279"/>
      <c r="Z140" s="280"/>
      <c r="AA140" s="168">
        <f t="shared" ref="AA140:AA151" si="53">M140-J140</f>
        <v>-373.74261412810165</v>
      </c>
      <c r="AB140" s="141">
        <f t="shared" ref="AB140:AB151" si="54">M140/J140</f>
        <v>0.8877649807423118</v>
      </c>
      <c r="AC140" s="283"/>
    </row>
    <row r="141" spans="1:29" ht="15.75" customHeight="1">
      <c r="A141" s="294" t="s">
        <v>154</v>
      </c>
      <c r="B141" s="114" t="s">
        <v>120</v>
      </c>
      <c r="C141" s="287" t="s">
        <v>145</v>
      </c>
      <c r="D141" s="288"/>
      <c r="E141" s="147">
        <v>22.28</v>
      </c>
      <c r="F141" s="97">
        <v>1015</v>
      </c>
      <c r="G141" s="148">
        <f t="shared" ref="G141:G151" si="55">E141*F141</f>
        <v>22614.2</v>
      </c>
      <c r="H141" s="149">
        <v>2</v>
      </c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1" si="56">F141/V141*60</f>
        <v>2939.6621078037024</v>
      </c>
      <c r="N141" s="152">
        <f t="shared" si="49"/>
        <v>587.93242156074052</v>
      </c>
      <c r="O141" s="154">
        <f t="shared" si="50"/>
        <v>0</v>
      </c>
      <c r="P141" s="155">
        <f t="shared" si="51"/>
        <v>-72.067578439259478</v>
      </c>
      <c r="Q141" s="156">
        <f t="shared" si="52"/>
        <v>0.89080669933445533</v>
      </c>
      <c r="R141" s="289">
        <f>Q157</f>
        <v>0.88484740570395648</v>
      </c>
      <c r="S141" s="157">
        <v>0.70853009259259259</v>
      </c>
      <c r="T141" s="158">
        <v>0.72291666666666665</v>
      </c>
      <c r="U141" s="159"/>
      <c r="V141" s="160">
        <v>20.716666666666654</v>
      </c>
      <c r="W141" s="158"/>
      <c r="X141" s="169"/>
      <c r="Y141" s="292"/>
      <c r="Z141" s="293"/>
      <c r="AA141" s="171">
        <f t="shared" si="53"/>
        <v>-360.33789219629762</v>
      </c>
      <c r="AB141" s="156">
        <f t="shared" si="54"/>
        <v>0.89080669933445522</v>
      </c>
      <c r="AC141" s="281">
        <f>AB157</f>
        <v>0.88484740570395637</v>
      </c>
    </row>
    <row r="142" spans="1:29" ht="15.75" customHeight="1">
      <c r="A142" s="295"/>
      <c r="B142" s="100" t="s">
        <v>120</v>
      </c>
      <c r="C142" s="274" t="s">
        <v>155</v>
      </c>
      <c r="D142" s="275"/>
      <c r="E142" s="101">
        <v>18.18</v>
      </c>
      <c r="F142" s="102">
        <v>1085</v>
      </c>
      <c r="G142" s="103">
        <f t="shared" si="55"/>
        <v>19725.3</v>
      </c>
      <c r="H142" s="26">
        <v>2</v>
      </c>
      <c r="I142" s="104">
        <v>3</v>
      </c>
      <c r="J142" s="105">
        <v>3600</v>
      </c>
      <c r="K142" s="106">
        <f t="shared" si="34"/>
        <v>1200</v>
      </c>
      <c r="L142" s="107">
        <v>3</v>
      </c>
      <c r="M142" s="105">
        <f t="shared" si="56"/>
        <v>3167.8832116788299</v>
      </c>
      <c r="N142" s="106">
        <f t="shared" si="49"/>
        <v>1055.9610705596099</v>
      </c>
      <c r="O142" s="108">
        <f t="shared" si="50"/>
        <v>0</v>
      </c>
      <c r="P142" s="109">
        <f t="shared" si="51"/>
        <v>-144.03892944039012</v>
      </c>
      <c r="Q142" s="110">
        <f t="shared" si="52"/>
        <v>0.87996755879967492</v>
      </c>
      <c r="R142" s="290"/>
      <c r="S142" s="47">
        <v>0.73364583333333333</v>
      </c>
      <c r="T142" s="48">
        <v>0.74791666666666667</v>
      </c>
      <c r="U142" s="111">
        <v>15.450000000000017</v>
      </c>
      <c r="V142" s="112">
        <v>20.550000000000015</v>
      </c>
      <c r="W142" s="113"/>
      <c r="X142" s="13"/>
      <c r="Y142" s="276"/>
      <c r="Z142" s="277"/>
      <c r="AA142" s="172">
        <f t="shared" si="53"/>
        <v>-432.11678832117013</v>
      </c>
      <c r="AB142" s="110">
        <f t="shared" si="54"/>
        <v>0.87996755879967492</v>
      </c>
      <c r="AC142" s="282"/>
    </row>
    <row r="143" spans="1:29" ht="15.75" customHeight="1">
      <c r="A143" s="295"/>
      <c r="B143" s="100" t="s">
        <v>120</v>
      </c>
      <c r="C143" s="274" t="s">
        <v>157</v>
      </c>
      <c r="D143" s="275"/>
      <c r="E143" s="101">
        <v>24.82</v>
      </c>
      <c r="F143" s="102">
        <v>885</v>
      </c>
      <c r="G143" s="103">
        <f t="shared" si="55"/>
        <v>21965.7</v>
      </c>
      <c r="H143" s="26">
        <v>2</v>
      </c>
      <c r="I143" s="104">
        <v>4</v>
      </c>
      <c r="J143" s="105">
        <v>3300</v>
      </c>
      <c r="K143" s="106">
        <f t="shared" si="34"/>
        <v>825</v>
      </c>
      <c r="L143" s="107">
        <v>4</v>
      </c>
      <c r="M143" s="105">
        <f t="shared" si="56"/>
        <v>2939.1143911439026</v>
      </c>
      <c r="N143" s="106">
        <f t="shared" si="49"/>
        <v>734.77859778597565</v>
      </c>
      <c r="O143" s="108">
        <f t="shared" si="50"/>
        <v>0</v>
      </c>
      <c r="P143" s="109">
        <f t="shared" si="51"/>
        <v>-90.221402214024351</v>
      </c>
      <c r="Q143" s="110">
        <f t="shared" si="52"/>
        <v>0.89064072458906141</v>
      </c>
      <c r="R143" s="290"/>
      <c r="S143" s="47">
        <v>0.7583333333333333</v>
      </c>
      <c r="T143" s="48">
        <v>0.77087962962962964</v>
      </c>
      <c r="U143" s="111">
        <v>14.999999999999947</v>
      </c>
      <c r="V143" s="112">
        <v>18.06666666666672</v>
      </c>
      <c r="W143" s="113"/>
      <c r="X143" s="13"/>
      <c r="Y143" s="276"/>
      <c r="Z143" s="277"/>
      <c r="AA143" s="172">
        <f t="shared" si="53"/>
        <v>-360.88560885609741</v>
      </c>
      <c r="AB143" s="110">
        <f t="shared" si="54"/>
        <v>0.89064072458906141</v>
      </c>
      <c r="AC143" s="282"/>
    </row>
    <row r="144" spans="1:29" ht="15.75" customHeight="1">
      <c r="A144" s="295"/>
      <c r="B144" s="100" t="s">
        <v>120</v>
      </c>
      <c r="C144" s="274" t="s">
        <v>158</v>
      </c>
      <c r="D144" s="275"/>
      <c r="E144" s="101">
        <v>25.03</v>
      </c>
      <c r="F144" s="102">
        <v>731</v>
      </c>
      <c r="G144" s="103">
        <f t="shared" si="55"/>
        <v>18296.93</v>
      </c>
      <c r="H144" s="26">
        <v>2</v>
      </c>
      <c r="I144" s="104">
        <v>4</v>
      </c>
      <c r="J144" s="105">
        <v>3300</v>
      </c>
      <c r="K144" s="106">
        <f t="shared" si="34"/>
        <v>825</v>
      </c>
      <c r="L144" s="107">
        <v>4</v>
      </c>
      <c r="M144" s="105">
        <f t="shared" si="56"/>
        <v>2940.3351955307498</v>
      </c>
      <c r="N144" s="106">
        <f t="shared" si="49"/>
        <v>735.08379888268746</v>
      </c>
      <c r="O144" s="108">
        <f t="shared" si="50"/>
        <v>0</v>
      </c>
      <c r="P144" s="109">
        <f t="shared" si="51"/>
        <v>-89.916201117312539</v>
      </c>
      <c r="Q144" s="110">
        <f t="shared" si="52"/>
        <v>0.8910106653123484</v>
      </c>
      <c r="R144" s="290"/>
      <c r="S144" s="47">
        <v>0.78130787037037042</v>
      </c>
      <c r="T144" s="48">
        <v>0.79166666666666663</v>
      </c>
      <c r="U144" s="111">
        <v>15.016666666666723</v>
      </c>
      <c r="V144" s="112">
        <v>14.916666666666547</v>
      </c>
      <c r="W144" s="113"/>
      <c r="X144" s="13"/>
      <c r="Y144" s="276"/>
      <c r="Z144" s="277"/>
      <c r="AA144" s="172">
        <f t="shared" si="53"/>
        <v>-359.66480446925016</v>
      </c>
      <c r="AB144" s="110">
        <f t="shared" si="54"/>
        <v>0.8910106653123484</v>
      </c>
      <c r="AC144" s="282"/>
    </row>
    <row r="145" spans="1:29" ht="15.75" customHeight="1">
      <c r="A145" s="296"/>
      <c r="B145" s="100" t="s">
        <v>120</v>
      </c>
      <c r="C145" s="274" t="s">
        <v>148</v>
      </c>
      <c r="D145" s="275"/>
      <c r="E145" s="101">
        <v>17.89</v>
      </c>
      <c r="F145" s="102">
        <v>1553</v>
      </c>
      <c r="G145" s="103">
        <f t="shared" si="55"/>
        <v>27783.170000000002</v>
      </c>
      <c r="H145" s="13">
        <v>2</v>
      </c>
      <c r="I145" s="104">
        <v>4</v>
      </c>
      <c r="J145" s="105">
        <v>3600</v>
      </c>
      <c r="K145" s="106">
        <f t="shared" si="34"/>
        <v>900</v>
      </c>
      <c r="L145" s="107">
        <v>4</v>
      </c>
      <c r="M145" s="105">
        <f t="shared" si="56"/>
        <v>3169.3877551020455</v>
      </c>
      <c r="N145" s="106">
        <f t="shared" si="49"/>
        <v>792.34693877551138</v>
      </c>
      <c r="O145" s="108">
        <f t="shared" si="50"/>
        <v>0</v>
      </c>
      <c r="P145" s="109">
        <f t="shared" si="51"/>
        <v>-107.65306122448862</v>
      </c>
      <c r="Q145" s="110">
        <f t="shared" si="52"/>
        <v>0.880385487528346</v>
      </c>
      <c r="R145" s="290"/>
      <c r="S145" s="47">
        <v>0.80208333333333337</v>
      </c>
      <c r="T145" s="48">
        <v>0.82250000000000001</v>
      </c>
      <c r="U145" s="111">
        <v>15.000000000000107</v>
      </c>
      <c r="V145" s="112">
        <v>29.399999999999959</v>
      </c>
      <c r="W145" s="113"/>
      <c r="X145" s="116"/>
      <c r="Y145" s="276"/>
      <c r="Z145" s="277"/>
      <c r="AA145" s="172">
        <f t="shared" si="53"/>
        <v>-430.6122448979545</v>
      </c>
      <c r="AB145" s="110">
        <f t="shared" si="54"/>
        <v>0.880385487528346</v>
      </c>
      <c r="AC145" s="282"/>
    </row>
    <row r="146" spans="1:29" ht="15.75" customHeight="1">
      <c r="A146" s="296"/>
      <c r="B146" s="100" t="s">
        <v>120</v>
      </c>
      <c r="C146" s="274" t="s">
        <v>149</v>
      </c>
      <c r="D146" s="275"/>
      <c r="E146" s="101">
        <v>16.66</v>
      </c>
      <c r="F146" s="102">
        <v>2476</v>
      </c>
      <c r="G146" s="121">
        <f t="shared" si="55"/>
        <v>41250.160000000003</v>
      </c>
      <c r="H146" s="122">
        <v>2</v>
      </c>
      <c r="I146" s="104">
        <v>5</v>
      </c>
      <c r="J146" s="105">
        <v>3600</v>
      </c>
      <c r="K146" s="106">
        <f t="shared" si="34"/>
        <v>720</v>
      </c>
      <c r="L146" s="107">
        <v>5</v>
      </c>
      <c r="M146" s="105">
        <f t="shared" si="56"/>
        <v>3168.7166725915372</v>
      </c>
      <c r="N146" s="106">
        <f t="shared" si="49"/>
        <v>633.74333451830739</v>
      </c>
      <c r="O146" s="108">
        <f t="shared" si="50"/>
        <v>0</v>
      </c>
      <c r="P146" s="109">
        <f t="shared" si="51"/>
        <v>-86.256665481692608</v>
      </c>
      <c r="Q146" s="110">
        <f t="shared" si="52"/>
        <v>0.88019907571987133</v>
      </c>
      <c r="R146" s="290"/>
      <c r="S146" s="47">
        <v>0.83341435185185186</v>
      </c>
      <c r="T146" s="48">
        <v>0.86597222222222225</v>
      </c>
      <c r="U146" s="111">
        <v>15.716666666666672</v>
      </c>
      <c r="V146" s="112">
        <v>46.883333333333361</v>
      </c>
      <c r="W146" s="113">
        <v>0.86597222222222225</v>
      </c>
      <c r="X146" s="116">
        <v>0.91805555555555551</v>
      </c>
      <c r="Y146" s="276"/>
      <c r="Z146" s="277"/>
      <c r="AA146" s="172">
        <f t="shared" si="53"/>
        <v>-431.28332740846281</v>
      </c>
      <c r="AB146" s="110">
        <f t="shared" si="54"/>
        <v>0.88019907571987144</v>
      </c>
      <c r="AC146" s="282"/>
    </row>
    <row r="147" spans="1:29" ht="15.75" customHeight="1">
      <c r="A147" s="296"/>
      <c r="B147" s="100" t="s">
        <v>120</v>
      </c>
      <c r="C147" s="274" t="s">
        <v>155</v>
      </c>
      <c r="D147" s="275"/>
      <c r="E147" s="101">
        <v>18.18</v>
      </c>
      <c r="F147" s="102">
        <v>2711</v>
      </c>
      <c r="G147" s="121">
        <f t="shared" si="55"/>
        <v>49285.979999999996</v>
      </c>
      <c r="H147" s="62"/>
      <c r="I147" s="104">
        <v>3</v>
      </c>
      <c r="J147" s="105">
        <v>3600</v>
      </c>
      <c r="K147" s="106">
        <f t="shared" si="34"/>
        <v>1200</v>
      </c>
      <c r="L147" s="107">
        <v>3</v>
      </c>
      <c r="M147" s="105">
        <f t="shared" si="56"/>
        <v>3168.7012987012936</v>
      </c>
      <c r="N147" s="106">
        <f t="shared" si="49"/>
        <v>1056.2337662337645</v>
      </c>
      <c r="O147" s="123">
        <f t="shared" si="50"/>
        <v>0</v>
      </c>
      <c r="P147" s="124">
        <f t="shared" si="51"/>
        <v>-143.76623376623547</v>
      </c>
      <c r="Q147" s="125">
        <f t="shared" si="52"/>
        <v>0.88019480519480375</v>
      </c>
      <c r="R147" s="290"/>
      <c r="S147" s="47">
        <v>0.91805555555555551</v>
      </c>
      <c r="T147" s="48">
        <v>0.95370370370370372</v>
      </c>
      <c r="U147" s="111">
        <v>74.999999999999886</v>
      </c>
      <c r="V147" s="112">
        <v>51.333333333333414</v>
      </c>
      <c r="W147" s="113"/>
      <c r="X147" s="116"/>
      <c r="Y147" s="276"/>
      <c r="Z147" s="277"/>
      <c r="AA147" s="172">
        <f t="shared" si="53"/>
        <v>-431.29870129870642</v>
      </c>
      <c r="AB147" s="110">
        <f t="shared" si="54"/>
        <v>0.88019480519480375</v>
      </c>
      <c r="AC147" s="282"/>
    </row>
    <row r="148" spans="1:29" ht="15.75" customHeight="1">
      <c r="A148" s="296"/>
      <c r="B148" s="100" t="s">
        <v>120</v>
      </c>
      <c r="C148" s="274" t="s">
        <v>157</v>
      </c>
      <c r="D148" s="275"/>
      <c r="E148" s="101">
        <v>24.82</v>
      </c>
      <c r="F148" s="102">
        <v>2052</v>
      </c>
      <c r="G148" s="121">
        <f t="shared" si="55"/>
        <v>50930.64</v>
      </c>
      <c r="H148" s="62"/>
      <c r="I148" s="104">
        <v>4</v>
      </c>
      <c r="J148" s="105">
        <v>3300</v>
      </c>
      <c r="K148" s="106">
        <f t="shared" si="34"/>
        <v>825</v>
      </c>
      <c r="L148" s="118">
        <v>4</v>
      </c>
      <c r="M148" s="105">
        <f t="shared" si="56"/>
        <v>2940.7643312101845</v>
      </c>
      <c r="N148" s="106">
        <f t="shared" si="49"/>
        <v>735.19108280254613</v>
      </c>
      <c r="O148" s="123">
        <f t="shared" si="50"/>
        <v>0</v>
      </c>
      <c r="P148" s="124">
        <f t="shared" si="51"/>
        <v>-89.808917197453866</v>
      </c>
      <c r="Q148" s="125">
        <f t="shared" si="52"/>
        <v>0.89114070642732868</v>
      </c>
      <c r="R148" s="290"/>
      <c r="S148" s="47">
        <v>0.96398148148148144</v>
      </c>
      <c r="T148" s="48">
        <v>0.99305555555555558</v>
      </c>
      <c r="U148" s="111">
        <v>14.799999999999915</v>
      </c>
      <c r="V148" s="112">
        <v>41.86666666666676</v>
      </c>
      <c r="W148" s="113"/>
      <c r="X148" s="116"/>
      <c r="Y148" s="276"/>
      <c r="Z148" s="277"/>
      <c r="AA148" s="172">
        <f t="shared" si="53"/>
        <v>-359.23566878981546</v>
      </c>
      <c r="AB148" s="110">
        <f t="shared" si="54"/>
        <v>0.89114070642732868</v>
      </c>
      <c r="AC148" s="282"/>
    </row>
    <row r="149" spans="1:29" ht="15.75" customHeight="1">
      <c r="A149" s="296"/>
      <c r="B149" s="100" t="s">
        <v>120</v>
      </c>
      <c r="C149" s="274" t="s">
        <v>158</v>
      </c>
      <c r="D149" s="275"/>
      <c r="E149" s="101">
        <v>25.03</v>
      </c>
      <c r="F149" s="102">
        <v>1482</v>
      </c>
      <c r="G149" s="121">
        <f t="shared" si="55"/>
        <v>37094.46</v>
      </c>
      <c r="H149" s="62"/>
      <c r="I149" s="104">
        <v>4</v>
      </c>
      <c r="J149" s="105">
        <v>3300</v>
      </c>
      <c r="K149" s="106">
        <f t="shared" si="34"/>
        <v>825</v>
      </c>
      <c r="L149" s="118">
        <v>4</v>
      </c>
      <c r="M149" s="105">
        <f t="shared" si="56"/>
        <v>2939.5041322313959</v>
      </c>
      <c r="N149" s="106">
        <f t="shared" si="49"/>
        <v>734.87603305784899</v>
      </c>
      <c r="O149" s="123">
        <f t="shared" si="50"/>
        <v>0</v>
      </c>
      <c r="P149" s="124">
        <f t="shared" si="51"/>
        <v>-90.123966942151014</v>
      </c>
      <c r="Q149" s="125">
        <f t="shared" si="52"/>
        <v>0.89075882794890782</v>
      </c>
      <c r="R149" s="290"/>
      <c r="S149" s="47">
        <v>1.0041666666666667</v>
      </c>
      <c r="T149" s="48">
        <v>1.0251736111111112</v>
      </c>
      <c r="U149" s="111">
        <v>15.999999999999943</v>
      </c>
      <c r="V149" s="112">
        <v>30.250000000000092</v>
      </c>
      <c r="W149" s="126"/>
      <c r="X149" s="127"/>
      <c r="Y149" s="276"/>
      <c r="Z149" s="277"/>
      <c r="AA149" s="172">
        <f t="shared" si="53"/>
        <v>-360.49586776860406</v>
      </c>
      <c r="AB149" s="110">
        <f t="shared" si="54"/>
        <v>0.89075882794890782</v>
      </c>
      <c r="AC149" s="282"/>
    </row>
    <row r="150" spans="1:29" ht="15.75" customHeight="1">
      <c r="A150" s="296"/>
      <c r="B150" s="100" t="s">
        <v>120</v>
      </c>
      <c r="C150" s="274" t="s">
        <v>148</v>
      </c>
      <c r="D150" s="275"/>
      <c r="E150" s="101">
        <v>17.89</v>
      </c>
      <c r="F150" s="102">
        <v>4181</v>
      </c>
      <c r="G150" s="121">
        <f t="shared" si="55"/>
        <v>74798.09</v>
      </c>
      <c r="H150" s="62"/>
      <c r="I150" s="104">
        <v>4</v>
      </c>
      <c r="J150" s="105">
        <v>3600</v>
      </c>
      <c r="K150" s="106">
        <f t="shared" si="34"/>
        <v>900</v>
      </c>
      <c r="L150" s="118">
        <v>4</v>
      </c>
      <c r="M150" s="105">
        <f t="shared" si="56"/>
        <v>3169.4251421351837</v>
      </c>
      <c r="N150" s="106">
        <f t="shared" si="49"/>
        <v>792.35628553379593</v>
      </c>
      <c r="O150" s="123">
        <f t="shared" si="50"/>
        <v>0</v>
      </c>
      <c r="P150" s="124">
        <f t="shared" si="51"/>
        <v>-107.64371446620407</v>
      </c>
      <c r="Q150" s="125">
        <f t="shared" si="52"/>
        <v>0.88039587281532883</v>
      </c>
      <c r="R150" s="290"/>
      <c r="S150" s="47">
        <v>1.0354166666666667</v>
      </c>
      <c r="T150" s="48">
        <v>1.0903819444444445</v>
      </c>
      <c r="U150" s="111">
        <v>14.749999999999908</v>
      </c>
      <c r="V150" s="112">
        <v>79.150000000000063</v>
      </c>
      <c r="W150" s="126"/>
      <c r="X150" s="127"/>
      <c r="Y150" s="276"/>
      <c r="Z150" s="277"/>
      <c r="AA150" s="172">
        <f t="shared" si="53"/>
        <v>-430.57485786481629</v>
      </c>
      <c r="AB150" s="110">
        <f t="shared" si="54"/>
        <v>0.88039587281532883</v>
      </c>
      <c r="AC150" s="282"/>
    </row>
    <row r="151" spans="1:29" ht="15.75" customHeight="1">
      <c r="A151" s="296"/>
      <c r="B151" s="100" t="s">
        <v>120</v>
      </c>
      <c r="C151" s="274" t="s">
        <v>149</v>
      </c>
      <c r="D151" s="275"/>
      <c r="E151" s="101">
        <v>16.66</v>
      </c>
      <c r="F151" s="102">
        <v>6275</v>
      </c>
      <c r="G151" s="121">
        <f t="shared" si="55"/>
        <v>104541.5</v>
      </c>
      <c r="H151" s="62"/>
      <c r="I151" s="104">
        <v>5</v>
      </c>
      <c r="J151" s="105">
        <v>3600</v>
      </c>
      <c r="K151" s="106">
        <f t="shared" si="34"/>
        <v>720</v>
      </c>
      <c r="L151" s="118">
        <v>5</v>
      </c>
      <c r="M151" s="105">
        <f t="shared" si="56"/>
        <v>3169.1919191919183</v>
      </c>
      <c r="N151" s="106">
        <f t="shared" si="49"/>
        <v>633.83838383838361</v>
      </c>
      <c r="O151" s="123">
        <f t="shared" si="50"/>
        <v>0</v>
      </c>
      <c r="P151" s="124">
        <f t="shared" si="51"/>
        <v>-86.161616161616394</v>
      </c>
      <c r="Q151" s="125">
        <f t="shared" si="52"/>
        <v>0.88033108866442167</v>
      </c>
      <c r="R151" s="290"/>
      <c r="S151" s="47">
        <v>1.1008333333333333</v>
      </c>
      <c r="T151" s="48">
        <v>1.1833333333333333</v>
      </c>
      <c r="U151" s="111">
        <v>15.049999999999955</v>
      </c>
      <c r="V151" s="112">
        <v>118.80000000000003</v>
      </c>
      <c r="W151" s="126"/>
      <c r="X151" s="127"/>
      <c r="Y151" s="276"/>
      <c r="Z151" s="277"/>
      <c r="AA151" s="172">
        <f t="shared" si="53"/>
        <v>-430.80808080808174</v>
      </c>
      <c r="AB151" s="110">
        <f t="shared" si="54"/>
        <v>0.88033108866442178</v>
      </c>
      <c r="AC151" s="282"/>
    </row>
    <row r="152" spans="1:29" ht="15.75" customHeight="1">
      <c r="A152" s="296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72"/>
      <c r="AB152" s="110"/>
      <c r="AC152" s="282"/>
    </row>
    <row r="153" spans="1:29" ht="15.75" customHeight="1">
      <c r="A153" s="296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72"/>
      <c r="AB153" s="110"/>
      <c r="AC153" s="282"/>
    </row>
    <row r="154" spans="1:29" ht="15.75" customHeight="1">
      <c r="A154" s="296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13"/>
      <c r="X154" s="116"/>
      <c r="Y154" s="276"/>
      <c r="Z154" s="277"/>
      <c r="AA154" s="172"/>
      <c r="AB154" s="110"/>
      <c r="AC154" s="282"/>
    </row>
    <row r="155" spans="1:29" ht="15.75" customHeight="1">
      <c r="A155" s="296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72"/>
      <c r="AB155" s="110"/>
      <c r="AC155" s="282"/>
    </row>
    <row r="156" spans="1:29" ht="15.75" customHeight="1">
      <c r="A156" s="296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73"/>
      <c r="AB156" s="125"/>
      <c r="AC156" s="282"/>
    </row>
    <row r="157" spans="1:29" ht="15.75" customHeight="1" thickBot="1">
      <c r="A157" s="297"/>
      <c r="B157" s="133" t="s">
        <v>117</v>
      </c>
      <c r="C157" s="278"/>
      <c r="D157" s="278"/>
      <c r="E157" s="134"/>
      <c r="F157" s="167"/>
      <c r="G157" s="135"/>
      <c r="H157" s="69"/>
      <c r="I157" s="136">
        <f t="shared" ref="I157:J157" si="57">AVERAGE(I141:I156)</f>
        <v>4.0909090909090908</v>
      </c>
      <c r="J157" s="137">
        <f t="shared" si="57"/>
        <v>3463.6363636363635</v>
      </c>
      <c r="K157" s="138">
        <f t="shared" ref="K157" si="58">J157/I157</f>
        <v>846.66666666666663</v>
      </c>
      <c r="L157" s="136">
        <f t="shared" ref="L157:M157" si="59">AVERAGE(L141:L156)</f>
        <v>4.0909090909090908</v>
      </c>
      <c r="M157" s="137">
        <f t="shared" si="59"/>
        <v>3064.7896506655215</v>
      </c>
      <c r="N157" s="138">
        <f>M157/L157</f>
        <v>749.17080349601645</v>
      </c>
      <c r="O157" s="139">
        <f>L157-I157</f>
        <v>0</v>
      </c>
      <c r="P157" s="140">
        <f>N157-K157</f>
        <v>-97.495863170650182</v>
      </c>
      <c r="Q157" s="141">
        <f>N157/K157</f>
        <v>0.88484740570395648</v>
      </c>
      <c r="R157" s="291"/>
      <c r="S157" s="142">
        <f>S141</f>
        <v>0.70853009259259259</v>
      </c>
      <c r="T157" s="143">
        <f>INDEX(T141:T156,COUNTA(T141:T156))</f>
        <v>1.1833333333333333</v>
      </c>
      <c r="U157" s="144"/>
      <c r="V157" s="166"/>
      <c r="W157" s="167"/>
      <c r="X157" s="138"/>
      <c r="Y157" s="279"/>
      <c r="Z157" s="280"/>
      <c r="AA157" s="174">
        <f>M157-J157</f>
        <v>-398.84671297084196</v>
      </c>
      <c r="AB157" s="141">
        <f>M157/J157</f>
        <v>0.88484740570395637</v>
      </c>
      <c r="AC157" s="283"/>
    </row>
    <row r="159" spans="1:29">
      <c r="Y159" s="273" t="s">
        <v>159</v>
      </c>
      <c r="Z159" s="273"/>
    </row>
    <row r="160" spans="1:29">
      <c r="Y160" s="273" t="s">
        <v>160</v>
      </c>
      <c r="Z160" s="273"/>
    </row>
    <row r="161" spans="25:26">
      <c r="Y161" s="273" t="s">
        <v>161</v>
      </c>
      <c r="Z161" s="273"/>
    </row>
    <row r="162" spans="25:26">
      <c r="Y162" s="273" t="s">
        <v>162</v>
      </c>
      <c r="Z162" s="273"/>
    </row>
    <row r="163" spans="25:26">
      <c r="Y163" s="273" t="s">
        <v>163</v>
      </c>
      <c r="Z163" s="273"/>
    </row>
    <row r="164" spans="25:26">
      <c r="Y164" s="273" t="s">
        <v>164</v>
      </c>
      <c r="Z164" s="273"/>
    </row>
    <row r="165" spans="25:26">
      <c r="Y165" s="273" t="s">
        <v>165</v>
      </c>
      <c r="Z165" s="273"/>
    </row>
    <row r="166" spans="25:26">
      <c r="Y166" s="273" t="s">
        <v>166</v>
      </c>
      <c r="Z166" s="273"/>
    </row>
    <row r="167" spans="25:26">
      <c r="Y167" s="273" t="s">
        <v>167</v>
      </c>
      <c r="Z167" s="273"/>
    </row>
    <row r="168" spans="25:26">
      <c r="Y168" s="273" t="s">
        <v>168</v>
      </c>
      <c r="Z168" s="273"/>
    </row>
    <row r="169" spans="25:26">
      <c r="Y169" s="273" t="s">
        <v>169</v>
      </c>
      <c r="Z169" s="273"/>
    </row>
    <row r="170" spans="25:26">
      <c r="Y170" s="273" t="s">
        <v>170</v>
      </c>
      <c r="Z170" s="273"/>
    </row>
    <row r="171" spans="25:26">
      <c r="Y171" s="273" t="s">
        <v>171</v>
      </c>
      <c r="Z171" s="273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215" priority="1" operator="greaterThan">
      <formula>0</formula>
    </cfRule>
  </conditionalFormatting>
  <conditionalFormatting sqref="P5:P157 AA5:AA157">
    <cfRule type="cellIs" dxfId="214" priority="4" operator="lessThan">
      <formula>0</formula>
    </cfRule>
  </conditionalFormatting>
  <conditionalFormatting sqref="Q5:Q157 AB5:AB157">
    <cfRule type="cellIs" dxfId="213" priority="2" operator="greaterThan">
      <formula>1</formula>
    </cfRule>
    <cfRule type="cellIs" dxfId="212" priority="3" operator="lessThan">
      <formula>0.8</formula>
    </cfRule>
  </conditionalFormatting>
  <conditionalFormatting sqref="AC5:AC6 R5:R157 AC90:AC95">
    <cfRule type="cellIs" dxfId="211" priority="5" operator="lessThan">
      <formula>0.8</formula>
    </cfRule>
  </conditionalFormatting>
  <conditionalFormatting sqref="AC12:AC20">
    <cfRule type="cellIs" dxfId="210" priority="13" operator="lessThan">
      <formula>0.8</formula>
    </cfRule>
  </conditionalFormatting>
  <conditionalFormatting sqref="AC22:AC27">
    <cfRule type="cellIs" dxfId="209" priority="12" operator="lessThan">
      <formula>0.8</formula>
    </cfRule>
  </conditionalFormatting>
  <conditionalFormatting sqref="AC39">
    <cfRule type="cellIs" dxfId="208" priority="11" operator="lessThan">
      <formula>0.8</formula>
    </cfRule>
  </conditionalFormatting>
  <conditionalFormatting sqref="AC56">
    <cfRule type="cellIs" dxfId="207" priority="7" operator="lessThan">
      <formula>0.8</formula>
    </cfRule>
  </conditionalFormatting>
  <conditionalFormatting sqref="AC73:AC78">
    <cfRule type="cellIs" dxfId="206" priority="6" operator="lessThan">
      <formula>0.8</formula>
    </cfRule>
  </conditionalFormatting>
  <conditionalFormatting sqref="AC107">
    <cfRule type="cellIs" dxfId="205" priority="10" operator="lessThan">
      <formula>0.8</formula>
    </cfRule>
  </conditionalFormatting>
  <conditionalFormatting sqref="AC124">
    <cfRule type="cellIs" dxfId="204" priority="9" operator="lessThan">
      <formula>0.8</formula>
    </cfRule>
  </conditionalFormatting>
  <conditionalFormatting sqref="AC141:AC146">
    <cfRule type="cellIs" dxfId="203" priority="8" operator="lessThan">
      <formula>0.8</formula>
    </cfRule>
  </conditionalFormatting>
  <dataValidations count="1">
    <dataValidation type="list" allowBlank="1" showInputMessage="1" showErrorMessage="1" sqref="Y5:Z157" xr:uid="{7CAD9412-E6F7-4C08-9DAC-061C255EA078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81713-AEA5-4917-B14B-5568FDC675E9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U33" sqref="U33"/>
      <selection pane="bottomLeft" activeCell="O12" sqref="O12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58285</v>
      </c>
      <c r="E1" s="88" t="s">
        <v>3</v>
      </c>
      <c r="F1" s="89">
        <f>SUM(G5:G140)</f>
        <v>2914668.1100000003</v>
      </c>
      <c r="G1" s="90" t="s">
        <v>84</v>
      </c>
      <c r="H1" s="91">
        <f>L21+L38+L55+L72+L89+L106+L123+L140</f>
        <v>158.33333333333331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205</v>
      </c>
      <c r="Z1" s="192" t="s">
        <v>206</v>
      </c>
      <c r="AA1" s="370" t="s">
        <v>173</v>
      </c>
      <c r="AB1" s="371"/>
      <c r="AC1" s="176" t="s">
        <v>19</v>
      </c>
      <c r="AD1" s="177" t="s">
        <v>172</v>
      </c>
      <c r="AE1" s="338" t="s">
        <v>90</v>
      </c>
      <c r="AF1" s="353"/>
      <c r="AG1" s="354"/>
    </row>
    <row r="2" spans="1:33" ht="26.25" customHeight="1" thickBot="1">
      <c r="A2" s="331">
        <v>46090</v>
      </c>
      <c r="B2" s="332"/>
      <c r="C2" s="92" t="s">
        <v>40</v>
      </c>
      <c r="D2" s="93">
        <f>AVERAGE(N21,N38,N55,N72,N89,N106,N123,N140)</f>
        <v>135.4014091569625</v>
      </c>
      <c r="E2" s="93" t="s">
        <v>91</v>
      </c>
      <c r="F2" s="94">
        <f>F1/D1</f>
        <v>50.007173543793435</v>
      </c>
      <c r="G2" s="95" t="s">
        <v>92</v>
      </c>
      <c r="H2" s="96">
        <f>COUNT(H5:H140)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SUM(Y21,Y38,Y55,Y72,Y89,Y106,Y123,Y140)</f>
        <v>0</v>
      </c>
      <c r="Z2" s="193">
        <f>SUM(Z21,Z38,Z55,Z72,Z89,Z106,Z123,Z140)</f>
        <v>0</v>
      </c>
      <c r="AA2" s="372"/>
      <c r="AB2" s="373"/>
      <c r="AC2" s="201">
        <f>SUM(AC21,AC38,AC55,AC72,AC89,AC106,AC123,AC140)</f>
        <v>40</v>
      </c>
      <c r="AD2" s="202">
        <f>SUM(AD21,AD38,AD55,AD72,AD89,AD106,AD123,AD140)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207</v>
      </c>
      <c r="Z3" s="364"/>
      <c r="AA3" s="366" t="s">
        <v>108</v>
      </c>
      <c r="AB3" s="367"/>
      <c r="AC3" s="363" t="s">
        <v>208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8"/>
      <c r="AB4" s="369"/>
      <c r="AC4" s="194" t="s">
        <v>174</v>
      </c>
      <c r="AD4" s="195" t="s">
        <v>175</v>
      </c>
      <c r="AE4" s="312"/>
      <c r="AF4" s="299"/>
      <c r="AG4" s="301"/>
    </row>
    <row r="5" spans="1:33" ht="15.75" customHeight="1">
      <c r="A5" s="284" t="s">
        <v>180</v>
      </c>
      <c r="B5" s="114" t="s">
        <v>181</v>
      </c>
      <c r="C5" s="362" t="s">
        <v>182</v>
      </c>
      <c r="D5" s="362"/>
      <c r="E5" s="147">
        <v>56.77</v>
      </c>
      <c r="F5" s="151">
        <v>4146</v>
      </c>
      <c r="G5" s="148">
        <f t="shared" ref="G5:G7" si="0">E5*F5</f>
        <v>235368.42</v>
      </c>
      <c r="H5" s="149"/>
      <c r="I5" s="150">
        <v>25</v>
      </c>
      <c r="J5" s="151">
        <v>2000</v>
      </c>
      <c r="K5" s="152">
        <f>J5/I5</f>
        <v>80</v>
      </c>
      <c r="L5" s="153">
        <v>26</v>
      </c>
      <c r="M5" s="151">
        <f>F5/V5*60</f>
        <v>1783.0127822243458</v>
      </c>
      <c r="N5" s="152">
        <f>M5/L5</f>
        <v>68.577414700936373</v>
      </c>
      <c r="O5" s="154">
        <f>L5-I5</f>
        <v>1</v>
      </c>
      <c r="P5" s="155">
        <f>N5-K5</f>
        <v>-11.422585299063627</v>
      </c>
      <c r="Q5" s="156">
        <f>N5/K5</f>
        <v>0.85721768376170471</v>
      </c>
      <c r="R5" s="289">
        <f>Q21</f>
        <v>0.86784802454050691</v>
      </c>
      <c r="S5" s="157">
        <v>0.29200231481481481</v>
      </c>
      <c r="T5" s="158">
        <v>0.3888888888888889</v>
      </c>
      <c r="U5" s="159"/>
      <c r="V5" s="160">
        <v>139.51666666666668</v>
      </c>
      <c r="W5" s="181"/>
      <c r="X5" s="152"/>
      <c r="Y5" s="12"/>
      <c r="Z5" s="198"/>
      <c r="AA5" s="292"/>
      <c r="AB5" s="293"/>
      <c r="AC5" s="12">
        <v>3</v>
      </c>
      <c r="AD5" s="198"/>
      <c r="AE5" s="178">
        <f>M5-J5</f>
        <v>-216.98721777565424</v>
      </c>
      <c r="AF5" s="132">
        <f>M5/J5</f>
        <v>0.89150639111217289</v>
      </c>
      <c r="AG5" s="365">
        <f>AF21</f>
        <v>0.89195491411107664</v>
      </c>
    </row>
    <row r="6" spans="1:33" ht="15.75" customHeight="1">
      <c r="A6" s="285"/>
      <c r="B6" s="100" t="s">
        <v>183</v>
      </c>
      <c r="C6" s="361" t="s">
        <v>193</v>
      </c>
      <c r="D6" s="361"/>
      <c r="E6" s="101">
        <v>71.55</v>
      </c>
      <c r="F6" s="102">
        <v>2475</v>
      </c>
      <c r="G6" s="103">
        <f t="shared" si="0"/>
        <v>177086.25</v>
      </c>
      <c r="H6" s="26"/>
      <c r="I6" s="104">
        <v>22</v>
      </c>
      <c r="J6" s="105">
        <v>2000</v>
      </c>
      <c r="K6" s="106">
        <f t="shared" ref="K6:K41" si="1">J6/I6</f>
        <v>90.909090909090907</v>
      </c>
      <c r="L6" s="107">
        <v>22</v>
      </c>
      <c r="M6" s="105">
        <f>F6/V6*60</f>
        <v>1784.8557692307697</v>
      </c>
      <c r="N6" s="106">
        <f>M6/L6</f>
        <v>81.129807692307722</v>
      </c>
      <c r="O6" s="108">
        <f>L6-I6</f>
        <v>0</v>
      </c>
      <c r="P6" s="109">
        <f>N6-K6</f>
        <v>-9.7792832167831847</v>
      </c>
      <c r="Q6" s="110">
        <f>N6/K6</f>
        <v>0.89242788461538491</v>
      </c>
      <c r="R6" s="290"/>
      <c r="S6" s="47">
        <v>0.3923611111111111</v>
      </c>
      <c r="T6" s="48">
        <v>0.45013888888888887</v>
      </c>
      <c r="U6" s="111">
        <v>4.9999999999999822</v>
      </c>
      <c r="V6" s="112">
        <v>83.199999999999974</v>
      </c>
      <c r="W6" s="113">
        <v>0.45013888888888887</v>
      </c>
      <c r="X6" s="116">
        <v>0.48888888888888887</v>
      </c>
      <c r="Y6" s="12"/>
      <c r="Z6" s="198"/>
      <c r="AA6" s="276"/>
      <c r="AB6" s="277"/>
      <c r="AC6" s="12">
        <v>2</v>
      </c>
      <c r="AD6" s="198"/>
      <c r="AE6" s="117">
        <f>M6-J6</f>
        <v>-215.14423076923026</v>
      </c>
      <c r="AF6" s="110">
        <f>M6/J6</f>
        <v>0.89242788461538491</v>
      </c>
      <c r="AG6" s="359"/>
    </row>
    <row r="7" spans="1:33" ht="15.75" customHeight="1">
      <c r="A7" s="285"/>
      <c r="B7" s="100" t="s">
        <v>183</v>
      </c>
      <c r="C7" s="361" t="s">
        <v>186</v>
      </c>
      <c r="D7" s="361"/>
      <c r="E7" s="101">
        <v>59.52</v>
      </c>
      <c r="F7" s="102">
        <v>5416</v>
      </c>
      <c r="G7" s="103">
        <f t="shared" si="0"/>
        <v>322360.32000000001</v>
      </c>
      <c r="H7" s="26"/>
      <c r="I7" s="104">
        <v>25</v>
      </c>
      <c r="J7" s="105">
        <v>2000</v>
      </c>
      <c r="K7" s="106">
        <f t="shared" si="1"/>
        <v>80</v>
      </c>
      <c r="L7" s="107">
        <v>26</v>
      </c>
      <c r="M7" s="105">
        <f>F7/V7*60</f>
        <v>1783.8609332113444</v>
      </c>
      <c r="N7" s="106">
        <f>M7/L7</f>
        <v>68.610035892744023</v>
      </c>
      <c r="O7" s="108">
        <f>L7-I7</f>
        <v>1</v>
      </c>
      <c r="P7" s="109">
        <f>N7-K7</f>
        <v>-11.389964107255977</v>
      </c>
      <c r="Q7" s="110">
        <f>N7/K7</f>
        <v>0.85762544865930024</v>
      </c>
      <c r="R7" s="290"/>
      <c r="S7" s="47">
        <v>0.48888888888888887</v>
      </c>
      <c r="T7" s="48">
        <v>0.61539351851851853</v>
      </c>
      <c r="U7" s="111">
        <v>55.800000000000011</v>
      </c>
      <c r="V7" s="112">
        <v>182.16666666666671</v>
      </c>
      <c r="W7" s="113"/>
      <c r="X7" s="116"/>
      <c r="Y7" s="12"/>
      <c r="Z7" s="198"/>
      <c r="AA7" s="276"/>
      <c r="AB7" s="277"/>
      <c r="AC7" s="12">
        <v>4</v>
      </c>
      <c r="AD7" s="198"/>
      <c r="AE7" s="117">
        <f>M7-J7</f>
        <v>-216.13906678865555</v>
      </c>
      <c r="AF7" s="110">
        <f>M7/J7</f>
        <v>0.89193046660567221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24</v>
      </c>
      <c r="J21" s="137">
        <f t="shared" si="2"/>
        <v>2000</v>
      </c>
      <c r="K21" s="138">
        <f t="shared" ref="K21" si="3">J21/I21</f>
        <v>83.333333333333329</v>
      </c>
      <c r="L21" s="136">
        <f t="shared" ref="L21:M21" si="4">AVERAGE(L5:L20)</f>
        <v>24.666666666666668</v>
      </c>
      <c r="M21" s="137">
        <f t="shared" si="4"/>
        <v>1783.9098282221532</v>
      </c>
      <c r="N21" s="138">
        <f>M21/L21</f>
        <v>72.320668711708905</v>
      </c>
      <c r="O21" s="139">
        <f>L21-I21</f>
        <v>0.66666666666666785</v>
      </c>
      <c r="P21" s="140">
        <f>N21-K21</f>
        <v>-11.012664621624424</v>
      </c>
      <c r="Q21" s="141">
        <f>N21/K21</f>
        <v>0.86784802454050691</v>
      </c>
      <c r="R21" s="291"/>
      <c r="S21" s="142">
        <f>S5</f>
        <v>0.29200231481481481</v>
      </c>
      <c r="T21" s="143">
        <f>INDEX(T5:T20,COUNTA(T5:T20))</f>
        <v>0.61539351851851853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9</v>
      </c>
      <c r="AD21" s="180">
        <f>SUM(AD5:AD20)</f>
        <v>0</v>
      </c>
      <c r="AE21" s="168">
        <f>M21-J21</f>
        <v>-216.09017177784676</v>
      </c>
      <c r="AF21" s="141">
        <f>M21/J21</f>
        <v>0.89195491411107664</v>
      </c>
      <c r="AG21" s="360"/>
    </row>
    <row r="22" spans="1:33" ht="15.75" customHeight="1">
      <c r="A22" s="294" t="s">
        <v>187</v>
      </c>
      <c r="B22" s="146" t="s">
        <v>183</v>
      </c>
      <c r="C22" s="287" t="s">
        <v>190</v>
      </c>
      <c r="D22" s="288"/>
      <c r="E22" s="147">
        <v>47.37</v>
      </c>
      <c r="F22" s="159">
        <v>2174</v>
      </c>
      <c r="G22" s="148">
        <f t="shared" ref="G22:G24" si="5">E22*F22</f>
        <v>102982.37999999999</v>
      </c>
      <c r="H22" s="149"/>
      <c r="I22" s="153">
        <v>21</v>
      </c>
      <c r="J22" s="151">
        <v>2000</v>
      </c>
      <c r="K22" s="152">
        <f>J22/I22</f>
        <v>95.238095238095241</v>
      </c>
      <c r="L22" s="153">
        <v>22</v>
      </c>
      <c r="M22" s="151">
        <f>F22/V22*60</f>
        <v>1783.1852358168146</v>
      </c>
      <c r="N22" s="152">
        <f>M22/L22</f>
        <v>81.053874355309759</v>
      </c>
      <c r="O22" s="154">
        <f>L22-I22</f>
        <v>1</v>
      </c>
      <c r="P22" s="155">
        <f>N22-K22</f>
        <v>-14.184220882785482</v>
      </c>
      <c r="Q22" s="156">
        <f>N22/K22</f>
        <v>0.85106568073075239</v>
      </c>
      <c r="R22" s="289">
        <f>Q38</f>
        <v>0.87882827948327646</v>
      </c>
      <c r="S22" s="157">
        <v>0.29166666666666669</v>
      </c>
      <c r="T22" s="158">
        <v>0.3424652777777778</v>
      </c>
      <c r="U22" s="159"/>
      <c r="V22" s="160">
        <v>73.150000000000006</v>
      </c>
      <c r="W22" s="97"/>
      <c r="X22" s="98"/>
      <c r="Y22" s="12"/>
      <c r="Z22" s="198"/>
      <c r="AA22" s="292"/>
      <c r="AB22" s="293"/>
      <c r="AC22" s="12">
        <v>1</v>
      </c>
      <c r="AD22" s="198"/>
      <c r="AE22" s="115">
        <f>M22-J22</f>
        <v>-216.81476418318539</v>
      </c>
      <c r="AF22" s="156">
        <f>M22/J22</f>
        <v>0.89159261790840727</v>
      </c>
      <c r="AG22" s="358">
        <f>AF38</f>
        <v>0.89234871455224996</v>
      </c>
    </row>
    <row r="23" spans="1:33" ht="15.75" customHeight="1">
      <c r="A23" s="295"/>
      <c r="B23" s="163" t="s">
        <v>183</v>
      </c>
      <c r="C23" s="274" t="s">
        <v>192</v>
      </c>
      <c r="D23" s="275"/>
      <c r="E23" s="101">
        <v>53.76</v>
      </c>
      <c r="F23" s="111">
        <v>3261</v>
      </c>
      <c r="G23" s="103">
        <f t="shared" si="5"/>
        <v>175311.35999999999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1785.2189781021893</v>
      </c>
      <c r="N23" s="106">
        <f>M23/L23</f>
        <v>89.260948905109473</v>
      </c>
      <c r="O23" s="108">
        <f>L23-I23</f>
        <v>0</v>
      </c>
      <c r="P23" s="109">
        <f>N23-K23</f>
        <v>-10.739051094890527</v>
      </c>
      <c r="Q23" s="110">
        <f>N23/K23</f>
        <v>0.89260948905109472</v>
      </c>
      <c r="R23" s="290"/>
      <c r="S23" s="47">
        <v>0.34611111111111109</v>
      </c>
      <c r="T23" s="48">
        <v>0.42222222222222222</v>
      </c>
      <c r="U23" s="111">
        <v>5.2499999999999414</v>
      </c>
      <c r="V23" s="112">
        <v>109.60000000000002</v>
      </c>
      <c r="W23" s="113"/>
      <c r="X23" s="116"/>
      <c r="Y23" s="12"/>
      <c r="Z23" s="198"/>
      <c r="AA23" s="276"/>
      <c r="AB23" s="277"/>
      <c r="AC23" s="12">
        <v>2</v>
      </c>
      <c r="AD23" s="198"/>
      <c r="AE23" s="117">
        <f>M23-J23</f>
        <v>-214.78102189781066</v>
      </c>
      <c r="AF23" s="110">
        <f>M23/J23</f>
        <v>0.89260948905109472</v>
      </c>
      <c r="AG23" s="359"/>
    </row>
    <row r="24" spans="1:33" ht="15.75" customHeight="1">
      <c r="A24" s="295"/>
      <c r="B24" s="163" t="s">
        <v>183</v>
      </c>
      <c r="C24" s="274" t="s">
        <v>184</v>
      </c>
      <c r="D24" s="275"/>
      <c r="E24" s="101">
        <v>77.34</v>
      </c>
      <c r="F24" s="111">
        <v>2433</v>
      </c>
      <c r="G24" s="103">
        <f t="shared" si="5"/>
        <v>188168.22</v>
      </c>
      <c r="H24" s="26"/>
      <c r="I24" s="107">
        <v>24</v>
      </c>
      <c r="J24" s="105">
        <v>2000</v>
      </c>
      <c r="K24" s="106">
        <f t="shared" si="1"/>
        <v>83.333333333333329</v>
      </c>
      <c r="L24" s="107">
        <v>24</v>
      </c>
      <c r="M24" s="105">
        <f>F24/V24*60</f>
        <v>1785.6880733944956</v>
      </c>
      <c r="N24" s="106">
        <f>M24/L24</f>
        <v>74.403669724770651</v>
      </c>
      <c r="O24" s="108">
        <f>L24-I24</f>
        <v>0</v>
      </c>
      <c r="P24" s="109">
        <f>N24-K24</f>
        <v>-8.9296636085626773</v>
      </c>
      <c r="Q24" s="110">
        <f>N24/K24</f>
        <v>0.89284403669724788</v>
      </c>
      <c r="R24" s="290"/>
      <c r="S24" s="47">
        <v>0.42656250000000001</v>
      </c>
      <c r="T24" s="48">
        <v>0.48333333333333334</v>
      </c>
      <c r="U24" s="111">
        <v>6.2500000000000178</v>
      </c>
      <c r="V24" s="112">
        <v>81.749999999999986</v>
      </c>
      <c r="W24" s="113"/>
      <c r="X24" s="116"/>
      <c r="Y24" s="12"/>
      <c r="Z24" s="198"/>
      <c r="AA24" s="276"/>
      <c r="AB24" s="277"/>
      <c r="AC24" s="12">
        <v>2</v>
      </c>
      <c r="AD24" s="198"/>
      <c r="AE24" s="117">
        <f>M24-J24</f>
        <v>-214.31192660550437</v>
      </c>
      <c r="AF24" s="110">
        <f>M24/J24</f>
        <v>0.89284403669724777</v>
      </c>
      <c r="AG24" s="359"/>
    </row>
    <row r="25" spans="1:33" ht="15.75" customHeight="1">
      <c r="A25" s="295"/>
      <c r="B25" s="163"/>
      <c r="C25" s="274"/>
      <c r="D25" s="275"/>
      <c r="E25" s="101"/>
      <c r="F25" s="111"/>
      <c r="G25" s="103"/>
      <c r="H25" s="26"/>
      <c r="I25" s="107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12"/>
      <c r="Z25" s="198"/>
      <c r="AA25" s="276"/>
      <c r="AB25" s="277"/>
      <c r="AC25" s="12"/>
      <c r="AD25" s="198"/>
      <c r="AE25" s="117"/>
      <c r="AF25" s="110"/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21.666666666666668</v>
      </c>
      <c r="J38" s="137">
        <f t="shared" si="6"/>
        <v>2000</v>
      </c>
      <c r="K38" s="138">
        <f t="shared" ref="K38" si="7">J38/I38</f>
        <v>92.307692307692307</v>
      </c>
      <c r="L38" s="136">
        <f t="shared" ref="L38:M38" si="8">AVERAGE(L22:L37)</f>
        <v>22</v>
      </c>
      <c r="M38" s="137">
        <f t="shared" si="8"/>
        <v>1784.6974291044999</v>
      </c>
      <c r="N38" s="138">
        <f>M38/L38</f>
        <v>81.122610413840903</v>
      </c>
      <c r="O38" s="139">
        <f>L38-I38</f>
        <v>0.33333333333333215</v>
      </c>
      <c r="P38" s="140">
        <f>N38-K38</f>
        <v>-11.185081893851404</v>
      </c>
      <c r="Q38" s="141">
        <f>N38/K38</f>
        <v>0.87882827948327646</v>
      </c>
      <c r="R38" s="291"/>
      <c r="S38" s="142">
        <f>S22</f>
        <v>0.29166666666666669</v>
      </c>
      <c r="T38" s="143">
        <f>INDEX(T22:T37,COUNTA(T22:T37))</f>
        <v>0.48333333333333334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5</v>
      </c>
      <c r="AD38" s="180">
        <f>SUM(AD22:AD37)</f>
        <v>0</v>
      </c>
      <c r="AE38" s="168">
        <f>M38-J38</f>
        <v>-215.30257089550014</v>
      </c>
      <c r="AF38" s="141">
        <f>M38/J38</f>
        <v>0.89234871455224996</v>
      </c>
      <c r="AG38" s="360"/>
    </row>
    <row r="39" spans="1:33" ht="15.75" customHeight="1">
      <c r="A39" s="284" t="s">
        <v>189</v>
      </c>
      <c r="B39" s="146" t="s">
        <v>183</v>
      </c>
      <c r="C39" s="287" t="s">
        <v>188</v>
      </c>
      <c r="D39" s="288"/>
      <c r="E39" s="147">
        <v>59.34</v>
      </c>
      <c r="F39" s="97">
        <v>1641</v>
      </c>
      <c r="G39" s="148">
        <f t="shared" ref="G39:G41" si="9">E39*F39</f>
        <v>97376.94</v>
      </c>
      <c r="H39" s="149"/>
      <c r="I39" s="150">
        <v>24</v>
      </c>
      <c r="J39" s="151">
        <v>2000</v>
      </c>
      <c r="K39" s="152">
        <f>J39/I39</f>
        <v>83.333333333333329</v>
      </c>
      <c r="L39" s="107">
        <v>25</v>
      </c>
      <c r="M39" s="151">
        <f>F39/V39*60</f>
        <v>1785.3127833182232</v>
      </c>
      <c r="N39" s="152">
        <f>M39/L39</f>
        <v>71.412511332728926</v>
      </c>
      <c r="O39" s="154">
        <f>L39-I39</f>
        <v>1</v>
      </c>
      <c r="P39" s="155">
        <f>N39-K39</f>
        <v>-11.920822000604403</v>
      </c>
      <c r="Q39" s="156">
        <f>N39/K39</f>
        <v>0.85695013599274716</v>
      </c>
      <c r="R39" s="289">
        <f>Q55</f>
        <v>0.85514653692533493</v>
      </c>
      <c r="S39" s="157">
        <v>0.29166666666666669</v>
      </c>
      <c r="T39" s="158">
        <v>0.32996527777777779</v>
      </c>
      <c r="U39" s="159"/>
      <c r="V39" s="160">
        <v>55.149999999999991</v>
      </c>
      <c r="W39" s="158"/>
      <c r="X39" s="169"/>
      <c r="Y39" s="12"/>
      <c r="Z39" s="198"/>
      <c r="AA39" s="292"/>
      <c r="AB39" s="293"/>
      <c r="AC39" s="12">
        <v>1</v>
      </c>
      <c r="AD39" s="198"/>
      <c r="AE39" s="115">
        <f>M39-J39</f>
        <v>-214.68721668177682</v>
      </c>
      <c r="AF39" s="156">
        <f>M39/J39</f>
        <v>0.89265639165911159</v>
      </c>
      <c r="AG39" s="281">
        <f>AF55</f>
        <v>0.8917956742221349</v>
      </c>
    </row>
    <row r="40" spans="1:33" ht="15.75" customHeight="1">
      <c r="A40" s="285"/>
      <c r="B40" s="163" t="s">
        <v>183</v>
      </c>
      <c r="C40" s="274" t="s">
        <v>185</v>
      </c>
      <c r="D40" s="275"/>
      <c r="E40" s="101">
        <v>58.67</v>
      </c>
      <c r="F40" s="102">
        <v>3842</v>
      </c>
      <c r="G40" s="103">
        <f t="shared" si="9"/>
        <v>225410.14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24</v>
      </c>
      <c r="M40" s="105">
        <f>F40/V40*60</f>
        <v>1782.1414766138384</v>
      </c>
      <c r="N40" s="106">
        <f>M40/L40</f>
        <v>74.25589485890994</v>
      </c>
      <c r="O40" s="108">
        <f>L40-I40</f>
        <v>1</v>
      </c>
      <c r="P40" s="109">
        <f>N40-K40</f>
        <v>-12.700626880220497</v>
      </c>
      <c r="Q40" s="110">
        <f>N40/K40</f>
        <v>0.85394279087746428</v>
      </c>
      <c r="R40" s="290"/>
      <c r="S40" s="47">
        <v>0.33333333333333331</v>
      </c>
      <c r="T40" s="48">
        <v>0.4231597222222222</v>
      </c>
      <c r="U40" s="111">
        <v>4.8499999999999588</v>
      </c>
      <c r="V40" s="112">
        <v>129.35</v>
      </c>
      <c r="W40" s="113">
        <v>0.4231597222222222</v>
      </c>
      <c r="X40" s="116">
        <v>0.46214120370370371</v>
      </c>
      <c r="Y40" s="12"/>
      <c r="Z40" s="198"/>
      <c r="AA40" s="276"/>
      <c r="AB40" s="277"/>
      <c r="AC40" s="12">
        <v>3</v>
      </c>
      <c r="AD40" s="198"/>
      <c r="AE40" s="117">
        <f>M40-J40</f>
        <v>-217.85852338616155</v>
      </c>
      <c r="AF40" s="110">
        <f>M40/J40</f>
        <v>0.89107073830691919</v>
      </c>
      <c r="AG40" s="282"/>
    </row>
    <row r="41" spans="1:33" ht="15.75" customHeight="1">
      <c r="A41" s="285"/>
      <c r="B41" s="163" t="s">
        <v>183</v>
      </c>
      <c r="C41" s="274" t="s">
        <v>191</v>
      </c>
      <c r="D41" s="275"/>
      <c r="E41" s="101">
        <v>59.54</v>
      </c>
      <c r="F41" s="102">
        <v>3047</v>
      </c>
      <c r="G41" s="103">
        <f t="shared" si="9"/>
        <v>181418.38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24</v>
      </c>
      <c r="M41" s="105">
        <f>F41/V41*60</f>
        <v>1783.3197854007481</v>
      </c>
      <c r="N41" s="106">
        <f>M41/L41</f>
        <v>74.304991058364507</v>
      </c>
      <c r="O41" s="108">
        <f>L41-I41</f>
        <v>1</v>
      </c>
      <c r="P41" s="109">
        <f>N41-K41</f>
        <v>-12.65153068076593</v>
      </c>
      <c r="Q41" s="110">
        <f>N41/K41</f>
        <v>0.85450739717119184</v>
      </c>
      <c r="R41" s="290"/>
      <c r="S41" s="47">
        <v>0.46214120370370371</v>
      </c>
      <c r="T41" s="48">
        <v>0.53333333333333333</v>
      </c>
      <c r="U41" s="111">
        <v>56.133333333333368</v>
      </c>
      <c r="V41" s="112">
        <v>102.51666666666665</v>
      </c>
      <c r="W41" s="113"/>
      <c r="X41" s="116"/>
      <c r="Y41" s="12"/>
      <c r="Z41" s="198"/>
      <c r="AA41" s="276"/>
      <c r="AB41" s="277"/>
      <c r="AC41" s="12">
        <v>2</v>
      </c>
      <c r="AD41" s="198"/>
      <c r="AE41" s="117">
        <f>M41-J41</f>
        <v>-216.68021459925194</v>
      </c>
      <c r="AF41" s="110">
        <f>M41/J41</f>
        <v>0.89165989270037405</v>
      </c>
      <c r="AG41" s="282"/>
    </row>
    <row r="42" spans="1:33" ht="15.75" customHeight="1">
      <c r="A42" s="285"/>
      <c r="B42" s="163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12"/>
      <c r="Z42" s="198"/>
      <c r="AA42" s="276"/>
      <c r="AB42" s="277"/>
      <c r="AC42" s="12"/>
      <c r="AD42" s="198"/>
      <c r="AE42" s="117"/>
      <c r="AF42" s="110"/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23.333333333333332</v>
      </c>
      <c r="J55" s="137">
        <f t="shared" si="10"/>
        <v>2000</v>
      </c>
      <c r="K55" s="138">
        <f t="shared" ref="K55" si="11">J55/I55</f>
        <v>85.714285714285722</v>
      </c>
      <c r="L55" s="136">
        <f t="shared" ref="L55:M55" si="12">AVERAGE(L39:L54)</f>
        <v>24.333333333333332</v>
      </c>
      <c r="M55" s="137">
        <f t="shared" si="12"/>
        <v>1783.5913484442699</v>
      </c>
      <c r="N55" s="138">
        <f>M55/L55</f>
        <v>73.298274593600141</v>
      </c>
      <c r="O55" s="139">
        <f>L55-I55</f>
        <v>1</v>
      </c>
      <c r="P55" s="140">
        <f>N55-K55</f>
        <v>-12.416011120685582</v>
      </c>
      <c r="Q55" s="141">
        <f>N55/K55</f>
        <v>0.85514653692533493</v>
      </c>
      <c r="R55" s="291"/>
      <c r="S55" s="142">
        <f>S39</f>
        <v>0.29166666666666669</v>
      </c>
      <c r="T55" s="143">
        <f>INDEX(T39:T54,COUNTA(T39:T54))</f>
        <v>0.53333333333333333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6</v>
      </c>
      <c r="AD55" s="191">
        <f>SUM(AD39:AD54)</f>
        <v>0</v>
      </c>
      <c r="AE55" s="168">
        <f>M55-J55</f>
        <v>-216.4086515557301</v>
      </c>
      <c r="AF55" s="141">
        <f>M55/J55</f>
        <v>0.8917956742221349</v>
      </c>
      <c r="AG55" s="283"/>
    </row>
    <row r="56" spans="1:33" ht="15.75" customHeight="1">
      <c r="A56" s="294" t="s">
        <v>210</v>
      </c>
      <c r="B56" s="114" t="s">
        <v>176</v>
      </c>
      <c r="C56" s="362" t="s">
        <v>177</v>
      </c>
      <c r="D56" s="362"/>
      <c r="E56" s="147">
        <v>19.7</v>
      </c>
      <c r="F56" s="97">
        <v>3846</v>
      </c>
      <c r="G56" s="148">
        <f t="shared" ref="G56:G57" si="13">E56*F56</f>
        <v>75766.2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1079.578947368421</v>
      </c>
      <c r="N56" s="152">
        <f>M56/L56</f>
        <v>83.044534412955471</v>
      </c>
      <c r="O56" s="154">
        <f>L56-I56</f>
        <v>0</v>
      </c>
      <c r="P56" s="155">
        <f>N56-K56</f>
        <v>-9.2631578947368354</v>
      </c>
      <c r="Q56" s="156">
        <f>N56/K56</f>
        <v>0.89964912280701759</v>
      </c>
      <c r="R56" s="289">
        <f>Q72</f>
        <v>0.89317276539123081</v>
      </c>
      <c r="S56" s="157">
        <v>0.29184027777777777</v>
      </c>
      <c r="T56" s="158">
        <v>0.44027777777777777</v>
      </c>
      <c r="U56" s="159"/>
      <c r="V56" s="160">
        <v>213.75</v>
      </c>
      <c r="W56" s="158"/>
      <c r="X56" s="169"/>
      <c r="Y56" s="12"/>
      <c r="Z56" s="198"/>
      <c r="AA56" s="292"/>
      <c r="AB56" s="293"/>
      <c r="AC56" s="12">
        <v>4</v>
      </c>
      <c r="AD56" s="198"/>
      <c r="AE56" s="115">
        <f>M56-J56</f>
        <v>-120.42105263157896</v>
      </c>
      <c r="AF56" s="156">
        <f>M56/J56</f>
        <v>0.89964912280701759</v>
      </c>
      <c r="AG56" s="281">
        <f>AF72</f>
        <v>0.89317276539123081</v>
      </c>
    </row>
    <row r="57" spans="1:33" ht="15.75" customHeight="1">
      <c r="A57" s="295"/>
      <c r="B57" s="100" t="s">
        <v>178</v>
      </c>
      <c r="C57" s="361" t="s">
        <v>179</v>
      </c>
      <c r="D57" s="361"/>
      <c r="E57" s="101">
        <v>29.97</v>
      </c>
      <c r="F57" s="102">
        <v>2892</v>
      </c>
      <c r="G57" s="103">
        <f t="shared" si="13"/>
        <v>86673.239999999991</v>
      </c>
      <c r="H57" s="26"/>
      <c r="I57" s="104">
        <v>21</v>
      </c>
      <c r="J57" s="105">
        <v>2790</v>
      </c>
      <c r="K57" s="106">
        <f t="shared" ref="K57" si="14">J57/I57</f>
        <v>132.85714285714286</v>
      </c>
      <c r="L57" s="107">
        <v>21</v>
      </c>
      <c r="M57" s="105">
        <f>F57/V57*60</f>
        <v>2484.1803865425895</v>
      </c>
      <c r="N57" s="106">
        <f>M57/L57</f>
        <v>118.2943041210757</v>
      </c>
      <c r="O57" s="108">
        <f>L57-I57</f>
        <v>0</v>
      </c>
      <c r="P57" s="109">
        <f>N57-K57</f>
        <v>-14.562838736067164</v>
      </c>
      <c r="Q57" s="110">
        <f>N57/K57</f>
        <v>0.89038723531992459</v>
      </c>
      <c r="R57" s="290"/>
      <c r="S57" s="47">
        <v>0.44385416666666666</v>
      </c>
      <c r="T57" s="48">
        <v>0.49236111111111114</v>
      </c>
      <c r="U57" s="111">
        <v>5.1500000000000057</v>
      </c>
      <c r="V57" s="112">
        <v>69.850000000000051</v>
      </c>
      <c r="W57" s="113"/>
      <c r="X57" s="116"/>
      <c r="Y57" s="12"/>
      <c r="Z57" s="198"/>
      <c r="AA57" s="276"/>
      <c r="AB57" s="277"/>
      <c r="AC57" s="12">
        <v>1</v>
      </c>
      <c r="AD57" s="198"/>
      <c r="AE57" s="117">
        <f>M57-J57</f>
        <v>-305.81961345741047</v>
      </c>
      <c r="AF57" s="110">
        <f>M57/J57</f>
        <v>0.89038723531992459</v>
      </c>
      <c r="AG57" s="282"/>
    </row>
    <row r="58" spans="1:33" ht="15.75" customHeight="1">
      <c r="A58" s="295"/>
      <c r="B58" s="100"/>
      <c r="C58" s="361"/>
      <c r="D58" s="361"/>
      <c r="E58" s="101"/>
      <c r="F58" s="102"/>
      <c r="G58" s="103"/>
      <c r="H58" s="26"/>
      <c r="I58" s="104"/>
      <c r="J58" s="105"/>
      <c r="K58" s="106"/>
      <c r="L58" s="107"/>
      <c r="M58" s="105"/>
      <c r="N58" s="106"/>
      <c r="O58" s="108"/>
      <c r="P58" s="109"/>
      <c r="Q58" s="110"/>
      <c r="R58" s="290"/>
      <c r="S58" s="47"/>
      <c r="T58" s="48"/>
      <c r="U58" s="111"/>
      <c r="V58" s="112"/>
      <c r="W58" s="113"/>
      <c r="X58" s="116"/>
      <c r="Y58" s="12"/>
      <c r="Z58" s="198"/>
      <c r="AA58" s="276"/>
      <c r="AB58" s="277"/>
      <c r="AC58" s="12"/>
      <c r="AD58" s="198"/>
      <c r="AE58" s="117"/>
      <c r="AF58" s="110"/>
      <c r="AG58" s="282"/>
    </row>
    <row r="59" spans="1:33" ht="15.75" customHeight="1">
      <c r="A59" s="295"/>
      <c r="B59" s="100"/>
      <c r="C59" s="361"/>
      <c r="D59" s="361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12"/>
      <c r="Z59" s="198"/>
      <c r="AA59" s="276"/>
      <c r="AB59" s="277"/>
      <c r="AC59" s="12"/>
      <c r="AD59" s="198"/>
      <c r="AE59" s="199"/>
      <c r="AF59" s="200"/>
      <c r="AG59" s="282"/>
    </row>
    <row r="60" spans="1:33" ht="15.75" customHeight="1">
      <c r="A60" s="296"/>
      <c r="B60" s="100"/>
      <c r="C60" s="361"/>
      <c r="D60" s="361"/>
      <c r="E60" s="101"/>
      <c r="F60" s="105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99"/>
      <c r="AF60" s="200"/>
      <c r="AG60" s="282"/>
    </row>
    <row r="61" spans="1:33" ht="15.75" customHeight="1">
      <c r="A61" s="296"/>
      <c r="B61" s="100"/>
      <c r="C61" s="361"/>
      <c r="D61" s="361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99"/>
      <c r="AF61" s="200"/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15">AVERAGE(I56:I71)</f>
        <v>17</v>
      </c>
      <c r="J72" s="137">
        <f t="shared" si="15"/>
        <v>1995</v>
      </c>
      <c r="K72" s="138">
        <f t="shared" ref="K72:K75" si="16">J72/I72</f>
        <v>117.35294117647059</v>
      </c>
      <c r="L72" s="136">
        <f t="shared" ref="L72:M72" si="17">AVERAGE(L56:L71)</f>
        <v>17</v>
      </c>
      <c r="M72" s="137">
        <f t="shared" si="17"/>
        <v>1781.8796669555054</v>
      </c>
      <c r="N72" s="138">
        <f>M72/L72</f>
        <v>104.81645099738267</v>
      </c>
      <c r="O72" s="139">
        <f>L72-I72</f>
        <v>0</v>
      </c>
      <c r="P72" s="140">
        <f>N72-K72</f>
        <v>-12.53649017908792</v>
      </c>
      <c r="Q72" s="141">
        <f>N72/K72</f>
        <v>0.89317276539123081</v>
      </c>
      <c r="R72" s="291"/>
      <c r="S72" s="142">
        <f>S56</f>
        <v>0.29184027777777777</v>
      </c>
      <c r="T72" s="143">
        <f>INDEX(T56:T71,COUNTA(T56:T71))</f>
        <v>0.49236111111111114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5</v>
      </c>
      <c r="AD72" s="191">
        <f>SUM(AD56:AD71)</f>
        <v>0</v>
      </c>
      <c r="AE72" s="168">
        <f>M72-J72</f>
        <v>-213.1203330444946</v>
      </c>
      <c r="AF72" s="141">
        <f>M72/J72</f>
        <v>0.89317276539123081</v>
      </c>
      <c r="AG72" s="283"/>
    </row>
    <row r="73" spans="1:33" ht="15.75" customHeight="1">
      <c r="A73" s="284" t="s">
        <v>118</v>
      </c>
      <c r="B73" s="100" t="s">
        <v>178</v>
      </c>
      <c r="C73" s="274" t="s">
        <v>216</v>
      </c>
      <c r="D73" s="275"/>
      <c r="E73" s="101">
        <v>21.92</v>
      </c>
      <c r="F73" s="102">
        <v>2246</v>
      </c>
      <c r="G73" s="121">
        <f t="shared" ref="G73:G75" si="18">E73*F73</f>
        <v>49232.320000000007</v>
      </c>
      <c r="H73" s="122"/>
      <c r="I73" s="104">
        <v>6</v>
      </c>
      <c r="J73" s="105">
        <v>3600</v>
      </c>
      <c r="K73" s="106">
        <f t="shared" si="16"/>
        <v>600</v>
      </c>
      <c r="L73" s="107">
        <v>6</v>
      </c>
      <c r="M73" s="105">
        <f>F73/V73*60</f>
        <v>3251.1459589867177</v>
      </c>
      <c r="N73" s="106">
        <f>M73/L73</f>
        <v>541.85765983111958</v>
      </c>
      <c r="O73" s="108">
        <f>L73-I73</f>
        <v>0</v>
      </c>
      <c r="P73" s="109">
        <f>N73-K73</f>
        <v>-58.142340168880423</v>
      </c>
      <c r="Q73" s="110">
        <f>N73/K73</f>
        <v>0.90309609971853266</v>
      </c>
      <c r="R73" s="289">
        <f>Q89</f>
        <v>0.90412591813810839</v>
      </c>
      <c r="S73" s="47">
        <v>0.48333333333333323</v>
      </c>
      <c r="T73" s="48">
        <v>0.51211805555555556</v>
      </c>
      <c r="U73" s="111">
        <v>55.999999999999879</v>
      </c>
      <c r="V73" s="112">
        <v>41.450000000000166</v>
      </c>
      <c r="W73" s="113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-348.85404101328231</v>
      </c>
      <c r="AF73" s="156">
        <f>M73/J73</f>
        <v>0.90309609971853266</v>
      </c>
      <c r="AG73" s="281">
        <f>AF89</f>
        <v>0.90412591813810828</v>
      </c>
    </row>
    <row r="74" spans="1:33" ht="15.75" customHeight="1">
      <c r="A74" s="285"/>
      <c r="B74" s="100" t="s">
        <v>211</v>
      </c>
      <c r="C74" s="274" t="s">
        <v>212</v>
      </c>
      <c r="D74" s="275"/>
      <c r="E74" s="101">
        <v>27.05</v>
      </c>
      <c r="F74" s="102">
        <v>732</v>
      </c>
      <c r="G74" s="121">
        <f t="shared" si="18"/>
        <v>19800.600000000002</v>
      </c>
      <c r="H74" s="62"/>
      <c r="I74" s="104">
        <v>6</v>
      </c>
      <c r="J74" s="105">
        <v>3273</v>
      </c>
      <c r="K74" s="106">
        <f t="shared" si="16"/>
        <v>545.5</v>
      </c>
      <c r="L74" s="107">
        <v>6</v>
      </c>
      <c r="M74" s="105">
        <f>F74/V74*60</f>
        <v>2960.8988764044998</v>
      </c>
      <c r="N74" s="106">
        <f>M74/L74</f>
        <v>493.48314606741661</v>
      </c>
      <c r="O74" s="123">
        <f>L74-I74</f>
        <v>0</v>
      </c>
      <c r="P74" s="124">
        <f>N74-K74</f>
        <v>-52.016853932583388</v>
      </c>
      <c r="Q74" s="125">
        <f>N74/K74</f>
        <v>0.90464371414741818</v>
      </c>
      <c r="R74" s="290"/>
      <c r="S74" s="47">
        <v>0.51539351851851856</v>
      </c>
      <c r="T74" s="48">
        <v>0.52569444444444446</v>
      </c>
      <c r="U74" s="111">
        <v>4.7166666666667112</v>
      </c>
      <c r="V74" s="112">
        <v>14.833333333333307</v>
      </c>
      <c r="W74" s="113"/>
      <c r="X74" s="116"/>
      <c r="Y74" s="12"/>
      <c r="Z74" s="198"/>
      <c r="AA74" s="276"/>
      <c r="AB74" s="277"/>
      <c r="AC74" s="12">
        <v>1</v>
      </c>
      <c r="AD74" s="198"/>
      <c r="AE74" s="117">
        <f>M74-J74</f>
        <v>-312.10112359550021</v>
      </c>
      <c r="AF74" s="110">
        <f>M74/J74</f>
        <v>0.90464371414741818</v>
      </c>
      <c r="AG74" s="282"/>
    </row>
    <row r="75" spans="1:33" ht="15.75" customHeight="1">
      <c r="A75" s="285"/>
      <c r="B75" s="100" t="s">
        <v>211</v>
      </c>
      <c r="C75" s="274" t="s">
        <v>215</v>
      </c>
      <c r="D75" s="275"/>
      <c r="E75" s="101">
        <v>26.21</v>
      </c>
      <c r="F75" s="102">
        <v>2596</v>
      </c>
      <c r="G75" s="121">
        <f t="shared" si="18"/>
        <v>68041.16</v>
      </c>
      <c r="H75" s="62"/>
      <c r="I75" s="104">
        <v>6</v>
      </c>
      <c r="J75" s="105">
        <v>3273</v>
      </c>
      <c r="K75" s="106">
        <f t="shared" si="16"/>
        <v>545.5</v>
      </c>
      <c r="L75" s="118">
        <v>6</v>
      </c>
      <c r="M75" s="105">
        <f>F75/V75*60</f>
        <v>2961.2167300380279</v>
      </c>
      <c r="N75" s="106">
        <f>M75/L75</f>
        <v>493.53612167300463</v>
      </c>
      <c r="O75" s="123">
        <f>L75-I75</f>
        <v>0</v>
      </c>
      <c r="P75" s="124">
        <f>N75-K75</f>
        <v>-51.963878326995371</v>
      </c>
      <c r="Q75" s="125">
        <f>N75/K75</f>
        <v>0.90474082799817535</v>
      </c>
      <c r="R75" s="290"/>
      <c r="S75" s="47">
        <v>0.5294444444444445</v>
      </c>
      <c r="T75" s="48">
        <v>0.56597222222222221</v>
      </c>
      <c r="U75" s="111">
        <v>5.4000000000000448</v>
      </c>
      <c r="V75" s="112">
        <v>52.599999999999909</v>
      </c>
      <c r="W75" s="113"/>
      <c r="X75" s="116"/>
      <c r="Y75" s="12"/>
      <c r="Z75" s="198"/>
      <c r="AA75" s="276"/>
      <c r="AB75" s="277"/>
      <c r="AC75" s="12">
        <v>1</v>
      </c>
      <c r="AD75" s="198"/>
      <c r="AE75" s="117">
        <f>M75-J75</f>
        <v>-311.78326996197211</v>
      </c>
      <c r="AF75" s="110">
        <f>M75/J75</f>
        <v>0.90474082799817535</v>
      </c>
      <c r="AG75" s="282"/>
    </row>
    <row r="76" spans="1:33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27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27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13"/>
      <c r="X83" s="127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13"/>
      <c r="X84" s="127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13"/>
      <c r="X85" s="127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13"/>
      <c r="X86" s="127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13"/>
      <c r="X87" s="127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19">AVERAGE(I73:I88)</f>
        <v>6</v>
      </c>
      <c r="J89" s="137">
        <f t="shared" si="19"/>
        <v>3382</v>
      </c>
      <c r="K89" s="138">
        <f t="shared" ref="K89" si="20">J89/I89</f>
        <v>563.66666666666663</v>
      </c>
      <c r="L89" s="136">
        <f t="shared" ref="L89:M89" si="21">AVERAGE(L73:L88)</f>
        <v>6</v>
      </c>
      <c r="M89" s="137">
        <f t="shared" si="21"/>
        <v>3057.7538551430821</v>
      </c>
      <c r="N89" s="138">
        <f>M89/L89</f>
        <v>509.62564252384703</v>
      </c>
      <c r="O89" s="139">
        <f>L89-I89</f>
        <v>0</v>
      </c>
      <c r="P89" s="140">
        <f>N89-K89</f>
        <v>-54.041024142819595</v>
      </c>
      <c r="Q89" s="141">
        <f>N89/K89</f>
        <v>0.90412591813810839</v>
      </c>
      <c r="R89" s="291"/>
      <c r="S89" s="142">
        <f>S73</f>
        <v>0.48333333333333323</v>
      </c>
      <c r="T89" s="143">
        <f>INDEX(T73:T88,COUNTA(T73:T88))</f>
        <v>0.56597222222222221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9"/>
      <c r="AB89" s="280"/>
      <c r="AC89" s="179">
        <f>SUM(AC73:AC88)</f>
        <v>3</v>
      </c>
      <c r="AD89" s="191">
        <f>SUM(AD73:AD88)</f>
        <v>0</v>
      </c>
      <c r="AE89" s="168">
        <f>M89-J89</f>
        <v>-324.24614485691791</v>
      </c>
      <c r="AF89" s="141">
        <f>M89/J89</f>
        <v>0.90412591813810828</v>
      </c>
      <c r="AG89" s="283"/>
    </row>
    <row r="90" spans="1:33" ht="15.75" customHeight="1">
      <c r="A90" s="294" t="s">
        <v>220</v>
      </c>
      <c r="B90" s="146" t="s">
        <v>181</v>
      </c>
      <c r="C90" s="287" t="s">
        <v>203</v>
      </c>
      <c r="D90" s="288"/>
      <c r="E90" s="147">
        <v>58.17</v>
      </c>
      <c r="F90" s="97">
        <v>1670</v>
      </c>
      <c r="G90" s="148">
        <f t="shared" ref="G90:G91" si="22">E90*F90</f>
        <v>97143.900000000009</v>
      </c>
      <c r="H90" s="149"/>
      <c r="I90" s="150">
        <v>19</v>
      </c>
      <c r="J90" s="151">
        <v>1800</v>
      </c>
      <c r="K90" s="152">
        <f>J90/I90</f>
        <v>94.736842105263165</v>
      </c>
      <c r="L90" s="153">
        <v>19</v>
      </c>
      <c r="M90" s="151">
        <f>F90/V90*60</f>
        <v>1605.7692307692307</v>
      </c>
      <c r="N90" s="152">
        <f>M90/L90</f>
        <v>84.514170040485823</v>
      </c>
      <c r="O90" s="154">
        <f>L90-I90</f>
        <v>0</v>
      </c>
      <c r="P90" s="155">
        <f>N90-K90</f>
        <v>-10.222672064777342</v>
      </c>
      <c r="Q90" s="156">
        <f>N90/K90</f>
        <v>0.89209401709401692</v>
      </c>
      <c r="R90" s="289">
        <f>Q106</f>
        <v>0.89196627138158469</v>
      </c>
      <c r="S90" s="157">
        <v>0.70833333333333337</v>
      </c>
      <c r="T90" s="158">
        <v>0.75166666666666671</v>
      </c>
      <c r="U90" s="159"/>
      <c r="V90" s="160">
        <v>62.400000000000006</v>
      </c>
      <c r="W90" s="158"/>
      <c r="X90" s="169"/>
      <c r="Y90" s="196"/>
      <c r="Z90" s="197"/>
      <c r="AA90" s="292"/>
      <c r="AB90" s="293"/>
      <c r="AC90" s="196">
        <v>1</v>
      </c>
      <c r="AD90" s="197"/>
      <c r="AE90" s="115">
        <f>M90-J90</f>
        <v>-194.23076923076928</v>
      </c>
      <c r="AF90" s="156">
        <f>M90/J90</f>
        <v>0.89209401709401703</v>
      </c>
      <c r="AG90" s="281">
        <f>AF106</f>
        <v>0.89196627138158469</v>
      </c>
    </row>
    <row r="91" spans="1:33" ht="15.75" customHeight="1">
      <c r="A91" s="295"/>
      <c r="B91" s="163" t="s">
        <v>181</v>
      </c>
      <c r="C91" s="274" t="s">
        <v>221</v>
      </c>
      <c r="D91" s="275"/>
      <c r="E91" s="101">
        <v>44.98</v>
      </c>
      <c r="F91" s="102">
        <v>4065</v>
      </c>
      <c r="G91" s="103">
        <f t="shared" si="22"/>
        <v>182843.69999999998</v>
      </c>
      <c r="H91" s="26"/>
      <c r="I91" s="104">
        <v>21</v>
      </c>
      <c r="J91" s="105">
        <v>1800</v>
      </c>
      <c r="K91" s="106">
        <f t="shared" ref="K91" si="23">J91/I91</f>
        <v>85.714285714285708</v>
      </c>
      <c r="L91" s="107">
        <v>21</v>
      </c>
      <c r="M91" s="105">
        <f>F91/V91*60</f>
        <v>1605.3093462044742</v>
      </c>
      <c r="N91" s="106">
        <f>M91/L91</f>
        <v>76.443302200213054</v>
      </c>
      <c r="O91" s="108">
        <f>L91-I91</f>
        <v>0</v>
      </c>
      <c r="P91" s="109">
        <f>N91-K91</f>
        <v>-9.270983514072654</v>
      </c>
      <c r="Q91" s="110">
        <f>N91/K91</f>
        <v>0.89183852566915234</v>
      </c>
      <c r="R91" s="290"/>
      <c r="S91" s="47">
        <v>0.75490740740740736</v>
      </c>
      <c r="T91" s="48">
        <v>0.86041666666666672</v>
      </c>
      <c r="U91" s="111">
        <v>4.6666666666665435</v>
      </c>
      <c r="V91" s="112">
        <v>151.93333333333348</v>
      </c>
      <c r="W91" s="113"/>
      <c r="X91" s="116"/>
      <c r="Y91" s="12"/>
      <c r="Z91" s="198"/>
      <c r="AA91" s="276"/>
      <c r="AB91" s="277"/>
      <c r="AC91" s="12">
        <v>3</v>
      </c>
      <c r="AD91" s="198"/>
      <c r="AE91" s="117">
        <f>M91-J91</f>
        <v>-194.6906537955258</v>
      </c>
      <c r="AF91" s="110">
        <f>M91/J91</f>
        <v>0.89183852566915234</v>
      </c>
      <c r="AG91" s="282"/>
    </row>
    <row r="92" spans="1:33" ht="15.75" customHeight="1">
      <c r="A92" s="295"/>
      <c r="B92" s="163"/>
      <c r="C92" s="274"/>
      <c r="D92" s="275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16"/>
      <c r="Y92" s="12"/>
      <c r="Z92" s="198"/>
      <c r="AA92" s="276"/>
      <c r="AB92" s="277"/>
      <c r="AC92" s="12"/>
      <c r="AD92" s="198"/>
      <c r="AE92" s="117"/>
      <c r="AF92" s="110"/>
      <c r="AG92" s="282"/>
    </row>
    <row r="93" spans="1:33" ht="15.75" customHeight="1">
      <c r="A93" s="295"/>
      <c r="B93" s="163"/>
      <c r="C93" s="274"/>
      <c r="D93" s="275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282"/>
    </row>
    <row r="94" spans="1:33" ht="15.75" customHeight="1">
      <c r="A94" s="296"/>
      <c r="B94" s="163"/>
      <c r="C94" s="274"/>
      <c r="D94" s="275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282"/>
    </row>
    <row r="95" spans="1:33" ht="15.75" customHeight="1">
      <c r="A95" s="296"/>
      <c r="B95" s="163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282"/>
    </row>
    <row r="96" spans="1:33" ht="15.75" customHeight="1">
      <c r="A96" s="296"/>
      <c r="B96" s="163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76"/>
      <c r="AB96" s="277"/>
      <c r="AC96" s="12"/>
      <c r="AD96" s="198"/>
      <c r="AE96" s="117"/>
      <c r="AF96" s="110"/>
      <c r="AG96" s="282"/>
    </row>
    <row r="97" spans="1:33" ht="15.75" customHeight="1">
      <c r="A97" s="296"/>
      <c r="B97" s="163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76"/>
      <c r="AB97" s="277"/>
      <c r="AC97" s="12"/>
      <c r="AD97" s="198"/>
      <c r="AE97" s="117"/>
      <c r="AF97" s="110"/>
      <c r="AG97" s="282"/>
    </row>
    <row r="98" spans="1:33" ht="15.75" customHeight="1">
      <c r="A98" s="296"/>
      <c r="B98" s="163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76"/>
      <c r="AB98" s="277"/>
      <c r="AC98" s="12"/>
      <c r="AD98" s="198"/>
      <c r="AE98" s="117"/>
      <c r="AF98" s="110"/>
      <c r="AG98" s="282"/>
    </row>
    <row r="99" spans="1:33" ht="15.75" customHeight="1">
      <c r="A99" s="296"/>
      <c r="B99" s="163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76"/>
      <c r="AB99" s="277"/>
      <c r="AC99" s="12"/>
      <c r="AD99" s="198"/>
      <c r="AE99" s="117"/>
      <c r="AF99" s="110"/>
      <c r="AG99" s="282"/>
    </row>
    <row r="100" spans="1:33" ht="15.75" customHeight="1">
      <c r="A100" s="296"/>
      <c r="B100" s="163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76"/>
      <c r="AB100" s="277"/>
      <c r="AC100" s="12"/>
      <c r="AD100" s="198"/>
      <c r="AE100" s="117"/>
      <c r="AF100" s="110"/>
      <c r="AG100" s="282"/>
    </row>
    <row r="101" spans="1:33" ht="15.75" customHeight="1">
      <c r="A101" s="296"/>
      <c r="B101" s="163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76"/>
      <c r="AB101" s="277"/>
      <c r="AC101" s="12"/>
      <c r="AD101" s="198"/>
      <c r="AE101" s="117"/>
      <c r="AF101" s="110"/>
      <c r="AG101" s="282"/>
    </row>
    <row r="102" spans="1:33" ht="15.75" customHeight="1">
      <c r="A102" s="296"/>
      <c r="B102" s="163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76"/>
      <c r="AB102" s="277"/>
      <c r="AC102" s="12"/>
      <c r="AD102" s="198"/>
      <c r="AE102" s="117"/>
      <c r="AF102" s="110"/>
      <c r="AG102" s="282"/>
    </row>
    <row r="103" spans="1:33" ht="15.75" customHeight="1">
      <c r="A103" s="296"/>
      <c r="B103" s="163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76"/>
      <c r="AB103" s="277"/>
      <c r="AC103" s="12"/>
      <c r="AD103" s="198"/>
      <c r="AE103" s="117"/>
      <c r="AF103" s="110"/>
      <c r="AG103" s="282"/>
    </row>
    <row r="104" spans="1:33" ht="15.75" customHeight="1">
      <c r="A104" s="296"/>
      <c r="B104" s="163"/>
      <c r="C104" s="274"/>
      <c r="D104" s="275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76"/>
      <c r="AB104" s="277"/>
      <c r="AC104" s="12"/>
      <c r="AD104" s="198"/>
      <c r="AE104" s="117"/>
      <c r="AF104" s="110"/>
      <c r="AG104" s="282"/>
    </row>
    <row r="105" spans="1:33" ht="15.75" customHeight="1">
      <c r="A105" s="296"/>
      <c r="B105" s="163"/>
      <c r="C105" s="274"/>
      <c r="D105" s="275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76"/>
      <c r="AB105" s="277"/>
      <c r="AC105" s="12"/>
      <c r="AD105" s="198"/>
      <c r="AE105" s="165"/>
      <c r="AF105" s="125"/>
      <c r="AG105" s="282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20</v>
      </c>
      <c r="J106" s="137">
        <f t="shared" si="24"/>
        <v>1800</v>
      </c>
      <c r="K106" s="138">
        <f t="shared" ref="K106" si="25">J106/I106</f>
        <v>90</v>
      </c>
      <c r="L106" s="136">
        <f t="shared" ref="L106:M106" si="26">AVERAGE(L90:L105)</f>
        <v>20</v>
      </c>
      <c r="M106" s="137">
        <f t="shared" si="26"/>
        <v>1605.5392884868525</v>
      </c>
      <c r="N106" s="138">
        <f>M106/L106</f>
        <v>80.276964424342623</v>
      </c>
      <c r="O106" s="139">
        <f>L106-I106</f>
        <v>0</v>
      </c>
      <c r="P106" s="140">
        <f>N106-K106</f>
        <v>-9.7230355756573772</v>
      </c>
      <c r="Q106" s="141">
        <f>N106/K106</f>
        <v>0.89196627138158469</v>
      </c>
      <c r="R106" s="291"/>
      <c r="S106" s="142">
        <f>S90</f>
        <v>0.70833333333333337</v>
      </c>
      <c r="T106" s="143">
        <f>INDEX(T90:T105,COUNTA(T90:T105))</f>
        <v>0.86041666666666672</v>
      </c>
      <c r="U106" s="144"/>
      <c r="V106" s="166"/>
      <c r="W106" s="167"/>
      <c r="X106" s="138"/>
      <c r="Y106" s="179">
        <f t="shared" ref="Y106:Z106" si="27">SUM(Y90:Y105)</f>
        <v>0</v>
      </c>
      <c r="Z106" s="180">
        <f t="shared" si="27"/>
        <v>0</v>
      </c>
      <c r="AA106" s="279"/>
      <c r="AB106" s="280"/>
      <c r="AC106" s="179">
        <f t="shared" ref="AC106:AD106" si="28">SUM(AC90:AC105)</f>
        <v>4</v>
      </c>
      <c r="AD106" s="180">
        <f t="shared" si="28"/>
        <v>0</v>
      </c>
      <c r="AE106" s="168">
        <f>M106-J106</f>
        <v>-194.46071151314754</v>
      </c>
      <c r="AF106" s="141">
        <f>M106/J106</f>
        <v>0.89196627138158469</v>
      </c>
      <c r="AG106" s="283"/>
    </row>
    <row r="107" spans="1:33" ht="15.75" customHeight="1">
      <c r="A107" s="284" t="s">
        <v>196</v>
      </c>
      <c r="B107" s="146" t="s">
        <v>181</v>
      </c>
      <c r="C107" s="287" t="s">
        <v>201</v>
      </c>
      <c r="D107" s="288"/>
      <c r="E107" s="147">
        <v>54.09</v>
      </c>
      <c r="F107" s="159">
        <v>1399</v>
      </c>
      <c r="G107" s="148">
        <f t="shared" ref="G107:G109" si="29">E107*F107</f>
        <v>75671.91</v>
      </c>
      <c r="H107" s="149"/>
      <c r="I107" s="150">
        <v>19</v>
      </c>
      <c r="J107" s="151">
        <v>2000</v>
      </c>
      <c r="K107" s="152">
        <f>J107/I107</f>
        <v>105.26315789473684</v>
      </c>
      <c r="L107" s="153">
        <v>20</v>
      </c>
      <c r="M107" s="151">
        <f>F107/V107*60</f>
        <v>1785.3243530662908</v>
      </c>
      <c r="N107" s="152">
        <f>M107/L107</f>
        <v>89.266217653314541</v>
      </c>
      <c r="O107" s="154">
        <f>L107-I107</f>
        <v>1</v>
      </c>
      <c r="P107" s="155">
        <f>N107-K107</f>
        <v>-15.996940241422294</v>
      </c>
      <c r="Q107" s="156">
        <f>N107/K107</f>
        <v>0.84802906770648823</v>
      </c>
      <c r="R107" s="289">
        <f>Q123</f>
        <v>0.86370020902738787</v>
      </c>
      <c r="S107" s="157">
        <v>0.70833333333333337</v>
      </c>
      <c r="T107" s="158">
        <v>0.74098379629629629</v>
      </c>
      <c r="U107" s="159"/>
      <c r="V107" s="160">
        <v>47.016666666666609</v>
      </c>
      <c r="W107" s="97"/>
      <c r="X107" s="98"/>
      <c r="Y107" s="196"/>
      <c r="Z107" s="197"/>
      <c r="AA107" s="292"/>
      <c r="AB107" s="293"/>
      <c r="AC107" s="196">
        <v>1</v>
      </c>
      <c r="AD107" s="197"/>
      <c r="AE107" s="115">
        <f>M107-J107</f>
        <v>-214.67564693370923</v>
      </c>
      <c r="AF107" s="156">
        <f>M107/J107</f>
        <v>0.89266217653314539</v>
      </c>
      <c r="AG107" s="358">
        <f>AF123</f>
        <v>0.89249021599496747</v>
      </c>
    </row>
    <row r="108" spans="1:33" ht="15.75" customHeight="1">
      <c r="A108" s="285"/>
      <c r="B108" s="163" t="s">
        <v>181</v>
      </c>
      <c r="C108" s="274" t="s">
        <v>197</v>
      </c>
      <c r="D108" s="275"/>
      <c r="E108" s="101">
        <v>57.3</v>
      </c>
      <c r="F108" s="111">
        <v>1414</v>
      </c>
      <c r="G108" s="103">
        <f t="shared" si="29"/>
        <v>81022.2</v>
      </c>
      <c r="H108" s="26"/>
      <c r="I108" s="104">
        <v>21</v>
      </c>
      <c r="J108" s="105">
        <v>2000</v>
      </c>
      <c r="K108" s="106">
        <f t="shared" ref="K108:K109" si="30">J108/I108</f>
        <v>95.238095238095241</v>
      </c>
      <c r="L108" s="107">
        <v>22</v>
      </c>
      <c r="M108" s="105">
        <f>F108/V108*60</f>
        <v>1784.8527349228623</v>
      </c>
      <c r="N108" s="106">
        <f>M108/L108</f>
        <v>81.12966976922101</v>
      </c>
      <c r="O108" s="108">
        <f>L108-I108</f>
        <v>1</v>
      </c>
      <c r="P108" s="109">
        <f>N108-K108</f>
        <v>-14.108425468874231</v>
      </c>
      <c r="Q108" s="110">
        <f>N108/K108</f>
        <v>0.85186153257682062</v>
      </c>
      <c r="R108" s="290"/>
      <c r="S108" s="47">
        <v>0.74476851851851855</v>
      </c>
      <c r="T108" s="48">
        <v>0.77777777777777779</v>
      </c>
      <c r="U108" s="111">
        <v>5.4500000000000526</v>
      </c>
      <c r="V108" s="112">
        <v>47.533333333333303</v>
      </c>
      <c r="W108" s="113"/>
      <c r="X108" s="116"/>
      <c r="Y108" s="12"/>
      <c r="Z108" s="198"/>
      <c r="AA108" s="276"/>
      <c r="AB108" s="277"/>
      <c r="AC108" s="12">
        <v>1</v>
      </c>
      <c r="AD108" s="198"/>
      <c r="AE108" s="117">
        <f>M108-J108</f>
        <v>-215.14726507713772</v>
      </c>
      <c r="AF108" s="110">
        <f>M108/J108</f>
        <v>0.89242636746143111</v>
      </c>
      <c r="AG108" s="359"/>
    </row>
    <row r="109" spans="1:33" ht="15.75" customHeight="1">
      <c r="A109" s="285"/>
      <c r="B109" s="163" t="s">
        <v>181</v>
      </c>
      <c r="C109" s="274" t="s">
        <v>222</v>
      </c>
      <c r="D109" s="275"/>
      <c r="E109" s="101">
        <v>50.67</v>
      </c>
      <c r="F109" s="111">
        <v>3280</v>
      </c>
      <c r="G109" s="103">
        <f t="shared" si="29"/>
        <v>166197.6</v>
      </c>
      <c r="H109" s="26"/>
      <c r="I109" s="104">
        <v>20</v>
      </c>
      <c r="J109" s="105">
        <v>2000</v>
      </c>
      <c r="K109" s="106">
        <f t="shared" si="30"/>
        <v>100</v>
      </c>
      <c r="L109" s="107">
        <v>20</v>
      </c>
      <c r="M109" s="105">
        <f>F109/V109*60</f>
        <v>1784.7642079806519</v>
      </c>
      <c r="N109" s="106">
        <f>M109/L109</f>
        <v>89.238210399032596</v>
      </c>
      <c r="O109" s="108">
        <f>L109-I109</f>
        <v>0</v>
      </c>
      <c r="P109" s="109">
        <f>N109-K109</f>
        <v>-10.761789600967404</v>
      </c>
      <c r="Q109" s="110">
        <f>N109/K109</f>
        <v>0.89238210399032591</v>
      </c>
      <c r="R109" s="290"/>
      <c r="S109" s="47">
        <v>0.78125</v>
      </c>
      <c r="T109" s="48">
        <v>0.85782407407407413</v>
      </c>
      <c r="U109" s="111">
        <v>4.9999999999999822</v>
      </c>
      <c r="V109" s="112">
        <v>110.26666666666674</v>
      </c>
      <c r="W109" s="113"/>
      <c r="X109" s="116"/>
      <c r="Y109" s="12"/>
      <c r="Z109" s="198"/>
      <c r="AA109" s="276"/>
      <c r="AB109" s="277"/>
      <c r="AC109" s="12">
        <v>3</v>
      </c>
      <c r="AD109" s="198"/>
      <c r="AE109" s="117">
        <f>M109-J109</f>
        <v>-215.23579201934808</v>
      </c>
      <c r="AF109" s="110">
        <f>M109/J109</f>
        <v>0.89238210399032591</v>
      </c>
      <c r="AG109" s="359"/>
    </row>
    <row r="110" spans="1:33" ht="15.75" customHeight="1">
      <c r="A110" s="285"/>
      <c r="B110" s="163"/>
      <c r="C110" s="274"/>
      <c r="D110" s="275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76"/>
      <c r="AB110" s="277"/>
      <c r="AC110" s="12"/>
      <c r="AD110" s="198"/>
      <c r="AE110" s="117"/>
      <c r="AF110" s="110"/>
      <c r="AG110" s="359"/>
    </row>
    <row r="111" spans="1:33" ht="15.75" customHeight="1">
      <c r="A111" s="285"/>
      <c r="B111" s="163"/>
      <c r="C111" s="274"/>
      <c r="D111" s="275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359"/>
    </row>
    <row r="112" spans="1:33" ht="15.75" customHeight="1">
      <c r="A112" s="285"/>
      <c r="B112" s="163"/>
      <c r="C112" s="274"/>
      <c r="D112" s="275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359"/>
    </row>
    <row r="113" spans="1:33" ht="15.75" customHeight="1">
      <c r="A113" s="285"/>
      <c r="B113" s="163"/>
      <c r="C113" s="274"/>
      <c r="D113" s="275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12"/>
      <c r="Z113" s="198"/>
      <c r="AA113" s="276"/>
      <c r="AB113" s="277"/>
      <c r="AC113" s="12"/>
      <c r="AD113" s="198"/>
      <c r="AE113" s="117"/>
      <c r="AF113" s="110"/>
      <c r="AG113" s="359"/>
    </row>
    <row r="114" spans="1:33" ht="15.75" customHeight="1">
      <c r="A114" s="285"/>
      <c r="B114" s="163"/>
      <c r="C114" s="274"/>
      <c r="D114" s="275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12"/>
      <c r="Z114" s="198"/>
      <c r="AA114" s="276"/>
      <c r="AB114" s="277"/>
      <c r="AC114" s="12"/>
      <c r="AD114" s="198"/>
      <c r="AE114" s="117"/>
      <c r="AF114" s="110"/>
      <c r="AG114" s="359"/>
    </row>
    <row r="115" spans="1:33" ht="15.75" customHeight="1">
      <c r="A115" s="285"/>
      <c r="B115" s="163"/>
      <c r="C115" s="274"/>
      <c r="D115" s="275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12"/>
      <c r="Z115" s="198"/>
      <c r="AA115" s="276"/>
      <c r="AB115" s="277"/>
      <c r="AC115" s="12"/>
      <c r="AD115" s="198"/>
      <c r="AE115" s="117"/>
      <c r="AF115" s="110"/>
      <c r="AG115" s="359"/>
    </row>
    <row r="116" spans="1:33" ht="15.75" customHeight="1">
      <c r="A116" s="285"/>
      <c r="B116" s="163"/>
      <c r="C116" s="274"/>
      <c r="D116" s="275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12"/>
      <c r="Z116" s="198"/>
      <c r="AA116" s="276"/>
      <c r="AB116" s="277"/>
      <c r="AC116" s="12"/>
      <c r="AD116" s="198"/>
      <c r="AE116" s="117"/>
      <c r="AF116" s="110"/>
      <c r="AG116" s="359"/>
    </row>
    <row r="117" spans="1:33" ht="15.75" customHeight="1">
      <c r="A117" s="285"/>
      <c r="B117" s="163"/>
      <c r="C117" s="274"/>
      <c r="D117" s="275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13"/>
      <c r="X117" s="116"/>
      <c r="Y117" s="12"/>
      <c r="Z117" s="198"/>
      <c r="AA117" s="276"/>
      <c r="AB117" s="277"/>
      <c r="AC117" s="12"/>
      <c r="AD117" s="198"/>
      <c r="AE117" s="117"/>
      <c r="AF117" s="110"/>
      <c r="AG117" s="359"/>
    </row>
    <row r="118" spans="1:33" ht="15.75" customHeight="1">
      <c r="A118" s="285"/>
      <c r="B118" s="163"/>
      <c r="C118" s="274"/>
      <c r="D118" s="275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13"/>
      <c r="X118" s="116"/>
      <c r="Y118" s="12"/>
      <c r="Z118" s="198"/>
      <c r="AA118" s="276"/>
      <c r="AB118" s="277"/>
      <c r="AC118" s="12"/>
      <c r="AD118" s="198"/>
      <c r="AE118" s="117"/>
      <c r="AF118" s="110"/>
      <c r="AG118" s="359"/>
    </row>
    <row r="119" spans="1:33" ht="15.75" customHeight="1">
      <c r="A119" s="285"/>
      <c r="B119" s="163"/>
      <c r="C119" s="274"/>
      <c r="D119" s="275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13"/>
      <c r="X119" s="116"/>
      <c r="Y119" s="12"/>
      <c r="Z119" s="198"/>
      <c r="AA119" s="276"/>
      <c r="AB119" s="277"/>
      <c r="AC119" s="12"/>
      <c r="AD119" s="198"/>
      <c r="AE119" s="117"/>
      <c r="AF119" s="110"/>
      <c r="AG119" s="359"/>
    </row>
    <row r="120" spans="1:33" ht="15.75" customHeight="1">
      <c r="A120" s="285"/>
      <c r="B120" s="163"/>
      <c r="C120" s="274"/>
      <c r="D120" s="275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83"/>
      <c r="X120" s="184"/>
      <c r="Y120" s="12"/>
      <c r="Z120" s="198"/>
      <c r="AA120" s="276"/>
      <c r="AB120" s="277"/>
      <c r="AC120" s="12"/>
      <c r="AD120" s="198"/>
      <c r="AE120" s="117"/>
      <c r="AF120" s="110"/>
      <c r="AG120" s="359"/>
    </row>
    <row r="121" spans="1:33" ht="15.75" customHeight="1">
      <c r="A121" s="285"/>
      <c r="B121" s="163"/>
      <c r="C121" s="274"/>
      <c r="D121" s="275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85"/>
      <c r="X121" s="186"/>
      <c r="Y121" s="12"/>
      <c r="Z121" s="198"/>
      <c r="AA121" s="276"/>
      <c r="AB121" s="277"/>
      <c r="AC121" s="12"/>
      <c r="AD121" s="198"/>
      <c r="AE121" s="117"/>
      <c r="AF121" s="110"/>
      <c r="AG121" s="359"/>
    </row>
    <row r="122" spans="1:33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47"/>
      <c r="T122" s="48"/>
      <c r="U122" s="130"/>
      <c r="V122" s="112"/>
      <c r="W122" s="185"/>
      <c r="X122" s="186"/>
      <c r="Y122" s="12"/>
      <c r="Z122" s="198"/>
      <c r="AA122" s="276"/>
      <c r="AB122" s="277"/>
      <c r="AC122" s="12"/>
      <c r="AD122" s="198"/>
      <c r="AE122" s="117"/>
      <c r="AF122" s="110"/>
      <c r="AG122" s="359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1">AVERAGE(I107:I122)</f>
        <v>20</v>
      </c>
      <c r="J123" s="137">
        <f t="shared" si="31"/>
        <v>2000</v>
      </c>
      <c r="K123" s="138">
        <f t="shared" ref="K123" si="32">J123/I123</f>
        <v>100</v>
      </c>
      <c r="L123" s="136">
        <f t="shared" ref="L123:M123" si="33">AVERAGE(L107:L122)</f>
        <v>20.666666666666668</v>
      </c>
      <c r="M123" s="137">
        <f t="shared" si="33"/>
        <v>1784.9804319899349</v>
      </c>
      <c r="N123" s="138">
        <f>M123/L123</f>
        <v>86.370020902738787</v>
      </c>
      <c r="O123" s="139">
        <f>L123-I123</f>
        <v>0.66666666666666785</v>
      </c>
      <c r="P123" s="140">
        <f>N123-K123</f>
        <v>-13.629979097261213</v>
      </c>
      <c r="Q123" s="141">
        <f>N123/K123</f>
        <v>0.86370020902738787</v>
      </c>
      <c r="R123" s="291"/>
      <c r="S123" s="142">
        <f>S107</f>
        <v>0.70833333333333337</v>
      </c>
      <c r="T123" s="143">
        <f>INDEX(T107:T122,COUNTA(T107:T122))</f>
        <v>0.85782407407407413</v>
      </c>
      <c r="U123" s="144"/>
      <c r="V123" s="166"/>
      <c r="W123" s="187"/>
      <c r="X123" s="188"/>
      <c r="Y123" s="179">
        <f t="shared" ref="Y123:Z123" si="34">SUM(Y107:Y122)</f>
        <v>0</v>
      </c>
      <c r="Z123" s="180">
        <f t="shared" si="34"/>
        <v>0</v>
      </c>
      <c r="AA123" s="279"/>
      <c r="AB123" s="280"/>
      <c r="AC123" s="179">
        <f t="shared" ref="AC123:AD123" si="35">SUM(AC107:AC122)</f>
        <v>5</v>
      </c>
      <c r="AD123" s="180">
        <f t="shared" si="35"/>
        <v>0</v>
      </c>
      <c r="AE123" s="168">
        <f>M123-J123</f>
        <v>-215.01956801006509</v>
      </c>
      <c r="AF123" s="141">
        <f>M123/J123</f>
        <v>0.89249021599496747</v>
      </c>
      <c r="AG123" s="360"/>
    </row>
    <row r="124" spans="1:33" ht="15.75" customHeight="1">
      <c r="A124" s="294" t="s">
        <v>209</v>
      </c>
      <c r="B124" s="146" t="s">
        <v>181</v>
      </c>
      <c r="C124" s="287" t="s">
        <v>200</v>
      </c>
      <c r="D124" s="288"/>
      <c r="E124" s="147">
        <v>47.6</v>
      </c>
      <c r="F124" s="97">
        <v>1917</v>
      </c>
      <c r="G124" s="148">
        <f t="shared" ref="G124:G126" si="36">E124*F124</f>
        <v>91249.2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24</v>
      </c>
      <c r="M124" s="151">
        <f>F124/V124*60</f>
        <v>1783.7167226673587</v>
      </c>
      <c r="N124" s="152">
        <f>M124/L124</f>
        <v>74.32153011113995</v>
      </c>
      <c r="O124" s="154">
        <f>L124-I124</f>
        <v>1</v>
      </c>
      <c r="P124" s="155">
        <f>N124-K124</f>
        <v>-12.634991627990487</v>
      </c>
      <c r="Q124" s="156">
        <f>N124/K124</f>
        <v>0.85469759627810937</v>
      </c>
      <c r="R124" s="289">
        <f>Q140</f>
        <v>0.86687736791474712</v>
      </c>
      <c r="S124" s="157">
        <v>0.70833333333333337</v>
      </c>
      <c r="T124" s="158">
        <v>0.75311342592592589</v>
      </c>
      <c r="U124" s="159"/>
      <c r="V124" s="160">
        <v>64.483333333333235</v>
      </c>
      <c r="W124" s="158"/>
      <c r="X124" s="169"/>
      <c r="Y124" s="196"/>
      <c r="Z124" s="197"/>
      <c r="AA124" s="292"/>
      <c r="AB124" s="293"/>
      <c r="AC124" s="196">
        <v>1</v>
      </c>
      <c r="AD124" s="197"/>
      <c r="AE124" s="115">
        <f>M124-J124</f>
        <v>-216.28327733264132</v>
      </c>
      <c r="AF124" s="156">
        <f>M124/J124</f>
        <v>0.89185836133367935</v>
      </c>
      <c r="AG124" s="281">
        <f>AF140</f>
        <v>0.89200424814416013</v>
      </c>
    </row>
    <row r="125" spans="1:33" ht="15.75" customHeight="1">
      <c r="A125" s="295"/>
      <c r="B125" s="163" t="s">
        <v>181</v>
      </c>
      <c r="C125" s="274" t="s">
        <v>199</v>
      </c>
      <c r="D125" s="275"/>
      <c r="E125" s="101">
        <v>56.87</v>
      </c>
      <c r="F125" s="102">
        <v>1740</v>
      </c>
      <c r="G125" s="103">
        <f t="shared" si="36"/>
        <v>98953.799999999988</v>
      </c>
      <c r="H125" s="26"/>
      <c r="I125" s="104">
        <v>23</v>
      </c>
      <c r="J125" s="105">
        <v>2000</v>
      </c>
      <c r="K125" s="106">
        <f t="shared" ref="K125:K126" si="37">J125/I125</f>
        <v>86.956521739130437</v>
      </c>
      <c r="L125" s="107">
        <v>24</v>
      </c>
      <c r="M125" s="105">
        <f>F125/V125*60</f>
        <v>1783.0913748932524</v>
      </c>
      <c r="N125" s="106">
        <f>M125/L125</f>
        <v>74.295473953885519</v>
      </c>
      <c r="O125" s="108">
        <f>L125-I125</f>
        <v>1</v>
      </c>
      <c r="P125" s="109">
        <f>N125-K125</f>
        <v>-12.661047785244918</v>
      </c>
      <c r="Q125" s="110">
        <f>N125/K125</f>
        <v>0.85439795046968348</v>
      </c>
      <c r="R125" s="290"/>
      <c r="S125" s="47">
        <v>0.75656250000000003</v>
      </c>
      <c r="T125" s="48">
        <v>0.79722222222222228</v>
      </c>
      <c r="U125" s="111">
        <v>4.9666666666667503</v>
      </c>
      <c r="V125" s="112">
        <v>58.55000000000004</v>
      </c>
      <c r="W125" s="113"/>
      <c r="X125" s="116"/>
      <c r="Y125" s="12"/>
      <c r="Z125" s="198"/>
      <c r="AA125" s="276"/>
      <c r="AB125" s="277"/>
      <c r="AC125" s="12">
        <v>1</v>
      </c>
      <c r="AD125" s="198"/>
      <c r="AE125" s="117">
        <f>M125-J125</f>
        <v>-216.90862510674765</v>
      </c>
      <c r="AF125" s="110">
        <f>M125/J125</f>
        <v>0.89154568744662621</v>
      </c>
      <c r="AG125" s="282"/>
    </row>
    <row r="126" spans="1:33" ht="15.75" customHeight="1">
      <c r="A126" s="295"/>
      <c r="B126" s="163" t="s">
        <v>181</v>
      </c>
      <c r="C126" s="274" t="s">
        <v>198</v>
      </c>
      <c r="D126" s="275"/>
      <c r="E126" s="101">
        <v>56.79</v>
      </c>
      <c r="F126" s="102">
        <v>2053</v>
      </c>
      <c r="G126" s="103">
        <f t="shared" si="36"/>
        <v>116589.87</v>
      </c>
      <c r="H126" s="26"/>
      <c r="I126" s="104">
        <v>23</v>
      </c>
      <c r="J126" s="105">
        <v>2000</v>
      </c>
      <c r="K126" s="106">
        <f t="shared" si="37"/>
        <v>86.956521739130437</v>
      </c>
      <c r="L126" s="107">
        <v>23</v>
      </c>
      <c r="M126" s="105">
        <f>F126/V126*60</f>
        <v>1785.21739130435</v>
      </c>
      <c r="N126" s="106">
        <f>M126/L126</f>
        <v>77.618147448015222</v>
      </c>
      <c r="O126" s="108">
        <f>L126-I126</f>
        <v>0</v>
      </c>
      <c r="P126" s="109">
        <f>N126-K126</f>
        <v>-9.3383742911152154</v>
      </c>
      <c r="Q126" s="110">
        <f>N126/K126</f>
        <v>0.89260869565217504</v>
      </c>
      <c r="R126" s="290"/>
      <c r="S126" s="47">
        <v>0.80069444444444449</v>
      </c>
      <c r="T126" s="48">
        <v>0.84861111111111109</v>
      </c>
      <c r="U126" s="111">
        <v>4.9999999999999822</v>
      </c>
      <c r="V126" s="112">
        <v>68.999999999999915</v>
      </c>
      <c r="W126" s="113"/>
      <c r="X126" s="116"/>
      <c r="Y126" s="12"/>
      <c r="Z126" s="198"/>
      <c r="AA126" s="276"/>
      <c r="AB126" s="277"/>
      <c r="AC126" s="12">
        <v>1</v>
      </c>
      <c r="AD126" s="198"/>
      <c r="AE126" s="117">
        <f>M126-J126</f>
        <v>-214.78260869564997</v>
      </c>
      <c r="AF126" s="110">
        <f>M126/J126</f>
        <v>0.89260869565217504</v>
      </c>
      <c r="AG126" s="282"/>
    </row>
    <row r="127" spans="1:33" ht="15.75" customHeight="1">
      <c r="A127" s="295"/>
      <c r="B127" s="163"/>
      <c r="C127" s="274"/>
      <c r="D127" s="275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76"/>
      <c r="AB127" s="277"/>
      <c r="AC127" s="12"/>
      <c r="AD127" s="198"/>
      <c r="AE127" s="117"/>
      <c r="AF127" s="110"/>
      <c r="AG127" s="282"/>
    </row>
    <row r="128" spans="1:33" ht="15.75" customHeight="1">
      <c r="A128" s="296"/>
      <c r="B128" s="163"/>
      <c r="C128" s="274"/>
      <c r="D128" s="275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76"/>
      <c r="AB128" s="277"/>
      <c r="AC128" s="12"/>
      <c r="AD128" s="198"/>
      <c r="AE128" s="117"/>
      <c r="AF128" s="110"/>
      <c r="AG128" s="282"/>
    </row>
    <row r="129" spans="1:33" ht="15.75" customHeight="1">
      <c r="A129" s="296"/>
      <c r="B129" s="163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12"/>
      <c r="Z129" s="198"/>
      <c r="AA129" s="276"/>
      <c r="AB129" s="277"/>
      <c r="AC129" s="12"/>
      <c r="AD129" s="198"/>
      <c r="AE129" s="117"/>
      <c r="AF129" s="110"/>
      <c r="AG129" s="282"/>
    </row>
    <row r="130" spans="1:33" ht="15.75" customHeight="1">
      <c r="A130" s="296"/>
      <c r="B130" s="163"/>
      <c r="C130" s="274"/>
      <c r="D130" s="275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119"/>
      <c r="T130" s="120"/>
      <c r="U130" s="111"/>
      <c r="V130" s="112"/>
      <c r="W130" s="120"/>
      <c r="X130" s="189"/>
      <c r="Y130" s="12"/>
      <c r="Z130" s="198"/>
      <c r="AA130" s="276"/>
      <c r="AB130" s="277"/>
      <c r="AC130" s="12"/>
      <c r="AD130" s="198"/>
      <c r="AE130" s="117"/>
      <c r="AF130" s="110"/>
      <c r="AG130" s="282"/>
    </row>
    <row r="131" spans="1:33" ht="15.75" customHeight="1">
      <c r="A131" s="296"/>
      <c r="B131" s="163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119"/>
      <c r="T131" s="120"/>
      <c r="U131" s="111"/>
      <c r="V131" s="112"/>
      <c r="W131" s="120"/>
      <c r="X131" s="189"/>
      <c r="Y131" s="12"/>
      <c r="Z131" s="198"/>
      <c r="AA131" s="276"/>
      <c r="AB131" s="277"/>
      <c r="AC131" s="12"/>
      <c r="AD131" s="198"/>
      <c r="AE131" s="117"/>
      <c r="AF131" s="110"/>
      <c r="AG131" s="282"/>
    </row>
    <row r="132" spans="1:33" ht="15.75" customHeight="1">
      <c r="A132" s="296"/>
      <c r="B132" s="163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119"/>
      <c r="T132" s="120"/>
      <c r="U132" s="111"/>
      <c r="V132" s="112"/>
      <c r="W132" s="120"/>
      <c r="X132" s="189"/>
      <c r="Y132" s="12"/>
      <c r="Z132" s="198"/>
      <c r="AA132" s="276"/>
      <c r="AB132" s="277"/>
      <c r="AC132" s="12"/>
      <c r="AD132" s="198"/>
      <c r="AE132" s="117"/>
      <c r="AF132" s="110"/>
      <c r="AG132" s="282"/>
    </row>
    <row r="133" spans="1:33" ht="15.75" customHeight="1">
      <c r="A133" s="296"/>
      <c r="B133" s="163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119"/>
      <c r="T133" s="120"/>
      <c r="U133" s="111"/>
      <c r="V133" s="112"/>
      <c r="W133" s="120"/>
      <c r="X133" s="189"/>
      <c r="Y133" s="12"/>
      <c r="Z133" s="198"/>
      <c r="AA133" s="276"/>
      <c r="AB133" s="277"/>
      <c r="AC133" s="12"/>
      <c r="AD133" s="198"/>
      <c r="AE133" s="117"/>
      <c r="AF133" s="110"/>
      <c r="AG133" s="282"/>
    </row>
    <row r="134" spans="1:33" ht="15.75" customHeight="1">
      <c r="A134" s="296"/>
      <c r="B134" s="163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119"/>
      <c r="T134" s="120"/>
      <c r="U134" s="111"/>
      <c r="V134" s="112"/>
      <c r="W134" s="120"/>
      <c r="X134" s="189"/>
      <c r="Y134" s="12"/>
      <c r="Z134" s="198"/>
      <c r="AA134" s="276"/>
      <c r="AB134" s="277"/>
      <c r="AC134" s="12"/>
      <c r="AD134" s="198"/>
      <c r="AE134" s="117"/>
      <c r="AF134" s="110"/>
      <c r="AG134" s="282"/>
    </row>
    <row r="135" spans="1:33" ht="15.75" customHeight="1">
      <c r="A135" s="296"/>
      <c r="B135" s="163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119"/>
      <c r="T135" s="120"/>
      <c r="U135" s="111"/>
      <c r="V135" s="112"/>
      <c r="W135" s="120"/>
      <c r="X135" s="189"/>
      <c r="Y135" s="12"/>
      <c r="Z135" s="198"/>
      <c r="AA135" s="276"/>
      <c r="AB135" s="277"/>
      <c r="AC135" s="12"/>
      <c r="AD135" s="198"/>
      <c r="AE135" s="117"/>
      <c r="AF135" s="110"/>
      <c r="AG135" s="282"/>
    </row>
    <row r="136" spans="1:33" ht="15.75" customHeight="1">
      <c r="A136" s="296"/>
      <c r="B136" s="163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119"/>
      <c r="T136" s="120"/>
      <c r="U136" s="111"/>
      <c r="V136" s="112"/>
      <c r="W136" s="120"/>
      <c r="X136" s="189"/>
      <c r="Y136" s="12"/>
      <c r="Z136" s="198"/>
      <c r="AA136" s="276"/>
      <c r="AB136" s="277"/>
      <c r="AC136" s="12"/>
      <c r="AD136" s="198"/>
      <c r="AE136" s="117"/>
      <c r="AF136" s="110"/>
      <c r="AG136" s="282"/>
    </row>
    <row r="137" spans="1:33" ht="15.75" customHeight="1">
      <c r="A137" s="296"/>
      <c r="B137" s="163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119"/>
      <c r="T137" s="120"/>
      <c r="U137" s="111"/>
      <c r="V137" s="112"/>
      <c r="W137" s="120"/>
      <c r="X137" s="189"/>
      <c r="Y137" s="12"/>
      <c r="Z137" s="198"/>
      <c r="AA137" s="276"/>
      <c r="AB137" s="277"/>
      <c r="AC137" s="12"/>
      <c r="AD137" s="198"/>
      <c r="AE137" s="117"/>
      <c r="AF137" s="110"/>
      <c r="AG137" s="282"/>
    </row>
    <row r="138" spans="1:33" ht="15.75" customHeight="1">
      <c r="A138" s="296"/>
      <c r="B138" s="163"/>
      <c r="C138" s="274"/>
      <c r="D138" s="275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119"/>
      <c r="T138" s="120"/>
      <c r="U138" s="111"/>
      <c r="V138" s="112"/>
      <c r="W138" s="120"/>
      <c r="X138" s="189"/>
      <c r="Y138" s="12"/>
      <c r="Z138" s="198"/>
      <c r="AA138" s="276"/>
      <c r="AB138" s="277"/>
      <c r="AC138" s="12"/>
      <c r="AD138" s="198"/>
      <c r="AE138" s="117"/>
      <c r="AF138" s="110"/>
      <c r="AG138" s="282"/>
    </row>
    <row r="139" spans="1:33" ht="15.75" customHeight="1">
      <c r="A139" s="296"/>
      <c r="B139" s="163"/>
      <c r="C139" s="274"/>
      <c r="D139" s="275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12"/>
      <c r="Z139" s="198"/>
      <c r="AA139" s="276"/>
      <c r="AB139" s="277"/>
      <c r="AC139" s="12"/>
      <c r="AD139" s="198"/>
      <c r="AE139" s="165"/>
      <c r="AF139" s="125"/>
      <c r="AG139" s="282"/>
    </row>
    <row r="140" spans="1:33" ht="15.75" customHeight="1" thickBot="1">
      <c r="A140" s="297"/>
      <c r="B140" s="133" t="s">
        <v>117</v>
      </c>
      <c r="C140" s="278"/>
      <c r="D140" s="278"/>
      <c r="E140" s="134"/>
      <c r="F140" s="167"/>
      <c r="G140" s="135"/>
      <c r="H140" s="69"/>
      <c r="I140" s="136">
        <f t="shared" ref="I140:J140" si="38">AVERAGE(I124:I139)</f>
        <v>23</v>
      </c>
      <c r="J140" s="137">
        <f t="shared" si="38"/>
        <v>2000</v>
      </c>
      <c r="K140" s="138">
        <f t="shared" ref="K140" si="39">J140/I140</f>
        <v>86.956521739130437</v>
      </c>
      <c r="L140" s="136">
        <f t="shared" ref="L140:M140" si="40">AVERAGE(L124:L139)</f>
        <v>23.666666666666668</v>
      </c>
      <c r="M140" s="137">
        <f t="shared" si="40"/>
        <v>1784.0084962883202</v>
      </c>
      <c r="N140" s="138">
        <f>M140/L140</f>
        <v>75.380640688238884</v>
      </c>
      <c r="O140" s="139">
        <f>L140-I140</f>
        <v>0.66666666666666785</v>
      </c>
      <c r="P140" s="140">
        <f>N140-K140</f>
        <v>-11.575881050891553</v>
      </c>
      <c r="Q140" s="141">
        <f>N140/K140</f>
        <v>0.86687736791474712</v>
      </c>
      <c r="R140" s="291"/>
      <c r="S140" s="142">
        <f>S124</f>
        <v>0.70833333333333337</v>
      </c>
      <c r="T140" s="143">
        <f>INDEX(T124:T139,COUNTA(T124:T139))</f>
        <v>0.84861111111111109</v>
      </c>
      <c r="U140" s="144"/>
      <c r="V140" s="166"/>
      <c r="W140" s="167"/>
      <c r="X140" s="138"/>
      <c r="Y140" s="179">
        <f t="shared" ref="Y140:Z140" si="41">SUM(Y124:Y139)</f>
        <v>0</v>
      </c>
      <c r="Z140" s="180">
        <f t="shared" si="41"/>
        <v>0</v>
      </c>
      <c r="AA140" s="279"/>
      <c r="AB140" s="280"/>
      <c r="AC140" s="179">
        <f t="shared" ref="AC140:AD140" si="42">SUM(AC124:AC139)</f>
        <v>3</v>
      </c>
      <c r="AD140" s="180">
        <f t="shared" si="42"/>
        <v>0</v>
      </c>
      <c r="AE140" s="168">
        <f>M140-J140</f>
        <v>-215.9915037116798</v>
      </c>
      <c r="AF140" s="141">
        <f>M140/J140</f>
        <v>0.89200424814416013</v>
      </c>
      <c r="AG140" s="283"/>
    </row>
    <row r="142" spans="1:33">
      <c r="AA142" s="273" t="s">
        <v>159</v>
      </c>
      <c r="AB142" s="273"/>
    </row>
    <row r="143" spans="1:33">
      <c r="AA143" s="273" t="s">
        <v>160</v>
      </c>
      <c r="AB143" s="273"/>
    </row>
    <row r="144" spans="1:33">
      <c r="AA144" s="273" t="s">
        <v>161</v>
      </c>
      <c r="AB144" s="273"/>
    </row>
    <row r="145" spans="27:28">
      <c r="AA145" s="273" t="s">
        <v>162</v>
      </c>
      <c r="AB145" s="273"/>
    </row>
    <row r="146" spans="27:28">
      <c r="AA146" s="273" t="s">
        <v>163</v>
      </c>
      <c r="AB146" s="273"/>
    </row>
    <row r="147" spans="27:28">
      <c r="AA147" s="273" t="s">
        <v>164</v>
      </c>
      <c r="AB147" s="273"/>
    </row>
    <row r="148" spans="27:28">
      <c r="AA148" s="273" t="s">
        <v>165</v>
      </c>
      <c r="AB148" s="273"/>
    </row>
    <row r="149" spans="27:28">
      <c r="AA149" s="273" t="s">
        <v>166</v>
      </c>
      <c r="AB149" s="273"/>
    </row>
    <row r="150" spans="27:28">
      <c r="AA150" s="273" t="s">
        <v>167</v>
      </c>
      <c r="AB150" s="273"/>
    </row>
    <row r="151" spans="27:28">
      <c r="AA151" s="273" t="s">
        <v>168</v>
      </c>
      <c r="AB151" s="273"/>
    </row>
    <row r="152" spans="27:28">
      <c r="AA152" s="273" t="s">
        <v>169</v>
      </c>
      <c r="AB152" s="273"/>
    </row>
    <row r="153" spans="27:28">
      <c r="AA153" s="273" t="s">
        <v>170</v>
      </c>
      <c r="AB153" s="273"/>
    </row>
    <row r="154" spans="27:28">
      <c r="AA154" s="273" t="s">
        <v>171</v>
      </c>
      <c r="AB154" s="273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202" priority="3" operator="greaterThan">
      <formula>0</formula>
    </cfRule>
  </conditionalFormatting>
  <conditionalFormatting sqref="P5:P140 AE5:AE140">
    <cfRule type="cellIs" dxfId="201" priority="6" operator="lessThan">
      <formula>0</formula>
    </cfRule>
  </conditionalFormatting>
  <conditionalFormatting sqref="Q5:Q140 AF5:AF140">
    <cfRule type="cellIs" dxfId="200" priority="4" operator="greaterThan">
      <formula>1</formula>
    </cfRule>
    <cfRule type="cellIs" dxfId="199" priority="5" operator="lessThan">
      <formula>0.8</formula>
    </cfRule>
  </conditionalFormatting>
  <conditionalFormatting sqref="AG5 R5:R140 AG90:AG107">
    <cfRule type="cellIs" dxfId="198" priority="7" operator="lessThan">
      <formula>0.8</formula>
    </cfRule>
  </conditionalFormatting>
  <conditionalFormatting sqref="AG22">
    <cfRule type="cellIs" dxfId="197" priority="11" operator="lessThan">
      <formula>0.8</formula>
    </cfRule>
  </conditionalFormatting>
  <conditionalFormatting sqref="AG37">
    <cfRule type="cellIs" dxfId="196" priority="10" operator="lessThan">
      <formula>0.8</formula>
    </cfRule>
  </conditionalFormatting>
  <conditionalFormatting sqref="AG39:AG74">
    <cfRule type="cellIs" dxfId="195" priority="8" operator="lessThan">
      <formula>0.8</formula>
    </cfRule>
  </conditionalFormatting>
  <conditionalFormatting sqref="AG80:AG88">
    <cfRule type="cellIs" dxfId="194" priority="9" operator="lessThan">
      <formula>0.8</formula>
    </cfRule>
  </conditionalFormatting>
  <conditionalFormatting sqref="AG122">
    <cfRule type="cellIs" dxfId="193" priority="2" operator="lessThan">
      <formula>0.8</formula>
    </cfRule>
  </conditionalFormatting>
  <conditionalFormatting sqref="AG124:AG140">
    <cfRule type="cellIs" dxfId="192" priority="1" operator="lessThan">
      <formula>0.8</formula>
    </cfRule>
  </conditionalFormatting>
  <dataValidations count="1">
    <dataValidation type="list" allowBlank="1" showInputMessage="1" showErrorMessage="1" sqref="AA5:AB140" xr:uid="{EE111B00-04BA-4A89-9CFA-C7A8769D6676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3AA2-4B86-4472-92B1-9AA4ACE33D2B}">
  <sheetPr>
    <tabColor theme="8" tint="0.59999389629810485"/>
  </sheetPr>
  <dimension ref="B1:AR42"/>
  <sheetViews>
    <sheetView zoomScale="70" zoomScaleNormal="70" workbookViewId="0">
      <selection activeCell="R24" sqref="R2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229</v>
      </c>
      <c r="D3" s="263"/>
      <c r="E3" s="3" t="s">
        <v>2</v>
      </c>
      <c r="F3" s="264">
        <f>'0308(18度C)'!D1+'0308(4度C)'!D1</f>
        <v>184408</v>
      </c>
      <c r="G3" s="265"/>
      <c r="H3" s="3" t="s">
        <v>3</v>
      </c>
      <c r="I3" s="266">
        <f>'0308(18度C)'!F1+'0308(4度C)'!F1</f>
        <v>5624945.9800000004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455.6493903553295</v>
      </c>
      <c r="F6" s="239" t="e">
        <f>AVERAGE(#REF!,D14:K14)</f>
        <v>#REF!</v>
      </c>
      <c r="G6" s="240">
        <f>AVERAGE(D14:K14)</f>
        <v>188.47498383968974</v>
      </c>
      <c r="H6" s="241"/>
      <c r="I6" s="240">
        <f>AVERAGE(L14:O14)</f>
        <v>91.772392492278456</v>
      </c>
      <c r="J6" s="241"/>
      <c r="K6" s="240">
        <f>AVERAGE(D32:O32)</f>
        <v>703.73436921938594</v>
      </c>
      <c r="L6" s="241"/>
      <c r="M6" s="240">
        <f>AVERAGE(P32:X32)</f>
        <v>752.41892331709687</v>
      </c>
      <c r="N6" s="241"/>
      <c r="O6" s="229">
        <f>'0308(4度C)'!Y2</f>
        <v>0</v>
      </c>
      <c r="P6" s="229">
        <f>'0308(4度C)'!Z2</f>
        <v>0</v>
      </c>
      <c r="Q6" s="229">
        <f>'0308(4度C)'!AC2</f>
        <v>43</v>
      </c>
      <c r="R6" s="229">
        <f>'0308(4度C)'!AD2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404.74220047303766</v>
      </c>
      <c r="F7" s="235" t="e">
        <f>AVERAGE(#REF!,D15:K15)</f>
        <v>#REF!</v>
      </c>
      <c r="G7" s="236">
        <f>AVERAGE(D15:K15)</f>
        <v>168.21441349427909</v>
      </c>
      <c r="H7" s="237"/>
      <c r="I7" s="236">
        <f>AVERAGE(L15:O15)</f>
        <v>80.213958245398061</v>
      </c>
      <c r="J7" s="237"/>
      <c r="K7" s="236">
        <f>AVERAGE(D33:O33)</f>
        <v>625.97845799621041</v>
      </c>
      <c r="L7" s="237"/>
      <c r="M7" s="236">
        <f>AVERAGE(P33:X33)</f>
        <v>667.25279396324981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0.88296151990717409</v>
      </c>
      <c r="F8" s="243" t="e">
        <f>AVERAGE(D16:K16,#REF!)</f>
        <v>#REF!</v>
      </c>
      <c r="G8" s="222">
        <f>AVERAGE(D16:K16)</f>
        <v>0.87977152357366073</v>
      </c>
      <c r="H8" s="223"/>
      <c r="I8" s="222">
        <f>AVERAGE(L16:O16)</f>
        <v>0.87427796410593539</v>
      </c>
      <c r="J8" s="223"/>
      <c r="K8" s="222">
        <f>AVERAGE(D34:O34)</f>
        <v>0.88960296011668627</v>
      </c>
      <c r="L8" s="223"/>
      <c r="M8" s="222">
        <f>AVERAGE(P34:X34)</f>
        <v>0.88515988191310513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83.333333333333329</v>
      </c>
      <c r="F14" s="28">
        <v>92.307692307692307</v>
      </c>
      <c r="G14" s="28">
        <v>85.714285714285722</v>
      </c>
      <c r="H14" s="28">
        <v>117.35294117647059</v>
      </c>
      <c r="I14" s="28">
        <v>563.66666666666663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98.360655737704917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72.319212418417095</v>
      </c>
      <c r="F15" s="35">
        <v>81.112464317740887</v>
      </c>
      <c r="G15" s="35">
        <v>73.300489950192215</v>
      </c>
      <c r="H15" s="35">
        <v>104.81925794769599</v>
      </c>
      <c r="I15" s="35">
        <v>509.52064283734938</v>
      </c>
      <c r="J15" s="35" t="s">
        <v>42</v>
      </c>
      <c r="K15" s="36" t="s">
        <v>42</v>
      </c>
      <c r="L15" s="34" t="s">
        <v>42</v>
      </c>
      <c r="M15" s="37">
        <v>80.272582042587459</v>
      </c>
      <c r="N15" s="35">
        <v>84.997913932231953</v>
      </c>
      <c r="O15" s="38">
        <v>75.371378761374757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0.8678305490210052</v>
      </c>
      <c r="F16" s="43">
        <f t="shared" si="0"/>
        <v>0.87871836344219301</v>
      </c>
      <c r="G16" s="43">
        <f t="shared" si="0"/>
        <v>0.85517238275224239</v>
      </c>
      <c r="H16" s="43">
        <f t="shared" si="0"/>
        <v>0.89319668426608101</v>
      </c>
      <c r="I16" s="43">
        <f t="shared" si="0"/>
        <v>0.90393963838678193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0.89191757825097173</v>
      </c>
      <c r="N16" s="43">
        <f t="shared" si="1"/>
        <v>0.86414545831102485</v>
      </c>
      <c r="O16" s="46">
        <f t="shared" si="1"/>
        <v>0.8667708557558097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0.25010416666666668</v>
      </c>
      <c r="F17" s="48">
        <v>0.25008101851851849</v>
      </c>
      <c r="G17" s="48">
        <v>0.25</v>
      </c>
      <c r="H17" s="48">
        <v>0.29185185185185186</v>
      </c>
      <c r="I17" s="48">
        <v>0.50694444444444442</v>
      </c>
      <c r="J17" s="48" t="s">
        <v>42</v>
      </c>
      <c r="K17" s="48" t="s">
        <v>42</v>
      </c>
      <c r="L17" s="47" t="s">
        <v>42</v>
      </c>
      <c r="M17" s="49">
        <v>0.70841435185185186</v>
      </c>
      <c r="N17" s="48">
        <v>0.70833333333333337</v>
      </c>
      <c r="O17" s="50">
        <v>0.7085069444444444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0.62042824074074077</v>
      </c>
      <c r="F18" s="48">
        <v>0.46458333333333335</v>
      </c>
      <c r="G18" s="48">
        <v>0.54513888888888884</v>
      </c>
      <c r="H18" s="48">
        <v>0.47586805555555556</v>
      </c>
      <c r="I18" s="48">
        <v>0.58611111111111114</v>
      </c>
      <c r="J18" s="48" t="s">
        <v>42</v>
      </c>
      <c r="K18" s="48" t="s">
        <v>42</v>
      </c>
      <c r="L18" s="47" t="s">
        <v>42</v>
      </c>
      <c r="M18" s="49">
        <v>0.86605324074074075</v>
      </c>
      <c r="N18" s="48">
        <v>0.8569444444444444</v>
      </c>
      <c r="O18" s="50">
        <v>0.85624999999999996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9</v>
      </c>
      <c r="F21" s="52">
        <v>7</v>
      </c>
      <c r="G21" s="52">
        <v>8</v>
      </c>
      <c r="H21" s="52">
        <v>5</v>
      </c>
      <c r="I21" s="52">
        <v>3</v>
      </c>
      <c r="J21" s="52"/>
      <c r="K21" s="53"/>
      <c r="L21" s="54"/>
      <c r="M21" s="55">
        <v>4</v>
      </c>
      <c r="N21" s="52">
        <v>4</v>
      </c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24.666666666666668</v>
      </c>
      <c r="F23" s="58">
        <v>22</v>
      </c>
      <c r="G23" s="58">
        <v>24.333333333333332</v>
      </c>
      <c r="H23" s="58">
        <v>17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21</v>
      </c>
      <c r="O23" s="61">
        <v>23.666666666666668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776.47058823529414</v>
      </c>
      <c r="N32" s="28">
        <v>1150</v>
      </c>
      <c r="O32" s="28">
        <v>840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755.17241379310337</v>
      </c>
      <c r="W32" s="28">
        <v>1142.8571428571429</v>
      </c>
      <c r="X32" s="31">
        <v>805.26315789473688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279.90465878514237</v>
      </c>
      <c r="H33" s="35">
        <v>389.95867079340968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697.9552869518368</v>
      </c>
      <c r="N33" s="35">
        <v>1016.7489570347116</v>
      </c>
      <c r="O33" s="35">
        <v>745.32471641595214</v>
      </c>
      <c r="P33" s="34">
        <v>267.7424823271885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676.15743264512548</v>
      </c>
      <c r="W33" s="35">
        <v>1011.1098848760597</v>
      </c>
      <c r="X33" s="38">
        <v>714.0013760046254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0.8778075097995589</v>
      </c>
      <c r="H34" s="43">
        <f>H33/H32</f>
        <v>0.89990462490786849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0.89888180895312308</v>
      </c>
      <c r="N34" s="43">
        <f>N33/N32</f>
        <v>0.88412952785627097</v>
      </c>
      <c r="O34" s="43">
        <f>O33/O32</f>
        <v>0.88729132906660968</v>
      </c>
      <c r="P34" s="42">
        <f>P33/P32</f>
        <v>0.87388171315124019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0.89536828980404748</v>
      </c>
      <c r="W34" s="43">
        <f>W33/W32</f>
        <v>0.88472114926655221</v>
      </c>
      <c r="X34" s="46">
        <f>X33/X32</f>
        <v>0.88666837543058052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0.27464120370370371</v>
      </c>
      <c r="H35" s="48">
        <v>0.20857638888888888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0.29166666666666669</v>
      </c>
      <c r="N35" s="48">
        <v>0.20847222222222223</v>
      </c>
      <c r="O35" s="48">
        <v>0.20833333333333334</v>
      </c>
      <c r="P35" s="47">
        <v>0.7084259259259259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0.70851851851851855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0.46805555555555556</v>
      </c>
      <c r="H36" s="48">
        <v>0.25496527777777778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0.4229398148148148</v>
      </c>
      <c r="N36" s="48">
        <v>0.46944444444444444</v>
      </c>
      <c r="O36" s="48">
        <v>0.48060185185185184</v>
      </c>
      <c r="P36" s="47">
        <v>0.81491898148148145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0.92947916666666663</v>
      </c>
      <c r="W36" s="48">
        <v>1.1597222222222223</v>
      </c>
      <c r="X36" s="50">
        <v>1.1321064814814814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4.25</v>
      </c>
      <c r="N37" s="58">
        <v>3</v>
      </c>
      <c r="O37" s="58">
        <v>4</v>
      </c>
      <c r="P37" s="57">
        <v>11.75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4.1428571428571432</v>
      </c>
      <c r="W37" s="58">
        <v>3</v>
      </c>
      <c r="X37" s="61">
        <v>4.2222222222222223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77695-8FA9-4F8A-81AC-4DD6B968E664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N34" sqref="N34"/>
      <selection pane="bottomLeft" activeCell="N34" sqref="N34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121129</v>
      </c>
      <c r="E1" s="88" t="s">
        <v>3</v>
      </c>
      <c r="F1" s="89">
        <f>SUM(G5:G157)</f>
        <v>2368473.81</v>
      </c>
      <c r="G1" s="90" t="s">
        <v>84</v>
      </c>
      <c r="H1" s="91">
        <f>L21+L38+L55+L72+L89+L106+L123+L140+L157</f>
        <v>50.965079365079369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46089</v>
      </c>
      <c r="B2" s="332"/>
      <c r="C2" s="92" t="s">
        <v>40</v>
      </c>
      <c r="D2" s="93">
        <f>AVERAGE(N21,N38,N55,N72,N89,N106,N123,N140,N157)</f>
        <v>644.32260731489464</v>
      </c>
      <c r="E2" s="93" t="s">
        <v>91</v>
      </c>
      <c r="F2" s="94">
        <f>F1/D1</f>
        <v>19.553317620057957</v>
      </c>
      <c r="G2" s="95" t="s">
        <v>92</v>
      </c>
      <c r="H2" s="96">
        <f>COUNT(H5:H157)</f>
        <v>5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224</v>
      </c>
      <c r="D5" s="288"/>
      <c r="E5" s="147">
        <v>17.87</v>
      </c>
      <c r="F5" s="97">
        <v>3580</v>
      </c>
      <c r="G5" s="148">
        <f t="shared" ref="G5:G9" si="0">E5*F5</f>
        <v>63974.600000000006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2248.8221950793945</v>
      </c>
      <c r="N5" s="152">
        <f>M5/L5</f>
        <v>374.80369917989907</v>
      </c>
      <c r="O5" s="154">
        <f>L5-I5</f>
        <v>0</v>
      </c>
      <c r="P5" s="155">
        <f>N5-K5</f>
        <v>-41.862967486767616</v>
      </c>
      <c r="Q5" s="156">
        <f>N5/K5</f>
        <v>0.89952887803175774</v>
      </c>
      <c r="R5" s="289">
        <f>Q21</f>
        <v>0.8778075097995589</v>
      </c>
      <c r="S5" s="157">
        <v>0.27464120370370371</v>
      </c>
      <c r="T5" s="158">
        <v>0.34097222222222218</v>
      </c>
      <c r="U5" s="159"/>
      <c r="V5" s="160">
        <v>95.516666666666595</v>
      </c>
      <c r="W5" s="161"/>
      <c r="X5" s="162"/>
      <c r="Y5" s="292"/>
      <c r="Z5" s="293"/>
      <c r="AA5" s="115">
        <f>M5-J5</f>
        <v>-251.17780492060547</v>
      </c>
      <c r="AB5" s="156">
        <f>M5/J5</f>
        <v>0.89952887803175785</v>
      </c>
      <c r="AC5" s="281">
        <f>AB21</f>
        <v>0.8778075097995589</v>
      </c>
    </row>
    <row r="6" spans="1:29" ht="15.75" customHeight="1">
      <c r="A6" s="285"/>
      <c r="B6" s="100" t="s">
        <v>120</v>
      </c>
      <c r="C6" s="274" t="s">
        <v>121</v>
      </c>
      <c r="D6" s="275"/>
      <c r="E6" s="101">
        <v>28.57</v>
      </c>
      <c r="F6" s="102">
        <v>2151</v>
      </c>
      <c r="G6" s="103">
        <f t="shared" si="0"/>
        <v>61454.07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3124.9394673123443</v>
      </c>
      <c r="N6" s="106">
        <f>M6/L6</f>
        <v>260.41162227602871</v>
      </c>
      <c r="O6" s="108">
        <f>L6-I6</f>
        <v>0</v>
      </c>
      <c r="P6" s="109">
        <f>N6-K6</f>
        <v>-39.588377723971291</v>
      </c>
      <c r="Q6" s="110">
        <f>N6/K6</f>
        <v>0.8680387409200957</v>
      </c>
      <c r="R6" s="290"/>
      <c r="S6" s="47">
        <v>0.34444444444444439</v>
      </c>
      <c r="T6" s="48">
        <v>0.37312499999999998</v>
      </c>
      <c r="U6" s="111">
        <v>4.9999999999999822</v>
      </c>
      <c r="V6" s="112">
        <v>41.300000000000061</v>
      </c>
      <c r="W6" s="113"/>
      <c r="X6" s="116"/>
      <c r="Y6" s="276"/>
      <c r="Z6" s="277"/>
      <c r="AA6" s="117">
        <f>M6-J6</f>
        <v>-475.06053268765572</v>
      </c>
      <c r="AB6" s="110">
        <f>M6/J6</f>
        <v>0.86803874092009559</v>
      </c>
      <c r="AC6" s="282"/>
    </row>
    <row r="7" spans="1:29" ht="15.75" customHeight="1">
      <c r="A7" s="285"/>
      <c r="B7" s="100" t="s">
        <v>114</v>
      </c>
      <c r="C7" s="274" t="s">
        <v>115</v>
      </c>
      <c r="D7" s="275"/>
      <c r="E7" s="101">
        <v>29.85</v>
      </c>
      <c r="F7" s="102">
        <v>2421</v>
      </c>
      <c r="G7" s="103">
        <f t="shared" si="0"/>
        <v>72266.850000000006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3140.7567567567489</v>
      </c>
      <c r="N7" s="106">
        <f>M7/L7</f>
        <v>261.72972972972906</v>
      </c>
      <c r="O7" s="108">
        <f>L7-I7</f>
        <v>0</v>
      </c>
      <c r="P7" s="109">
        <f>N7-K7</f>
        <v>-38.270270270270942</v>
      </c>
      <c r="Q7" s="110">
        <f>N7/K7</f>
        <v>0.87243243243243018</v>
      </c>
      <c r="R7" s="290"/>
      <c r="S7" s="47">
        <v>0.37638888888888883</v>
      </c>
      <c r="T7" s="48">
        <v>0.40850694444444446</v>
      </c>
      <c r="U7" s="111">
        <v>4.6999999999999353</v>
      </c>
      <c r="V7" s="112">
        <v>46.250000000000114</v>
      </c>
      <c r="W7" s="113"/>
      <c r="X7" s="116"/>
      <c r="Y7" s="276"/>
      <c r="Z7" s="277"/>
      <c r="AA7" s="117">
        <f>M7-J7</f>
        <v>-459.24324324325107</v>
      </c>
      <c r="AB7" s="110">
        <f>M7/J7</f>
        <v>0.87243243243243029</v>
      </c>
      <c r="AC7" s="282"/>
    </row>
    <row r="8" spans="1:29" ht="15.75" customHeight="1">
      <c r="A8" s="285"/>
      <c r="B8" s="100" t="s">
        <v>114</v>
      </c>
      <c r="C8" s="274" t="s">
        <v>116</v>
      </c>
      <c r="D8" s="275"/>
      <c r="E8" s="101">
        <v>29.52</v>
      </c>
      <c r="F8" s="102">
        <v>2215</v>
      </c>
      <c r="G8" s="103">
        <f t="shared" si="0"/>
        <v>65386.799999999996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3140.6065380070831</v>
      </c>
      <c r="N8" s="106">
        <f>M8/L8</f>
        <v>261.71721150059028</v>
      </c>
      <c r="O8" s="108">
        <f>L8-I8</f>
        <v>0</v>
      </c>
      <c r="P8" s="109">
        <f>N8-K8</f>
        <v>-38.282788499409719</v>
      </c>
      <c r="Q8" s="110">
        <f>N8/K8</f>
        <v>0.87239070500196758</v>
      </c>
      <c r="R8" s="290"/>
      <c r="S8" s="47">
        <v>0.41180555555555548</v>
      </c>
      <c r="T8" s="48">
        <v>0.44119212962962961</v>
      </c>
      <c r="U8" s="111">
        <v>4.7499999999998632</v>
      </c>
      <c r="V8" s="112">
        <v>42.316666666666755</v>
      </c>
      <c r="W8" s="113"/>
      <c r="X8" s="116"/>
      <c r="Y8" s="276"/>
      <c r="Z8" s="277"/>
      <c r="AA8" s="117">
        <f>M8-J8</f>
        <v>-459.39346199291685</v>
      </c>
      <c r="AB8" s="110">
        <f>M8/J8</f>
        <v>0.87239070500196758</v>
      </c>
      <c r="AC8" s="282"/>
    </row>
    <row r="9" spans="1:29" ht="15.75" customHeight="1">
      <c r="A9" s="285"/>
      <c r="B9" s="100" t="s">
        <v>114</v>
      </c>
      <c r="C9" s="274" t="s">
        <v>119</v>
      </c>
      <c r="D9" s="275"/>
      <c r="E9" s="101">
        <v>25.64</v>
      </c>
      <c r="F9" s="102">
        <v>1786</v>
      </c>
      <c r="G9" s="103">
        <f t="shared" si="0"/>
        <v>45793.04</v>
      </c>
      <c r="H9" s="13"/>
      <c r="I9" s="104">
        <v>11</v>
      </c>
      <c r="J9" s="105">
        <v>3600</v>
      </c>
      <c r="K9" s="106">
        <f t="shared" si="1"/>
        <v>327.27272727272725</v>
      </c>
      <c r="L9" s="107">
        <v>11</v>
      </c>
      <c r="M9" s="105">
        <f>F9/V9*60</f>
        <v>3179.8219584569742</v>
      </c>
      <c r="N9" s="106">
        <f>M9/L9</f>
        <v>289.07472349608855</v>
      </c>
      <c r="O9" s="108">
        <f>L9-I9</f>
        <v>0</v>
      </c>
      <c r="P9" s="109">
        <f>N9-K9</f>
        <v>-38.1980037766387</v>
      </c>
      <c r="Q9" s="110">
        <f>N9/K9</f>
        <v>0.88328387734915947</v>
      </c>
      <c r="R9" s="290"/>
      <c r="S9" s="47">
        <v>0.44465277777777779</v>
      </c>
      <c r="T9" s="48">
        <v>0.46805555555555556</v>
      </c>
      <c r="U9" s="111">
        <v>4.9833333333333663</v>
      </c>
      <c r="V9" s="112">
        <v>33.699999999999989</v>
      </c>
      <c r="W9" s="113">
        <v>0.46805555555555556</v>
      </c>
      <c r="X9" s="116">
        <v>0.50694444444444442</v>
      </c>
      <c r="Y9" s="276"/>
      <c r="Z9" s="277"/>
      <c r="AA9" s="117">
        <f>M9-J9</f>
        <v>-420.17804154302576</v>
      </c>
      <c r="AB9" s="110">
        <f>M9/J9</f>
        <v>0.88328387734915947</v>
      </c>
      <c r="AC9" s="282"/>
    </row>
    <row r="10" spans="1:29" ht="15.75" customHeight="1">
      <c r="A10" s="285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2966.989383122509</v>
      </c>
      <c r="N21" s="138">
        <f>M21/L21</f>
        <v>279.90465878514237</v>
      </c>
      <c r="O21" s="139">
        <f>L21-I21</f>
        <v>0</v>
      </c>
      <c r="P21" s="140">
        <f>N21-K21</f>
        <v>-38.963265743159525</v>
      </c>
      <c r="Q21" s="141">
        <f>N21/K21</f>
        <v>0.8778075097995589</v>
      </c>
      <c r="R21" s="291"/>
      <c r="S21" s="142">
        <f>S5</f>
        <v>0.27464120370370371</v>
      </c>
      <c r="T21" s="143">
        <f>INDEX(T5:T20,COUNTA(T5:T20))</f>
        <v>0.46805555555555556</v>
      </c>
      <c r="U21" s="144"/>
      <c r="V21" s="166"/>
      <c r="W21" s="167"/>
      <c r="X21" s="138"/>
      <c r="Y21" s="279"/>
      <c r="Z21" s="280"/>
      <c r="AA21" s="168">
        <f>M21-J21</f>
        <v>-413.01061687749097</v>
      </c>
      <c r="AB21" s="141">
        <f>M21/J21</f>
        <v>0.8778075097995589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1078</v>
      </c>
      <c r="G22" s="148">
        <f t="shared" ref="G22:G23" si="5">E22*F22</f>
        <v>15124.34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2339.2405063291135</v>
      </c>
      <c r="N22" s="152">
        <f>M22/L22</f>
        <v>389.87341772151893</v>
      </c>
      <c r="O22" s="154">
        <f>L22-I22</f>
        <v>0</v>
      </c>
      <c r="P22" s="155">
        <f>N22-K22</f>
        <v>-43.459915611814381</v>
      </c>
      <c r="Q22" s="156">
        <f>N22/K22</f>
        <v>0.89970788704965909</v>
      </c>
      <c r="R22" s="289">
        <f>Q38</f>
        <v>0.89990462490786849</v>
      </c>
      <c r="S22" s="157">
        <v>0.20857638888888888</v>
      </c>
      <c r="T22" s="158">
        <v>0.22777777777777777</v>
      </c>
      <c r="U22" s="159"/>
      <c r="V22" s="160">
        <v>27.650000000000006</v>
      </c>
      <c r="W22" s="158"/>
      <c r="X22" s="169"/>
      <c r="Y22" s="292"/>
      <c r="Z22" s="293"/>
      <c r="AA22" s="115">
        <f>M22-J22</f>
        <v>-260.75949367088651</v>
      </c>
      <c r="AB22" s="156">
        <f>M22/J22</f>
        <v>0.89970788704965898</v>
      </c>
      <c r="AC22" s="281">
        <f>AB38</f>
        <v>0.89990462490786849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1332</v>
      </c>
      <c r="G23" s="103">
        <f t="shared" si="5"/>
        <v>19300.68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2340.263543191802</v>
      </c>
      <c r="N23" s="106">
        <f>M23/L23</f>
        <v>390.04392386530031</v>
      </c>
      <c r="O23" s="108">
        <f>L23-I23</f>
        <v>0</v>
      </c>
      <c r="P23" s="109">
        <f>N23-K23</f>
        <v>-43.289409468033</v>
      </c>
      <c r="Q23" s="110">
        <f>N23/K23</f>
        <v>0.90010136276607766</v>
      </c>
      <c r="R23" s="290"/>
      <c r="S23" s="47">
        <v>0.23125000000000001</v>
      </c>
      <c r="T23" s="48">
        <v>0.25496527777777778</v>
      </c>
      <c r="U23" s="111">
        <v>5.0000000000000222</v>
      </c>
      <c r="V23" s="112">
        <v>34.149999999999984</v>
      </c>
      <c r="W23" s="113"/>
      <c r="X23" s="13"/>
      <c r="Y23" s="276"/>
      <c r="Z23" s="277"/>
      <c r="AA23" s="117">
        <f>M23-J23</f>
        <v>-259.736456808198</v>
      </c>
      <c r="AB23" s="110">
        <f>M23/J23</f>
        <v>0.90010136276607766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2339.752024760458</v>
      </c>
      <c r="N38" s="138">
        <f>M38/L38</f>
        <v>389.95867079340968</v>
      </c>
      <c r="O38" s="139">
        <f>L38-I38</f>
        <v>0</v>
      </c>
      <c r="P38" s="140">
        <f>N38-K38</f>
        <v>-43.374662539923634</v>
      </c>
      <c r="Q38" s="141">
        <f>N38/K38</f>
        <v>0.89990462490786849</v>
      </c>
      <c r="R38" s="291"/>
      <c r="S38" s="142">
        <f>S22</f>
        <v>0.20857638888888888</v>
      </c>
      <c r="T38" s="143">
        <f>INDEX(T22:T37,COUNTA(T22:T37))</f>
        <v>0.25496527777777778</v>
      </c>
      <c r="U38" s="144"/>
      <c r="V38" s="166"/>
      <c r="W38" s="167"/>
      <c r="X38" s="138"/>
      <c r="Y38" s="279"/>
      <c r="Z38" s="280"/>
      <c r="AA38" s="168">
        <f>M38-J38</f>
        <v>-260.24797523954203</v>
      </c>
      <c r="AB38" s="141">
        <f>M38/J38</f>
        <v>0.89990462490786849</v>
      </c>
      <c r="AC38" s="283"/>
    </row>
    <row r="39" spans="1:29" ht="15.75" customHeight="1">
      <c r="A39" s="284" t="s">
        <v>125</v>
      </c>
      <c r="B39" s="114" t="s">
        <v>120</v>
      </c>
      <c r="C39" s="287" t="s">
        <v>127</v>
      </c>
      <c r="D39" s="288"/>
      <c r="E39" s="147">
        <v>22.28</v>
      </c>
      <c r="F39" s="97">
        <v>1308</v>
      </c>
      <c r="G39" s="148">
        <f t="shared" ref="G39:G42" si="9">E39*F39</f>
        <v>29142.240000000002</v>
      </c>
      <c r="H39" s="149"/>
      <c r="I39" s="150">
        <v>5</v>
      </c>
      <c r="J39" s="151">
        <v>3300</v>
      </c>
      <c r="K39" s="152">
        <f>J39/I39</f>
        <v>660</v>
      </c>
      <c r="L39" s="153">
        <v>5</v>
      </c>
      <c r="M39" s="151">
        <f>F39/V39*60</f>
        <v>2967.1077504725922</v>
      </c>
      <c r="N39" s="152">
        <f>M39/L39</f>
        <v>593.42155009451847</v>
      </c>
      <c r="O39" s="154">
        <f>L39-I39</f>
        <v>0</v>
      </c>
      <c r="P39" s="155">
        <f>N39-K39</f>
        <v>-66.578449905481534</v>
      </c>
      <c r="Q39" s="156">
        <f>N39/K39</f>
        <v>0.89912356074927036</v>
      </c>
      <c r="R39" s="289">
        <f>Q55</f>
        <v>0.89888180895312308</v>
      </c>
      <c r="S39" s="157">
        <v>0.29166666666666669</v>
      </c>
      <c r="T39" s="158">
        <v>0.31003472222222223</v>
      </c>
      <c r="U39" s="159"/>
      <c r="V39" s="160">
        <v>26.449999999999978</v>
      </c>
      <c r="W39" s="161"/>
      <c r="X39" s="162"/>
      <c r="Y39" s="292"/>
      <c r="Z39" s="293"/>
      <c r="AA39" s="115">
        <f>M39-J39</f>
        <v>-332.89224952740778</v>
      </c>
      <c r="AB39" s="156">
        <f>M39/J39</f>
        <v>0.89912356074927036</v>
      </c>
      <c r="AC39" s="281">
        <f>AB55</f>
        <v>0.8988818089531232</v>
      </c>
    </row>
    <row r="40" spans="1:29" ht="15.75" customHeight="1">
      <c r="A40" s="285"/>
      <c r="B40" s="100" t="s">
        <v>120</v>
      </c>
      <c r="C40" s="274" t="s">
        <v>126</v>
      </c>
      <c r="D40" s="275"/>
      <c r="E40" s="101">
        <v>21.45</v>
      </c>
      <c r="F40" s="102">
        <v>1623</v>
      </c>
      <c r="G40" s="103">
        <f t="shared" si="9"/>
        <v>34813.35</v>
      </c>
      <c r="H40" s="26"/>
      <c r="I40" s="104">
        <v>4</v>
      </c>
      <c r="J40" s="105">
        <v>3300</v>
      </c>
      <c r="K40" s="106">
        <f t="shared" ref="K40:K42" si="10">J40/I40</f>
        <v>825</v>
      </c>
      <c r="L40" s="107">
        <v>4</v>
      </c>
      <c r="M40" s="105">
        <f>F40/V40*60</f>
        <v>2967.3946165566244</v>
      </c>
      <c r="N40" s="106">
        <f>M40/L40</f>
        <v>741.84865413915611</v>
      </c>
      <c r="O40" s="108">
        <f>L40-I40</f>
        <v>0</v>
      </c>
      <c r="P40" s="109">
        <f>N40-K40</f>
        <v>-83.15134586084389</v>
      </c>
      <c r="Q40" s="110">
        <f>N40/K40</f>
        <v>0.89921048986564378</v>
      </c>
      <c r="R40" s="290"/>
      <c r="S40" s="47">
        <v>0.31332175925925926</v>
      </c>
      <c r="T40" s="48">
        <v>0.33611111111111114</v>
      </c>
      <c r="U40" s="111">
        <v>4.7333333333333272</v>
      </c>
      <c r="V40" s="112">
        <v>32.816666666666706</v>
      </c>
      <c r="W40" s="113"/>
      <c r="X40" s="116"/>
      <c r="Y40" s="276"/>
      <c r="Z40" s="277"/>
      <c r="AA40" s="117">
        <f>M40-J40</f>
        <v>-332.60538344337556</v>
      </c>
      <c r="AB40" s="110">
        <f>M40/J40</f>
        <v>0.89921048986564378</v>
      </c>
      <c r="AC40" s="282"/>
    </row>
    <row r="41" spans="1:29" ht="15.75" customHeight="1">
      <c r="A41" s="285"/>
      <c r="B41" s="100" t="s">
        <v>120</v>
      </c>
      <c r="C41" s="274" t="s">
        <v>214</v>
      </c>
      <c r="D41" s="275"/>
      <c r="E41" s="101">
        <v>27.27</v>
      </c>
      <c r="F41" s="102">
        <v>1743</v>
      </c>
      <c r="G41" s="103">
        <f t="shared" si="9"/>
        <v>47531.61</v>
      </c>
      <c r="H41" s="26"/>
      <c r="I41" s="104">
        <v>5</v>
      </c>
      <c r="J41" s="105">
        <v>3300</v>
      </c>
      <c r="K41" s="106">
        <f t="shared" si="10"/>
        <v>660</v>
      </c>
      <c r="L41" s="107">
        <v>5</v>
      </c>
      <c r="M41" s="105">
        <f>F41/V41*60</f>
        <v>2965.4064272211772</v>
      </c>
      <c r="N41" s="106">
        <f>M41/L41</f>
        <v>593.08128544423539</v>
      </c>
      <c r="O41" s="108">
        <f>L41-I41</f>
        <v>0</v>
      </c>
      <c r="P41" s="109">
        <f>N41-K41</f>
        <v>-66.918714555764609</v>
      </c>
      <c r="Q41" s="110">
        <f>N41/K41</f>
        <v>0.89860800824884146</v>
      </c>
      <c r="R41" s="290"/>
      <c r="S41" s="47">
        <v>0.34027777777777779</v>
      </c>
      <c r="T41" s="48">
        <v>0.36476851851851849</v>
      </c>
      <c r="U41" s="111">
        <v>5.9999999999999787</v>
      </c>
      <c r="V41" s="112">
        <v>35.266666666666609</v>
      </c>
      <c r="W41" s="113"/>
      <c r="X41" s="116"/>
      <c r="Y41" s="276"/>
      <c r="Z41" s="277"/>
      <c r="AA41" s="117">
        <f>M41-J41</f>
        <v>-334.59357277882282</v>
      </c>
      <c r="AB41" s="110">
        <f>M41/J41</f>
        <v>0.89860800824884157</v>
      </c>
      <c r="AC41" s="282"/>
    </row>
    <row r="42" spans="1:29" ht="15.75" customHeight="1">
      <c r="A42" s="285"/>
      <c r="B42" s="100" t="s">
        <v>120</v>
      </c>
      <c r="C42" s="274" t="s">
        <v>204</v>
      </c>
      <c r="D42" s="275"/>
      <c r="E42" s="101">
        <v>18.53</v>
      </c>
      <c r="F42" s="102">
        <v>3906</v>
      </c>
      <c r="G42" s="103">
        <f t="shared" si="9"/>
        <v>72378.180000000008</v>
      </c>
      <c r="H42" s="26"/>
      <c r="I42" s="104">
        <v>3</v>
      </c>
      <c r="J42" s="105">
        <v>3300</v>
      </c>
      <c r="K42" s="106">
        <f t="shared" si="10"/>
        <v>1100</v>
      </c>
      <c r="L42" s="107">
        <v>3</v>
      </c>
      <c r="M42" s="105">
        <f>F42/V42*60</f>
        <v>2965.3310839308333</v>
      </c>
      <c r="N42" s="106">
        <f>M42/L42</f>
        <v>988.44369464361114</v>
      </c>
      <c r="O42" s="108">
        <f>L42-I42</f>
        <v>0</v>
      </c>
      <c r="P42" s="109">
        <f>N42-K42</f>
        <v>-111.55630535638886</v>
      </c>
      <c r="Q42" s="110">
        <f>N42/K42</f>
        <v>0.89858517694873741</v>
      </c>
      <c r="R42" s="290"/>
      <c r="S42" s="47">
        <v>0.36805555555555558</v>
      </c>
      <c r="T42" s="48">
        <v>0.4229398148148148</v>
      </c>
      <c r="U42" s="111">
        <v>4.7333333333334071</v>
      </c>
      <c r="V42" s="112">
        <v>79.033333333333275</v>
      </c>
      <c r="W42" s="113"/>
      <c r="X42" s="116"/>
      <c r="Y42" s="276"/>
      <c r="Z42" s="277"/>
      <c r="AA42" s="117">
        <f>M42-J42</f>
        <v>-334.6689160691667</v>
      </c>
      <c r="AB42" s="110">
        <f>M42/J42</f>
        <v>0.89858517694873741</v>
      </c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99"/>
      <c r="G55" s="135"/>
      <c r="H55" s="69"/>
      <c r="I55" s="136">
        <f t="shared" ref="I55:J55" si="11">AVERAGE(I39:I54)</f>
        <v>4.25</v>
      </c>
      <c r="J55" s="137">
        <f t="shared" si="11"/>
        <v>3300</v>
      </c>
      <c r="K55" s="138">
        <f t="shared" ref="K55" si="12">J55/I55</f>
        <v>776.47058823529414</v>
      </c>
      <c r="L55" s="136">
        <f t="shared" ref="L55:M55" si="13">AVERAGE(L39:L54)</f>
        <v>4.25</v>
      </c>
      <c r="M55" s="137">
        <f t="shared" si="13"/>
        <v>2966.3099695453066</v>
      </c>
      <c r="N55" s="138">
        <f>M55/L55</f>
        <v>697.9552869518368</v>
      </c>
      <c r="O55" s="139">
        <f>L55-I55</f>
        <v>0</v>
      </c>
      <c r="P55" s="140">
        <f>N55-K55</f>
        <v>-78.515301283457347</v>
      </c>
      <c r="Q55" s="141">
        <f>N55/K55</f>
        <v>0.89888180895312308</v>
      </c>
      <c r="R55" s="291"/>
      <c r="S55" s="142">
        <f>S39</f>
        <v>0.29166666666666669</v>
      </c>
      <c r="T55" s="143">
        <f>INDEX(T39:T54,COUNTA(T39:T54))</f>
        <v>0.4229398148148148</v>
      </c>
      <c r="U55" s="144"/>
      <c r="V55" s="166"/>
      <c r="W55" s="99"/>
      <c r="X55" s="69"/>
      <c r="Y55" s="279"/>
      <c r="Z55" s="280"/>
      <c r="AA55" s="168">
        <f>M55-J55</f>
        <v>-333.69003045469344</v>
      </c>
      <c r="AB55" s="141">
        <f>M55/J55</f>
        <v>0.8988818089531232</v>
      </c>
      <c r="AC55" s="283"/>
    </row>
    <row r="56" spans="1:29" ht="15.75" customHeight="1">
      <c r="A56" s="294" t="s">
        <v>71</v>
      </c>
      <c r="B56" s="114" t="s">
        <v>120</v>
      </c>
      <c r="C56" s="287" t="s">
        <v>130</v>
      </c>
      <c r="D56" s="288"/>
      <c r="E56" s="147">
        <v>18.18</v>
      </c>
      <c r="F56" s="97">
        <v>1363</v>
      </c>
      <c r="G56" s="148">
        <f t="shared" ref="G56:G59" si="14">E56*F56</f>
        <v>24779.34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3169.7674418604652</v>
      </c>
      <c r="N56" s="152">
        <f>M56/L56</f>
        <v>1056.5891472868218</v>
      </c>
      <c r="O56" s="154">
        <f>L56-I56</f>
        <v>0</v>
      </c>
      <c r="P56" s="155">
        <f>N56-K56</f>
        <v>-143.4108527131782</v>
      </c>
      <c r="Q56" s="156">
        <f>N56/K56</f>
        <v>0.8804909560723515</v>
      </c>
      <c r="R56" s="289">
        <f>Q72</f>
        <v>0.88412952785627097</v>
      </c>
      <c r="S56" s="157">
        <v>0.20847222222222223</v>
      </c>
      <c r="T56" s="158">
        <v>0.22638888888888889</v>
      </c>
      <c r="U56" s="159"/>
      <c r="V56" s="160">
        <v>25.799999999999997</v>
      </c>
      <c r="W56" s="161"/>
      <c r="X56" s="162"/>
      <c r="Y56" s="292"/>
      <c r="Z56" s="293"/>
      <c r="AA56" s="115">
        <f>M56-J56</f>
        <v>-430.23255813953483</v>
      </c>
      <c r="AB56" s="156">
        <f>M56/J56</f>
        <v>0.88049095607235139</v>
      </c>
      <c r="AC56" s="281">
        <f>AB72</f>
        <v>0.88412952785627097</v>
      </c>
    </row>
    <row r="57" spans="1:29" ht="15.75" customHeight="1">
      <c r="A57" s="295"/>
      <c r="B57" s="100" t="s">
        <v>120</v>
      </c>
      <c r="C57" s="274" t="s">
        <v>132</v>
      </c>
      <c r="D57" s="275"/>
      <c r="E57" s="101">
        <v>18.18</v>
      </c>
      <c r="F57" s="102">
        <v>2631</v>
      </c>
      <c r="G57" s="103">
        <f t="shared" si="14"/>
        <v>47831.58</v>
      </c>
      <c r="H57" s="26"/>
      <c r="I57" s="104">
        <v>3</v>
      </c>
      <c r="J57" s="105">
        <v>3600</v>
      </c>
      <c r="K57" s="106">
        <f t="shared" ref="K57:K93" si="15">J57/I57</f>
        <v>1200</v>
      </c>
      <c r="L57" s="107">
        <v>3</v>
      </c>
      <c r="M57" s="105">
        <f>F57/V57*60</f>
        <v>3168.8190030110418</v>
      </c>
      <c r="N57" s="106">
        <f>M57/L57</f>
        <v>1056.2730010036805</v>
      </c>
      <c r="O57" s="108">
        <f>L57-I57</f>
        <v>0</v>
      </c>
      <c r="P57" s="109">
        <f>N57-K57</f>
        <v>-143.72699899631948</v>
      </c>
      <c r="Q57" s="110">
        <f>N57/K57</f>
        <v>0.88022750083640044</v>
      </c>
      <c r="R57" s="290"/>
      <c r="S57" s="47">
        <v>0.23693287037037036</v>
      </c>
      <c r="T57" s="48">
        <v>0.27152777777777776</v>
      </c>
      <c r="U57" s="111">
        <v>15.183333333333323</v>
      </c>
      <c r="V57" s="112">
        <v>49.816666666666649</v>
      </c>
      <c r="W57" s="113"/>
      <c r="X57" s="116"/>
      <c r="Y57" s="276"/>
      <c r="Z57" s="277"/>
      <c r="AA57" s="117">
        <f>M57-J57</f>
        <v>-431.18099698895821</v>
      </c>
      <c r="AB57" s="110">
        <f>M57/J57</f>
        <v>0.88022750083640044</v>
      </c>
      <c r="AC57" s="282"/>
    </row>
    <row r="58" spans="1:29" ht="15.75" customHeight="1">
      <c r="A58" s="295"/>
      <c r="B58" s="100" t="s">
        <v>120</v>
      </c>
      <c r="C58" s="274" t="s">
        <v>131</v>
      </c>
      <c r="D58" s="275"/>
      <c r="E58" s="101">
        <v>14.03</v>
      </c>
      <c r="F58" s="102">
        <v>5313</v>
      </c>
      <c r="G58" s="103">
        <f t="shared" si="14"/>
        <v>74541.39</v>
      </c>
      <c r="H58" s="26"/>
      <c r="I58" s="104">
        <v>3</v>
      </c>
      <c r="J58" s="105">
        <v>3000</v>
      </c>
      <c r="K58" s="106">
        <f t="shared" si="15"/>
        <v>1000</v>
      </c>
      <c r="L58" s="107">
        <v>3</v>
      </c>
      <c r="M58" s="105">
        <f>F58/V58*60</f>
        <v>2693.536121673003</v>
      </c>
      <c r="N58" s="106">
        <f>M58/L58</f>
        <v>897.84537389100103</v>
      </c>
      <c r="O58" s="108">
        <f>L58-I58</f>
        <v>0</v>
      </c>
      <c r="P58" s="109">
        <f>N58-K58</f>
        <v>-102.15462610899897</v>
      </c>
      <c r="Q58" s="110">
        <f>N58/K58</f>
        <v>0.89784537389100105</v>
      </c>
      <c r="R58" s="290"/>
      <c r="S58" s="47">
        <v>0.28194444444444444</v>
      </c>
      <c r="T58" s="48">
        <v>0.36413194444444447</v>
      </c>
      <c r="U58" s="111">
        <v>15.000000000000027</v>
      </c>
      <c r="V58" s="112">
        <v>118.35000000000004</v>
      </c>
      <c r="W58" s="113"/>
      <c r="X58" s="116"/>
      <c r="Y58" s="276"/>
      <c r="Z58" s="277"/>
      <c r="AA58" s="117">
        <f>M58-J58</f>
        <v>-306.46387832699702</v>
      </c>
      <c r="AB58" s="110">
        <f>M58/J58</f>
        <v>0.89784537389100094</v>
      </c>
      <c r="AC58" s="282"/>
    </row>
    <row r="59" spans="1:29" ht="15.75" customHeight="1">
      <c r="A59" s="295"/>
      <c r="B59" s="100" t="s">
        <v>120</v>
      </c>
      <c r="C59" s="274" t="s">
        <v>133</v>
      </c>
      <c r="D59" s="275"/>
      <c r="E59" s="101">
        <v>14.28</v>
      </c>
      <c r="F59" s="102">
        <v>7181</v>
      </c>
      <c r="G59" s="103">
        <f t="shared" si="14"/>
        <v>102544.68</v>
      </c>
      <c r="H59" s="26"/>
      <c r="I59" s="104">
        <v>3</v>
      </c>
      <c r="J59" s="105">
        <v>3600</v>
      </c>
      <c r="K59" s="106">
        <f t="shared" si="15"/>
        <v>1200</v>
      </c>
      <c r="L59" s="107">
        <v>3</v>
      </c>
      <c r="M59" s="105">
        <f>F59/V59*60</f>
        <v>3168.864917872027</v>
      </c>
      <c r="N59" s="106">
        <f>M59/L59</f>
        <v>1056.2883059573423</v>
      </c>
      <c r="O59" s="108">
        <f>L59-I59</f>
        <v>0</v>
      </c>
      <c r="P59" s="109">
        <f>N59-K59</f>
        <v>-143.71169404265765</v>
      </c>
      <c r="Q59" s="110">
        <f>N59/K59</f>
        <v>0.88024025496445191</v>
      </c>
      <c r="R59" s="290"/>
      <c r="S59" s="47">
        <v>0.37502314814814813</v>
      </c>
      <c r="T59" s="48">
        <v>0.46944444444444444</v>
      </c>
      <c r="U59" s="111">
        <v>15.68333333333328</v>
      </c>
      <c r="V59" s="112">
        <v>135.9666666666667</v>
      </c>
      <c r="W59" s="113"/>
      <c r="X59" s="116"/>
      <c r="Y59" s="276"/>
      <c r="Z59" s="277"/>
      <c r="AA59" s="117">
        <f>M59-J59</f>
        <v>-431.13508212797296</v>
      </c>
      <c r="AB59" s="110">
        <f>M59/J59</f>
        <v>0.88024025496445191</v>
      </c>
      <c r="AC59" s="282"/>
    </row>
    <row r="60" spans="1:29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26"/>
      <c r="X66" s="127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26"/>
      <c r="X67" s="127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26"/>
      <c r="X68" s="127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26"/>
      <c r="X69" s="127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26"/>
      <c r="X70" s="127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6">AVERAGE(I56:I71)</f>
        <v>3</v>
      </c>
      <c r="J72" s="137">
        <f t="shared" si="16"/>
        <v>3450</v>
      </c>
      <c r="K72" s="138">
        <f t="shared" ref="K72" si="17">J72/I72</f>
        <v>1150</v>
      </c>
      <c r="L72" s="136">
        <f t="shared" ref="L72:M72" si="18">AVERAGE(L56:L71)</f>
        <v>3</v>
      </c>
      <c r="M72" s="137">
        <f t="shared" si="18"/>
        <v>3050.2468711041347</v>
      </c>
      <c r="N72" s="138">
        <f t="shared" ref="N72:N77" si="19">M72/L72</f>
        <v>1016.7489570347116</v>
      </c>
      <c r="O72" s="139">
        <f t="shared" ref="O72:O77" si="20">L72-I72</f>
        <v>0</v>
      </c>
      <c r="P72" s="140">
        <f t="shared" ref="P72:P77" si="21">N72-K72</f>
        <v>-133.25104296528843</v>
      </c>
      <c r="Q72" s="141">
        <f t="shared" ref="Q72:Q77" si="22">N72/K72</f>
        <v>0.88412952785627097</v>
      </c>
      <c r="R72" s="291"/>
      <c r="S72" s="142">
        <f>S56</f>
        <v>0.20847222222222223</v>
      </c>
      <c r="T72" s="143">
        <f>INDEX(T56:T71,COUNTA(T56:T71))</f>
        <v>0.46944444444444444</v>
      </c>
      <c r="U72" s="144"/>
      <c r="V72" s="166"/>
      <c r="W72" s="99"/>
      <c r="X72" s="69"/>
      <c r="Y72" s="279"/>
      <c r="Z72" s="280"/>
      <c r="AA72" s="168">
        <f t="shared" ref="AA72:AA77" si="23">M72-J72</f>
        <v>-399.7531288958653</v>
      </c>
      <c r="AB72" s="141">
        <f t="shared" ref="AB72:AB77" si="24">M72/J72</f>
        <v>0.88412952785627097</v>
      </c>
      <c r="AC72" s="283"/>
    </row>
    <row r="73" spans="1:29" ht="15.75" customHeight="1">
      <c r="A73" s="284" t="s">
        <v>78</v>
      </c>
      <c r="B73" s="114" t="s">
        <v>120</v>
      </c>
      <c r="C73" s="287" t="s">
        <v>134</v>
      </c>
      <c r="D73" s="288"/>
      <c r="E73" s="147">
        <v>25.03</v>
      </c>
      <c r="F73" s="97">
        <v>1727</v>
      </c>
      <c r="G73" s="148">
        <f t="shared" ref="G73:G77" si="25">E73*F73</f>
        <v>43226.810000000005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2938.1852551984894</v>
      </c>
      <c r="N73" s="152">
        <f t="shared" si="19"/>
        <v>734.54631379962234</v>
      </c>
      <c r="O73" s="154">
        <f t="shared" si="20"/>
        <v>0</v>
      </c>
      <c r="P73" s="155">
        <f t="shared" si="21"/>
        <v>-90.45368620037766</v>
      </c>
      <c r="Q73" s="156">
        <f t="shared" si="22"/>
        <v>0.89035916824196648</v>
      </c>
      <c r="R73" s="289">
        <f>Q89</f>
        <v>0.88729132906660968</v>
      </c>
      <c r="S73" s="157">
        <v>0.20833333333333334</v>
      </c>
      <c r="T73" s="158">
        <v>0.23282407407407407</v>
      </c>
      <c r="U73" s="159"/>
      <c r="V73" s="160">
        <v>35.266666666666652</v>
      </c>
      <c r="W73" s="158"/>
      <c r="X73" s="169"/>
      <c r="Y73" s="292"/>
      <c r="Z73" s="293"/>
      <c r="AA73" s="115">
        <f t="shared" si="23"/>
        <v>-361.81474480151064</v>
      </c>
      <c r="AB73" s="156">
        <f t="shared" si="24"/>
        <v>0.89035916824196648</v>
      </c>
      <c r="AC73" s="281">
        <f>AB89</f>
        <v>0.88729132906660968</v>
      </c>
    </row>
    <row r="74" spans="1:29" ht="15.75" customHeight="1">
      <c r="A74" s="285"/>
      <c r="B74" s="100" t="s">
        <v>120</v>
      </c>
      <c r="C74" s="274" t="s">
        <v>135</v>
      </c>
      <c r="D74" s="275"/>
      <c r="E74" s="101">
        <v>24.82</v>
      </c>
      <c r="F74" s="102">
        <v>2068</v>
      </c>
      <c r="G74" s="103">
        <f t="shared" si="25"/>
        <v>51327.76</v>
      </c>
      <c r="H74" s="26"/>
      <c r="I74" s="104">
        <v>4</v>
      </c>
      <c r="J74" s="105">
        <v>3300</v>
      </c>
      <c r="K74" s="106">
        <f t="shared" si="15"/>
        <v>825</v>
      </c>
      <c r="L74" s="107">
        <v>4</v>
      </c>
      <c r="M74" s="105">
        <f>F74/V74*60</f>
        <v>2937.9636937648002</v>
      </c>
      <c r="N74" s="106">
        <f t="shared" si="19"/>
        <v>734.49092344120004</v>
      </c>
      <c r="O74" s="108">
        <f t="shared" si="20"/>
        <v>0</v>
      </c>
      <c r="P74" s="109">
        <f t="shared" si="21"/>
        <v>-90.509076558799961</v>
      </c>
      <c r="Q74" s="110">
        <f t="shared" si="22"/>
        <v>0.8902920284135758</v>
      </c>
      <c r="R74" s="290"/>
      <c r="S74" s="47">
        <v>0.24305555555555555</v>
      </c>
      <c r="T74" s="48">
        <v>0.27238425925925924</v>
      </c>
      <c r="U74" s="111">
        <v>14.733333333333331</v>
      </c>
      <c r="V74" s="112">
        <v>42.233333333333313</v>
      </c>
      <c r="W74" s="113"/>
      <c r="X74" s="13"/>
      <c r="Y74" s="276"/>
      <c r="Z74" s="277"/>
      <c r="AA74" s="117">
        <f t="shared" si="23"/>
        <v>-362.03630623519985</v>
      </c>
      <c r="AB74" s="110">
        <f t="shared" si="24"/>
        <v>0.8902920284135758</v>
      </c>
      <c r="AC74" s="282"/>
    </row>
    <row r="75" spans="1:29" ht="15.75" customHeight="1">
      <c r="A75" s="285"/>
      <c r="B75" s="100" t="s">
        <v>120</v>
      </c>
      <c r="C75" s="274" t="s">
        <v>136</v>
      </c>
      <c r="D75" s="275"/>
      <c r="E75" s="101">
        <v>30</v>
      </c>
      <c r="F75" s="102">
        <v>3404</v>
      </c>
      <c r="G75" s="103">
        <f t="shared" si="25"/>
        <v>102120</v>
      </c>
      <c r="H75" s="26"/>
      <c r="I75" s="104">
        <v>3</v>
      </c>
      <c r="J75" s="105">
        <v>3000</v>
      </c>
      <c r="K75" s="106">
        <f t="shared" si="15"/>
        <v>1000</v>
      </c>
      <c r="L75" s="107">
        <v>3</v>
      </c>
      <c r="M75" s="105">
        <f>F75/V75*60</f>
        <v>2693.8667839085497</v>
      </c>
      <c r="N75" s="106">
        <f t="shared" si="19"/>
        <v>897.95559463618326</v>
      </c>
      <c r="O75" s="108">
        <f t="shared" si="20"/>
        <v>0</v>
      </c>
      <c r="P75" s="109">
        <f t="shared" si="21"/>
        <v>-102.04440536381674</v>
      </c>
      <c r="Q75" s="110">
        <f t="shared" si="22"/>
        <v>0.89795559463618324</v>
      </c>
      <c r="R75" s="290"/>
      <c r="S75" s="47">
        <v>0.28346064814814814</v>
      </c>
      <c r="T75" s="48">
        <v>0.33611111111111114</v>
      </c>
      <c r="U75" s="111">
        <v>15.950000000000015</v>
      </c>
      <c r="V75" s="112">
        <v>75.81666666666672</v>
      </c>
      <c r="W75" s="113"/>
      <c r="X75" s="13"/>
      <c r="Y75" s="276"/>
      <c r="Z75" s="277"/>
      <c r="AA75" s="117">
        <f t="shared" si="23"/>
        <v>-306.13321609145032</v>
      </c>
      <c r="AB75" s="110">
        <f t="shared" si="24"/>
        <v>0.89795559463618324</v>
      </c>
      <c r="AC75" s="282"/>
    </row>
    <row r="76" spans="1:29" ht="15.75" customHeight="1">
      <c r="A76" s="285"/>
      <c r="B76" s="100" t="s">
        <v>120</v>
      </c>
      <c r="C76" s="274" t="s">
        <v>128</v>
      </c>
      <c r="D76" s="275"/>
      <c r="E76" s="101">
        <v>17.89</v>
      </c>
      <c r="F76" s="102">
        <v>3514</v>
      </c>
      <c r="G76" s="103">
        <f t="shared" si="25"/>
        <v>62865.46</v>
      </c>
      <c r="H76" s="26"/>
      <c r="I76" s="104">
        <v>4</v>
      </c>
      <c r="J76" s="105">
        <v>3600</v>
      </c>
      <c r="K76" s="106">
        <f t="shared" si="15"/>
        <v>900</v>
      </c>
      <c r="L76" s="107">
        <v>4</v>
      </c>
      <c r="M76" s="105">
        <f>F76/V76*60</f>
        <v>3169.7318967677293</v>
      </c>
      <c r="N76" s="106">
        <f t="shared" si="19"/>
        <v>792.43297419193232</v>
      </c>
      <c r="O76" s="108">
        <f t="shared" si="20"/>
        <v>0</v>
      </c>
      <c r="P76" s="109">
        <f t="shared" si="21"/>
        <v>-107.56702580806768</v>
      </c>
      <c r="Q76" s="110">
        <f t="shared" si="22"/>
        <v>0.8804810824354804</v>
      </c>
      <c r="R76" s="290"/>
      <c r="S76" s="47">
        <v>0.34686342592592595</v>
      </c>
      <c r="T76" s="48">
        <v>0.39305555555555555</v>
      </c>
      <c r="U76" s="111">
        <v>15.483333333333329</v>
      </c>
      <c r="V76" s="112">
        <v>66.516666666666623</v>
      </c>
      <c r="W76" s="113"/>
      <c r="X76" s="116"/>
      <c r="Y76" s="276"/>
      <c r="Z76" s="277"/>
      <c r="AA76" s="117">
        <f t="shared" si="23"/>
        <v>-430.26810323227073</v>
      </c>
      <c r="AB76" s="110">
        <f t="shared" si="24"/>
        <v>0.8804810824354804</v>
      </c>
      <c r="AC76" s="282"/>
    </row>
    <row r="77" spans="1:29" ht="15.75" customHeight="1">
      <c r="A77" s="285"/>
      <c r="B77" s="100" t="s">
        <v>120</v>
      </c>
      <c r="C77" s="274" t="s">
        <v>129</v>
      </c>
      <c r="D77" s="275"/>
      <c r="E77" s="101">
        <v>16.66</v>
      </c>
      <c r="F77" s="102">
        <v>5862</v>
      </c>
      <c r="G77" s="103">
        <f t="shared" si="25"/>
        <v>97660.92</v>
      </c>
      <c r="H77" s="13"/>
      <c r="I77" s="104">
        <v>5</v>
      </c>
      <c r="J77" s="105">
        <v>3600</v>
      </c>
      <c r="K77" s="106">
        <f t="shared" si="15"/>
        <v>720</v>
      </c>
      <c r="L77" s="107">
        <v>5</v>
      </c>
      <c r="M77" s="105">
        <f>F77/V77*60</f>
        <v>3166.746698679473</v>
      </c>
      <c r="N77" s="106">
        <f t="shared" si="19"/>
        <v>633.34933973589455</v>
      </c>
      <c r="O77" s="108">
        <f t="shared" si="20"/>
        <v>0</v>
      </c>
      <c r="P77" s="109">
        <f t="shared" si="21"/>
        <v>-86.650660264105454</v>
      </c>
      <c r="Q77" s="110">
        <f t="shared" si="22"/>
        <v>0.87965186074429802</v>
      </c>
      <c r="R77" s="290"/>
      <c r="S77" s="47">
        <v>0.40347222222222223</v>
      </c>
      <c r="T77" s="48">
        <v>0.48060185185185184</v>
      </c>
      <c r="U77" s="111">
        <v>15.000000000000027</v>
      </c>
      <c r="V77" s="112">
        <v>111.06666666666663</v>
      </c>
      <c r="W77" s="113"/>
      <c r="X77" s="116"/>
      <c r="Y77" s="276"/>
      <c r="Z77" s="277"/>
      <c r="AA77" s="117">
        <f t="shared" si="23"/>
        <v>-433.25330132052704</v>
      </c>
      <c r="AB77" s="110">
        <f t="shared" si="24"/>
        <v>0.87965186074429802</v>
      </c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50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26"/>
      <c r="X81" s="127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26"/>
      <c r="X82" s="127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6">AVERAGE(I73:I88)</f>
        <v>4</v>
      </c>
      <c r="J89" s="137">
        <f t="shared" si="26"/>
        <v>3360</v>
      </c>
      <c r="K89" s="138">
        <f t="shared" ref="K89" si="27">J89/I89</f>
        <v>840</v>
      </c>
      <c r="L89" s="136">
        <f t="shared" ref="L89:M89" si="28">AVERAGE(L73:L88)</f>
        <v>4</v>
      </c>
      <c r="M89" s="137">
        <f t="shared" si="28"/>
        <v>2981.2988656638086</v>
      </c>
      <c r="N89" s="138">
        <f>M89/L89</f>
        <v>745.32471641595214</v>
      </c>
      <c r="O89" s="139">
        <f>L89-I89</f>
        <v>0</v>
      </c>
      <c r="P89" s="140">
        <f>N89-K89</f>
        <v>-94.675283584047861</v>
      </c>
      <c r="Q89" s="141">
        <f>N89/K89</f>
        <v>0.88729132906660968</v>
      </c>
      <c r="R89" s="291"/>
      <c r="S89" s="142">
        <f>S73</f>
        <v>0.20833333333333334</v>
      </c>
      <c r="T89" s="143">
        <f>INDEX(T73:T88,COUNTA(T73:T88))</f>
        <v>0.48060185185185184</v>
      </c>
      <c r="U89" s="144"/>
      <c r="V89" s="166"/>
      <c r="W89" s="167"/>
      <c r="X89" s="138"/>
      <c r="Y89" s="279"/>
      <c r="Z89" s="280"/>
      <c r="AA89" s="168">
        <f>M89-J89</f>
        <v>-378.70113433619144</v>
      </c>
      <c r="AB89" s="141">
        <f>M89/J89</f>
        <v>0.88729132906660968</v>
      </c>
      <c r="AC89" s="283"/>
    </row>
    <row r="90" spans="1:29" ht="15.75" customHeight="1">
      <c r="A90" s="294" t="s">
        <v>137</v>
      </c>
      <c r="B90" s="114" t="s">
        <v>114</v>
      </c>
      <c r="C90" s="287" t="s">
        <v>138</v>
      </c>
      <c r="D90" s="288"/>
      <c r="E90" s="147">
        <v>25.64</v>
      </c>
      <c r="F90" s="97">
        <v>1582</v>
      </c>
      <c r="G90" s="148">
        <f t="shared" ref="G90:G93" si="29">E90*F90</f>
        <v>40562.480000000003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3178.1250000000023</v>
      </c>
      <c r="N90" s="152">
        <f>M90/L90</f>
        <v>288.92045454545473</v>
      </c>
      <c r="O90" s="154">
        <f>L90-I90</f>
        <v>0</v>
      </c>
      <c r="P90" s="155">
        <f>N90-K90</f>
        <v>-38.352272727272521</v>
      </c>
      <c r="Q90" s="156">
        <f>N90/K90</f>
        <v>0.88281250000000067</v>
      </c>
      <c r="R90" s="289">
        <f>Q106</f>
        <v>0.87388171315124019</v>
      </c>
      <c r="S90" s="157">
        <v>0.7084259259259259</v>
      </c>
      <c r="T90" s="158">
        <v>0.72916666666666663</v>
      </c>
      <c r="U90" s="159"/>
      <c r="V90" s="160">
        <v>29.866666666666646</v>
      </c>
      <c r="W90" s="158"/>
      <c r="X90" s="169"/>
      <c r="Y90" s="292"/>
      <c r="Z90" s="293"/>
      <c r="AA90" s="115">
        <f>M90-J90</f>
        <v>-421.87499999999773</v>
      </c>
      <c r="AB90" s="156">
        <f>M90/J90</f>
        <v>0.88281250000000067</v>
      </c>
      <c r="AC90" s="281">
        <f>AB106</f>
        <v>0.8738817131512403</v>
      </c>
    </row>
    <row r="91" spans="1:29" ht="15.75" customHeight="1">
      <c r="A91" s="295"/>
      <c r="B91" s="100" t="s">
        <v>114</v>
      </c>
      <c r="C91" s="274" t="s">
        <v>139</v>
      </c>
      <c r="D91" s="275"/>
      <c r="E91" s="101">
        <v>29.52</v>
      </c>
      <c r="F91" s="102">
        <v>1924</v>
      </c>
      <c r="G91" s="103">
        <f t="shared" si="29"/>
        <v>56796.479999999996</v>
      </c>
      <c r="H91" s="26"/>
      <c r="I91" s="104">
        <v>12</v>
      </c>
      <c r="J91" s="105">
        <v>3600</v>
      </c>
      <c r="K91" s="106">
        <f t="shared" si="15"/>
        <v>300</v>
      </c>
      <c r="L91" s="107">
        <v>12</v>
      </c>
      <c r="M91" s="105">
        <f>F91/V91*60</f>
        <v>3139.8005439709927</v>
      </c>
      <c r="N91" s="106">
        <f>M91/L91</f>
        <v>261.65004533091604</v>
      </c>
      <c r="O91" s="108">
        <f>L91-I91</f>
        <v>0</v>
      </c>
      <c r="P91" s="109">
        <f>N91-K91</f>
        <v>-38.349954669083957</v>
      </c>
      <c r="Q91" s="110">
        <f>N91/K91</f>
        <v>0.87216681776972016</v>
      </c>
      <c r="R91" s="290"/>
      <c r="S91" s="47">
        <v>0.73280092592592594</v>
      </c>
      <c r="T91" s="48">
        <v>0.7583333333333333</v>
      </c>
      <c r="U91" s="111">
        <v>5.2333333333334053</v>
      </c>
      <c r="V91" s="112">
        <v>36.766666666666609</v>
      </c>
      <c r="W91" s="113"/>
      <c r="X91" s="13"/>
      <c r="Y91" s="276"/>
      <c r="Z91" s="277"/>
      <c r="AA91" s="117">
        <f>M91-J91</f>
        <v>-460.19945602900725</v>
      </c>
      <c r="AB91" s="110">
        <f>M91/J91</f>
        <v>0.87216681776972016</v>
      </c>
      <c r="AC91" s="282"/>
    </row>
    <row r="92" spans="1:29" ht="15.75" customHeight="1">
      <c r="A92" s="295"/>
      <c r="B92" s="100" t="s">
        <v>114</v>
      </c>
      <c r="C92" s="274" t="s">
        <v>140</v>
      </c>
      <c r="D92" s="275"/>
      <c r="E92" s="101">
        <v>29.85</v>
      </c>
      <c r="F92" s="102">
        <v>2070</v>
      </c>
      <c r="G92" s="103">
        <f t="shared" si="29"/>
        <v>61789.5</v>
      </c>
      <c r="H92" s="26"/>
      <c r="I92" s="104">
        <v>12</v>
      </c>
      <c r="J92" s="105">
        <v>3600</v>
      </c>
      <c r="K92" s="106">
        <f t="shared" si="15"/>
        <v>300</v>
      </c>
      <c r="L92" s="107">
        <v>12</v>
      </c>
      <c r="M92" s="105">
        <f>F92/V92*60</f>
        <v>3140.3286978508258</v>
      </c>
      <c r="N92" s="106">
        <f>M92/L92</f>
        <v>261.69405815423551</v>
      </c>
      <c r="O92" s="108">
        <f>L92-I92</f>
        <v>0</v>
      </c>
      <c r="P92" s="109">
        <f>N92-K92</f>
        <v>-38.305941845764494</v>
      </c>
      <c r="Q92" s="110">
        <f>N92/K92</f>
        <v>0.87231352718078503</v>
      </c>
      <c r="R92" s="290"/>
      <c r="S92" s="47">
        <v>0.7628125</v>
      </c>
      <c r="T92" s="48">
        <v>0.79027777777777775</v>
      </c>
      <c r="U92" s="111">
        <v>6.450000000000049</v>
      </c>
      <c r="V92" s="112">
        <v>39.549999999999947</v>
      </c>
      <c r="W92" s="113"/>
      <c r="X92" s="13"/>
      <c r="Y92" s="276"/>
      <c r="Z92" s="277"/>
      <c r="AA92" s="117">
        <f>M92-J92</f>
        <v>-459.67130214917415</v>
      </c>
      <c r="AB92" s="110">
        <f>M92/J92</f>
        <v>0.87231352718078492</v>
      </c>
      <c r="AC92" s="282"/>
    </row>
    <row r="93" spans="1:29" ht="15.75" customHeight="1">
      <c r="A93" s="295"/>
      <c r="B93" s="100" t="s">
        <v>120</v>
      </c>
      <c r="C93" s="274" t="s">
        <v>141</v>
      </c>
      <c r="D93" s="275"/>
      <c r="E93" s="101">
        <v>28.57</v>
      </c>
      <c r="F93" s="102">
        <v>1588</v>
      </c>
      <c r="G93" s="103">
        <f t="shared" si="29"/>
        <v>45369.16</v>
      </c>
      <c r="H93" s="26"/>
      <c r="I93" s="104">
        <v>12</v>
      </c>
      <c r="J93" s="105">
        <v>3600</v>
      </c>
      <c r="K93" s="106">
        <f t="shared" si="15"/>
        <v>300</v>
      </c>
      <c r="L93" s="107">
        <v>12</v>
      </c>
      <c r="M93" s="105">
        <f>F93/V93*60</f>
        <v>3125.6424275560394</v>
      </c>
      <c r="N93" s="106">
        <f>M93/L93</f>
        <v>260.47020229633659</v>
      </c>
      <c r="O93" s="108">
        <f>L93-I93</f>
        <v>0</v>
      </c>
      <c r="P93" s="109">
        <f>N93-K93</f>
        <v>-39.529797703663405</v>
      </c>
      <c r="Q93" s="110">
        <f>N93/K93</f>
        <v>0.86823400765445535</v>
      </c>
      <c r="R93" s="290"/>
      <c r="S93" s="47">
        <v>0.79374999999999996</v>
      </c>
      <c r="T93" s="48">
        <v>0.81491898148148145</v>
      </c>
      <c r="U93" s="111">
        <v>4.9999999999999822</v>
      </c>
      <c r="V93" s="112">
        <v>30.483333333333356</v>
      </c>
      <c r="W93" s="113"/>
      <c r="X93" s="116"/>
      <c r="Y93" s="276"/>
      <c r="Z93" s="277"/>
      <c r="AA93" s="117">
        <f>M93-J93</f>
        <v>-474.35757244396063</v>
      </c>
      <c r="AB93" s="110">
        <f>M93/J93</f>
        <v>0.86823400765445535</v>
      </c>
      <c r="AC93" s="282"/>
    </row>
    <row r="94" spans="1:29" ht="15.75" customHeight="1">
      <c r="A94" s="296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0">AVERAGE(I90:I105)</f>
        <v>11.75</v>
      </c>
      <c r="J106" s="137">
        <f t="shared" si="30"/>
        <v>3600</v>
      </c>
      <c r="K106" s="138">
        <f t="shared" ref="K106" si="31">J106/I106</f>
        <v>306.38297872340428</v>
      </c>
      <c r="L106" s="136">
        <f t="shared" ref="L106:M106" si="32">AVERAGE(L90:L105)</f>
        <v>11.75</v>
      </c>
      <c r="M106" s="137">
        <f t="shared" si="32"/>
        <v>3145.9741673444651</v>
      </c>
      <c r="N106" s="138">
        <f t="shared" ref="N106:N113" si="33">M106/L106</f>
        <v>267.7424823271885</v>
      </c>
      <c r="O106" s="139">
        <f t="shared" ref="O106:O113" si="34">L106-I106</f>
        <v>0</v>
      </c>
      <c r="P106" s="140">
        <f t="shared" ref="P106:P113" si="35">N106-K106</f>
        <v>-38.640496396215781</v>
      </c>
      <c r="Q106" s="141">
        <f t="shared" ref="Q106:Q113" si="36">N106/K106</f>
        <v>0.87388171315124019</v>
      </c>
      <c r="R106" s="291"/>
      <c r="S106" s="142">
        <f>S90</f>
        <v>0.7084259259259259</v>
      </c>
      <c r="T106" s="143">
        <f>INDEX(T90:T105,COUNTA(T90:T105))</f>
        <v>0.81491898148148145</v>
      </c>
      <c r="U106" s="144"/>
      <c r="V106" s="166"/>
      <c r="W106" s="167"/>
      <c r="X106" s="138"/>
      <c r="Y106" s="279"/>
      <c r="Z106" s="280"/>
      <c r="AA106" s="168">
        <f t="shared" ref="AA106:AA113" si="37">M106-J106</f>
        <v>-454.02583265553494</v>
      </c>
      <c r="AB106" s="141">
        <f t="shared" ref="AB106:AB113" si="38">M106/J106</f>
        <v>0.8738817131512403</v>
      </c>
      <c r="AC106" s="283"/>
    </row>
    <row r="107" spans="1:29" ht="15.75" customHeight="1">
      <c r="A107" s="284" t="s">
        <v>147</v>
      </c>
      <c r="B107" s="114" t="s">
        <v>120</v>
      </c>
      <c r="C107" s="287" t="s">
        <v>144</v>
      </c>
      <c r="D107" s="288"/>
      <c r="E107" s="147">
        <v>18.18</v>
      </c>
      <c r="F107" s="97">
        <v>859</v>
      </c>
      <c r="G107" s="148">
        <f t="shared" ref="G107:G113" si="39">E107*F107</f>
        <v>15616.619999999999</v>
      </c>
      <c r="H107" s="149"/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 t="shared" ref="M107:M113" si="40">F107/V107*60</f>
        <v>2964.9089165867872</v>
      </c>
      <c r="N107" s="152">
        <f t="shared" si="33"/>
        <v>741.2272291466968</v>
      </c>
      <c r="O107" s="154">
        <f t="shared" si="34"/>
        <v>0</v>
      </c>
      <c r="P107" s="155">
        <f t="shared" si="35"/>
        <v>-83.7727708533032</v>
      </c>
      <c r="Q107" s="156">
        <f t="shared" si="36"/>
        <v>0.89845724745054156</v>
      </c>
      <c r="R107" s="289">
        <f>Q123</f>
        <v>0.89536828980404748</v>
      </c>
      <c r="S107" s="157">
        <v>0.70833333333333337</v>
      </c>
      <c r="T107" s="158">
        <v>0.72040509259259256</v>
      </c>
      <c r="U107" s="159"/>
      <c r="V107" s="160">
        <v>17.383333333333226</v>
      </c>
      <c r="W107" s="161"/>
      <c r="X107" s="162"/>
      <c r="Y107" s="292"/>
      <c r="Z107" s="293"/>
      <c r="AA107" s="115">
        <f t="shared" si="37"/>
        <v>-335.0910834132128</v>
      </c>
      <c r="AB107" s="156">
        <f t="shared" si="38"/>
        <v>0.89845724745054156</v>
      </c>
      <c r="AC107" s="281">
        <f>AB123</f>
        <v>0.89536828980404748</v>
      </c>
    </row>
    <row r="108" spans="1:29" ht="15.75" customHeight="1">
      <c r="A108" s="285"/>
      <c r="B108" s="100" t="s">
        <v>120</v>
      </c>
      <c r="C108" s="274" t="s">
        <v>143</v>
      </c>
      <c r="D108" s="275"/>
      <c r="E108" s="101">
        <v>16.7</v>
      </c>
      <c r="F108" s="102">
        <v>1555</v>
      </c>
      <c r="G108" s="103">
        <f t="shared" si="39"/>
        <v>25968.5</v>
      </c>
      <c r="H108" s="26"/>
      <c r="I108" s="104">
        <v>3</v>
      </c>
      <c r="J108" s="105">
        <v>3300</v>
      </c>
      <c r="K108" s="106">
        <f t="shared" ref="K108:K149" si="41">J108/I108</f>
        <v>1100</v>
      </c>
      <c r="L108" s="107">
        <v>3</v>
      </c>
      <c r="M108" s="105">
        <f t="shared" si="40"/>
        <v>2971.3375796178389</v>
      </c>
      <c r="N108" s="106">
        <f t="shared" si="33"/>
        <v>990.44585987261291</v>
      </c>
      <c r="O108" s="108">
        <f t="shared" si="34"/>
        <v>0</v>
      </c>
      <c r="P108" s="109">
        <f t="shared" si="35"/>
        <v>-109.55414012738709</v>
      </c>
      <c r="Q108" s="110">
        <f t="shared" si="36"/>
        <v>0.90040532715692079</v>
      </c>
      <c r="R108" s="290"/>
      <c r="S108" s="47">
        <v>0.72361111111111109</v>
      </c>
      <c r="T108" s="48">
        <v>0.74541666666666662</v>
      </c>
      <c r="U108" s="111">
        <v>4.6166666666666956</v>
      </c>
      <c r="V108" s="112">
        <v>31.399999999999952</v>
      </c>
      <c r="W108" s="113"/>
      <c r="X108" s="116"/>
      <c r="Y108" s="276"/>
      <c r="Z108" s="277"/>
      <c r="AA108" s="117">
        <f t="shared" si="37"/>
        <v>-328.66242038216114</v>
      </c>
      <c r="AB108" s="110">
        <f t="shared" si="38"/>
        <v>0.9004053271569209</v>
      </c>
      <c r="AC108" s="282"/>
    </row>
    <row r="109" spans="1:29" ht="15.75" customHeight="1">
      <c r="A109" s="285"/>
      <c r="B109" s="100" t="s">
        <v>120</v>
      </c>
      <c r="C109" s="274" t="s">
        <v>145</v>
      </c>
      <c r="D109" s="275"/>
      <c r="E109" s="101">
        <v>22.28</v>
      </c>
      <c r="F109" s="102">
        <v>1867</v>
      </c>
      <c r="G109" s="103">
        <f t="shared" si="39"/>
        <v>41596.76</v>
      </c>
      <c r="H109" s="26"/>
      <c r="I109" s="104">
        <v>5</v>
      </c>
      <c r="J109" s="105">
        <v>3300</v>
      </c>
      <c r="K109" s="106">
        <f t="shared" si="41"/>
        <v>660</v>
      </c>
      <c r="L109" s="107">
        <v>5</v>
      </c>
      <c r="M109" s="105">
        <f t="shared" si="40"/>
        <v>2970.0397702165201</v>
      </c>
      <c r="N109" s="106">
        <f t="shared" si="33"/>
        <v>594.00795404330404</v>
      </c>
      <c r="O109" s="108">
        <f t="shared" si="34"/>
        <v>0</v>
      </c>
      <c r="P109" s="109">
        <f t="shared" si="35"/>
        <v>-65.992045956695961</v>
      </c>
      <c r="Q109" s="110">
        <f t="shared" si="36"/>
        <v>0.90001205158076369</v>
      </c>
      <c r="R109" s="290"/>
      <c r="S109" s="47">
        <v>0.74880787037037033</v>
      </c>
      <c r="T109" s="48">
        <v>0.77500000000000002</v>
      </c>
      <c r="U109" s="111">
        <v>4.8833333333333506</v>
      </c>
      <c r="V109" s="112">
        <v>37.716666666666754</v>
      </c>
      <c r="W109" s="113"/>
      <c r="X109" s="116"/>
      <c r="Y109" s="276"/>
      <c r="Z109" s="277"/>
      <c r="AA109" s="117">
        <f t="shared" si="37"/>
        <v>-329.96022978347992</v>
      </c>
      <c r="AB109" s="110">
        <f t="shared" si="38"/>
        <v>0.90001205158076369</v>
      </c>
      <c r="AC109" s="282"/>
    </row>
    <row r="110" spans="1:29" ht="15.75" customHeight="1">
      <c r="A110" s="285"/>
      <c r="B110" s="100" t="s">
        <v>120</v>
      </c>
      <c r="C110" s="274" t="s">
        <v>219</v>
      </c>
      <c r="D110" s="275"/>
      <c r="E110" s="101">
        <v>22.21</v>
      </c>
      <c r="F110" s="102">
        <v>1285</v>
      </c>
      <c r="G110" s="103">
        <f t="shared" si="39"/>
        <v>28539.850000000002</v>
      </c>
      <c r="H110" s="26">
        <v>2</v>
      </c>
      <c r="I110" s="104">
        <v>4</v>
      </c>
      <c r="J110" s="105">
        <v>3000</v>
      </c>
      <c r="K110" s="106">
        <f t="shared" si="41"/>
        <v>750</v>
      </c>
      <c r="L110" s="107">
        <v>4</v>
      </c>
      <c r="M110" s="105">
        <f t="shared" si="40"/>
        <v>2675.5349913244527</v>
      </c>
      <c r="N110" s="106">
        <f t="shared" si="33"/>
        <v>668.88374783111317</v>
      </c>
      <c r="O110" s="108">
        <f t="shared" si="34"/>
        <v>0</v>
      </c>
      <c r="P110" s="109">
        <f t="shared" si="35"/>
        <v>-81.116252168886831</v>
      </c>
      <c r="Q110" s="110">
        <f t="shared" si="36"/>
        <v>0.89184499710815091</v>
      </c>
      <c r="R110" s="290"/>
      <c r="S110" s="47">
        <v>0.77859953703703699</v>
      </c>
      <c r="T110" s="48">
        <v>0.79861111111111116</v>
      </c>
      <c r="U110" s="111">
        <v>5.1833333333332376</v>
      </c>
      <c r="V110" s="112">
        <v>28.816666666666801</v>
      </c>
      <c r="W110" s="113"/>
      <c r="X110" s="116"/>
      <c r="Y110" s="276"/>
      <c r="Z110" s="277"/>
      <c r="AA110" s="117">
        <f t="shared" si="37"/>
        <v>-324.46500867554732</v>
      </c>
      <c r="AB110" s="110">
        <f t="shared" si="38"/>
        <v>0.89184499710815091</v>
      </c>
      <c r="AC110" s="282"/>
    </row>
    <row r="111" spans="1:29" ht="15.75" customHeight="1">
      <c r="A111" s="285"/>
      <c r="B111" s="100" t="s">
        <v>120</v>
      </c>
      <c r="C111" s="274" t="s">
        <v>202</v>
      </c>
      <c r="D111" s="275"/>
      <c r="E111" s="101">
        <v>22.48</v>
      </c>
      <c r="F111" s="102">
        <v>1453</v>
      </c>
      <c r="G111" s="103">
        <f t="shared" si="39"/>
        <v>32663.440000000002</v>
      </c>
      <c r="H111" s="13"/>
      <c r="I111" s="104">
        <v>5</v>
      </c>
      <c r="J111" s="105">
        <v>3000</v>
      </c>
      <c r="K111" s="106">
        <f t="shared" si="41"/>
        <v>600</v>
      </c>
      <c r="L111" s="107">
        <v>5</v>
      </c>
      <c r="M111" s="105">
        <f t="shared" si="40"/>
        <v>2676.9703172978566</v>
      </c>
      <c r="N111" s="106">
        <f t="shared" si="33"/>
        <v>535.39406345957127</v>
      </c>
      <c r="O111" s="108">
        <f t="shared" si="34"/>
        <v>0</v>
      </c>
      <c r="P111" s="109">
        <f t="shared" si="35"/>
        <v>-64.605936540428729</v>
      </c>
      <c r="Q111" s="110">
        <f t="shared" si="36"/>
        <v>0.89232343909928546</v>
      </c>
      <c r="R111" s="290"/>
      <c r="S111" s="47">
        <v>0.80307870370370371</v>
      </c>
      <c r="T111" s="48">
        <v>0.8256944444444444</v>
      </c>
      <c r="U111" s="111">
        <v>6.4333333333332732</v>
      </c>
      <c r="V111" s="112">
        <v>32.566666666666592</v>
      </c>
      <c r="W111" s="113"/>
      <c r="X111" s="116"/>
      <c r="Y111" s="276"/>
      <c r="Z111" s="277"/>
      <c r="AA111" s="117">
        <f t="shared" si="37"/>
        <v>-323.02968270214342</v>
      </c>
      <c r="AB111" s="110">
        <f t="shared" si="38"/>
        <v>0.89232343909928558</v>
      </c>
      <c r="AC111" s="282"/>
    </row>
    <row r="112" spans="1:29" ht="15.75" customHeight="1">
      <c r="A112" s="285"/>
      <c r="B112" s="100" t="s">
        <v>120</v>
      </c>
      <c r="C112" s="274" t="s">
        <v>146</v>
      </c>
      <c r="D112" s="275"/>
      <c r="E112" s="101">
        <v>24.54</v>
      </c>
      <c r="F112" s="102">
        <v>2259</v>
      </c>
      <c r="G112" s="121">
        <f t="shared" si="39"/>
        <v>55435.86</v>
      </c>
      <c r="H112" s="122"/>
      <c r="I112" s="104">
        <v>4</v>
      </c>
      <c r="J112" s="105">
        <v>3000</v>
      </c>
      <c r="K112" s="106">
        <f t="shared" si="41"/>
        <v>750</v>
      </c>
      <c r="L112" s="107">
        <v>4</v>
      </c>
      <c r="M112" s="105">
        <f t="shared" si="40"/>
        <v>2675.1315789473665</v>
      </c>
      <c r="N112" s="106">
        <f t="shared" si="33"/>
        <v>668.78289473684163</v>
      </c>
      <c r="O112" s="108">
        <f t="shared" si="34"/>
        <v>0</v>
      </c>
      <c r="P112" s="109">
        <f t="shared" si="35"/>
        <v>-81.217105263158373</v>
      </c>
      <c r="Q112" s="110">
        <f t="shared" si="36"/>
        <v>0.89171052631578884</v>
      </c>
      <c r="R112" s="290"/>
      <c r="S112" s="47">
        <v>0.82939814814814816</v>
      </c>
      <c r="T112" s="48">
        <v>0.86458333333333337</v>
      </c>
      <c r="U112" s="111">
        <v>5.333333333333421</v>
      </c>
      <c r="V112" s="112">
        <v>50.6666666666667</v>
      </c>
      <c r="W112" s="113">
        <v>0.86458333333333337</v>
      </c>
      <c r="X112" s="116">
        <v>0.90277777777777779</v>
      </c>
      <c r="Y112" s="276"/>
      <c r="Z112" s="277"/>
      <c r="AA112" s="117">
        <f t="shared" si="37"/>
        <v>-324.86842105263349</v>
      </c>
      <c r="AB112" s="110">
        <f t="shared" si="38"/>
        <v>0.89171052631578884</v>
      </c>
      <c r="AC112" s="282"/>
    </row>
    <row r="113" spans="1:29" ht="15.75" customHeight="1">
      <c r="A113" s="285"/>
      <c r="B113" s="100" t="s">
        <v>120</v>
      </c>
      <c r="C113" s="274" t="s">
        <v>219</v>
      </c>
      <c r="D113" s="275"/>
      <c r="E113" s="101">
        <v>22.21</v>
      </c>
      <c r="F113" s="102">
        <v>1714</v>
      </c>
      <c r="G113" s="121">
        <f t="shared" si="39"/>
        <v>38067.94</v>
      </c>
      <c r="H113" s="62"/>
      <c r="I113" s="104">
        <v>4</v>
      </c>
      <c r="J113" s="105">
        <v>3000</v>
      </c>
      <c r="K113" s="106">
        <f t="shared" si="41"/>
        <v>750</v>
      </c>
      <c r="L113" s="107">
        <v>4</v>
      </c>
      <c r="M113" s="105">
        <f t="shared" si="40"/>
        <v>2674.6423927178203</v>
      </c>
      <c r="N113" s="106">
        <f t="shared" si="33"/>
        <v>668.66059817945506</v>
      </c>
      <c r="O113" s="123">
        <f t="shared" si="34"/>
        <v>0</v>
      </c>
      <c r="P113" s="124">
        <f t="shared" si="35"/>
        <v>-81.339401820544936</v>
      </c>
      <c r="Q113" s="125">
        <f t="shared" si="36"/>
        <v>0.89154746423927345</v>
      </c>
      <c r="R113" s="290"/>
      <c r="S113" s="47">
        <v>0.90277777777777779</v>
      </c>
      <c r="T113" s="48">
        <v>0.92947916666666663</v>
      </c>
      <c r="U113" s="111">
        <v>54.999999999999964</v>
      </c>
      <c r="V113" s="112">
        <v>38.449999999999932</v>
      </c>
      <c r="W113" s="113"/>
      <c r="X113" s="116"/>
      <c r="Y113" s="276"/>
      <c r="Z113" s="277"/>
      <c r="AA113" s="117">
        <f t="shared" si="37"/>
        <v>-325.35760728217974</v>
      </c>
      <c r="AB113" s="110">
        <f t="shared" si="38"/>
        <v>0.89154746423927345</v>
      </c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99"/>
      <c r="G123" s="135"/>
      <c r="H123" s="69"/>
      <c r="I123" s="136">
        <f t="shared" ref="I123:J123" si="42">AVERAGE(I107:I122)</f>
        <v>4.1428571428571432</v>
      </c>
      <c r="J123" s="137">
        <f t="shared" si="42"/>
        <v>3128.5714285714284</v>
      </c>
      <c r="K123" s="138">
        <f t="shared" ref="K123" si="43">J123/I123</f>
        <v>755.17241379310337</v>
      </c>
      <c r="L123" s="136">
        <f t="shared" ref="L123:M123" si="44">AVERAGE(L107:L122)</f>
        <v>4.1428571428571432</v>
      </c>
      <c r="M123" s="137">
        <f t="shared" si="44"/>
        <v>2801.2236495298057</v>
      </c>
      <c r="N123" s="138">
        <f t="shared" ref="N123:N130" si="45">M123/L123</f>
        <v>676.15743264512548</v>
      </c>
      <c r="O123" s="139">
        <f t="shared" ref="O123:O130" si="46">L123-I123</f>
        <v>0</v>
      </c>
      <c r="P123" s="140">
        <f t="shared" ref="P123:P130" si="47">N123-K123</f>
        <v>-79.014981147977892</v>
      </c>
      <c r="Q123" s="141">
        <f t="shared" ref="Q123:Q130" si="48">N123/K123</f>
        <v>0.89536828980404748</v>
      </c>
      <c r="R123" s="291"/>
      <c r="S123" s="142">
        <f>S107</f>
        <v>0.70833333333333337</v>
      </c>
      <c r="T123" s="143">
        <f>INDEX(T107:T122,COUNTA(T107:T122))</f>
        <v>0.92947916666666663</v>
      </c>
      <c r="U123" s="144"/>
      <c r="V123" s="166"/>
      <c r="W123" s="99"/>
      <c r="X123" s="69"/>
      <c r="Y123" s="279"/>
      <c r="Z123" s="280"/>
      <c r="AA123" s="168">
        <f t="shared" ref="AA123:AA130" si="49">M123-J123</f>
        <v>-327.34777904162274</v>
      </c>
      <c r="AB123" s="141">
        <f t="shared" ref="AB123:AB130" si="50">M123/J123</f>
        <v>0.89536828980404748</v>
      </c>
      <c r="AC123" s="283"/>
    </row>
    <row r="124" spans="1:29" ht="15.75" customHeight="1">
      <c r="A124" s="294" t="s">
        <v>150</v>
      </c>
      <c r="B124" s="114" t="s">
        <v>120</v>
      </c>
      <c r="C124" s="287" t="s">
        <v>151</v>
      </c>
      <c r="D124" s="288"/>
      <c r="E124" s="147">
        <v>14.03</v>
      </c>
      <c r="F124" s="97">
        <v>3513</v>
      </c>
      <c r="G124" s="148">
        <f t="shared" ref="G124:G130" si="51">E124*F124</f>
        <v>49287.39</v>
      </c>
      <c r="H124" s="149"/>
      <c r="I124" s="150">
        <v>3</v>
      </c>
      <c r="J124" s="151">
        <v>3000</v>
      </c>
      <c r="K124" s="152">
        <f>J124/I124</f>
        <v>1000</v>
      </c>
      <c r="L124" s="153">
        <v>3</v>
      </c>
      <c r="M124" s="151">
        <f t="shared" ref="M124:M130" si="52">F124/V124*60</f>
        <v>2694.822075431493</v>
      </c>
      <c r="N124" s="152">
        <f t="shared" si="45"/>
        <v>898.27402514383095</v>
      </c>
      <c r="O124" s="154">
        <f t="shared" si="46"/>
        <v>0</v>
      </c>
      <c r="P124" s="155">
        <f t="shared" si="47"/>
        <v>-101.72597485616905</v>
      </c>
      <c r="Q124" s="156">
        <f t="shared" si="48"/>
        <v>0.89827402514383092</v>
      </c>
      <c r="R124" s="289">
        <f>Q140</f>
        <v>0.88472114926655221</v>
      </c>
      <c r="S124" s="157">
        <v>0.70833333333333337</v>
      </c>
      <c r="T124" s="158">
        <v>0.76265046296296302</v>
      </c>
      <c r="U124" s="159"/>
      <c r="V124" s="160">
        <v>78.216666666666697</v>
      </c>
      <c r="W124" s="161"/>
      <c r="X124" s="162"/>
      <c r="Y124" s="292"/>
      <c r="Z124" s="293"/>
      <c r="AA124" s="115">
        <f t="shared" si="49"/>
        <v>-305.17792456850702</v>
      </c>
      <c r="AB124" s="156">
        <f t="shared" si="50"/>
        <v>0.89827402514383103</v>
      </c>
      <c r="AC124" s="281">
        <f>AB140</f>
        <v>0.88472114926655221</v>
      </c>
    </row>
    <row r="125" spans="1:29" ht="15.75" customHeight="1">
      <c r="A125" s="295"/>
      <c r="B125" s="100" t="s">
        <v>120</v>
      </c>
      <c r="C125" s="274" t="s">
        <v>156</v>
      </c>
      <c r="D125" s="275"/>
      <c r="E125" s="101">
        <v>18.18</v>
      </c>
      <c r="F125" s="102">
        <v>1454</v>
      </c>
      <c r="G125" s="103">
        <f t="shared" si="51"/>
        <v>26433.72</v>
      </c>
      <c r="H125" s="26"/>
      <c r="I125" s="104">
        <v>3</v>
      </c>
      <c r="J125" s="105">
        <v>3600</v>
      </c>
      <c r="K125" s="106">
        <f t="shared" si="41"/>
        <v>1200</v>
      </c>
      <c r="L125" s="107">
        <v>3</v>
      </c>
      <c r="M125" s="105">
        <f t="shared" si="52"/>
        <v>3170.4421562689358</v>
      </c>
      <c r="N125" s="106">
        <f t="shared" si="45"/>
        <v>1056.8140520896452</v>
      </c>
      <c r="O125" s="108">
        <f t="shared" si="46"/>
        <v>0</v>
      </c>
      <c r="P125" s="109">
        <f t="shared" si="47"/>
        <v>-143.1859479103548</v>
      </c>
      <c r="Q125" s="110">
        <f t="shared" si="48"/>
        <v>0.88067837674137095</v>
      </c>
      <c r="R125" s="290"/>
      <c r="S125" s="47">
        <v>0.77325231481481482</v>
      </c>
      <c r="T125" s="48">
        <v>0.79236111111111107</v>
      </c>
      <c r="U125" s="111">
        <v>15.266666666666602</v>
      </c>
      <c r="V125" s="112">
        <v>27.516666666666598</v>
      </c>
      <c r="W125" s="113"/>
      <c r="X125" s="116"/>
      <c r="Y125" s="276"/>
      <c r="Z125" s="277"/>
      <c r="AA125" s="117">
        <f t="shared" si="49"/>
        <v>-429.55784373106417</v>
      </c>
      <c r="AB125" s="110">
        <f t="shared" si="50"/>
        <v>0.88067837674137106</v>
      </c>
      <c r="AC125" s="282"/>
    </row>
    <row r="126" spans="1:29" ht="15.75" customHeight="1">
      <c r="A126" s="295"/>
      <c r="B126" s="100" t="s">
        <v>120</v>
      </c>
      <c r="C126" s="274" t="s">
        <v>155</v>
      </c>
      <c r="D126" s="275"/>
      <c r="E126" s="101">
        <v>18.18</v>
      </c>
      <c r="F126" s="102">
        <v>1125</v>
      </c>
      <c r="G126" s="103">
        <f t="shared" si="51"/>
        <v>20452.5</v>
      </c>
      <c r="H126" s="26"/>
      <c r="I126" s="104">
        <v>3</v>
      </c>
      <c r="J126" s="105">
        <v>3600</v>
      </c>
      <c r="K126" s="106">
        <f t="shared" si="41"/>
        <v>1200</v>
      </c>
      <c r="L126" s="107">
        <v>3</v>
      </c>
      <c r="M126" s="105">
        <f t="shared" si="52"/>
        <v>3169.0140845070464</v>
      </c>
      <c r="N126" s="106">
        <f t="shared" si="45"/>
        <v>1056.3380281690154</v>
      </c>
      <c r="O126" s="108">
        <f t="shared" si="46"/>
        <v>0</v>
      </c>
      <c r="P126" s="109">
        <f t="shared" si="47"/>
        <v>-143.66197183098461</v>
      </c>
      <c r="Q126" s="110">
        <f t="shared" si="48"/>
        <v>0.88028169014084612</v>
      </c>
      <c r="R126" s="290"/>
      <c r="S126" s="47">
        <v>0.80277777777777781</v>
      </c>
      <c r="T126" s="48">
        <v>0.81756944444444446</v>
      </c>
      <c r="U126" s="111">
        <v>15.000000000000107</v>
      </c>
      <c r="V126" s="112">
        <v>21.299999999999972</v>
      </c>
      <c r="W126" s="113"/>
      <c r="X126" s="116"/>
      <c r="Y126" s="276"/>
      <c r="Z126" s="277"/>
      <c r="AA126" s="117">
        <f t="shared" si="49"/>
        <v>-430.98591549295361</v>
      </c>
      <c r="AB126" s="110">
        <f t="shared" si="50"/>
        <v>0.88028169014084623</v>
      </c>
      <c r="AC126" s="282"/>
    </row>
    <row r="127" spans="1:29" ht="15.75" customHeight="1">
      <c r="A127" s="295"/>
      <c r="B127" s="100" t="s">
        <v>120</v>
      </c>
      <c r="C127" s="274" t="s">
        <v>153</v>
      </c>
      <c r="D127" s="275"/>
      <c r="E127" s="101">
        <v>14.28</v>
      </c>
      <c r="F127" s="102">
        <v>2983</v>
      </c>
      <c r="G127" s="103">
        <f t="shared" si="51"/>
        <v>42597.24</v>
      </c>
      <c r="H127" s="26"/>
      <c r="I127" s="104">
        <v>3</v>
      </c>
      <c r="J127" s="105">
        <v>3600</v>
      </c>
      <c r="K127" s="106">
        <f t="shared" si="41"/>
        <v>1200</v>
      </c>
      <c r="L127" s="107">
        <v>3</v>
      </c>
      <c r="M127" s="105">
        <f t="shared" si="52"/>
        <v>3168.7223369725534</v>
      </c>
      <c r="N127" s="106">
        <f t="shared" si="45"/>
        <v>1056.2407789908511</v>
      </c>
      <c r="O127" s="108">
        <f t="shared" si="46"/>
        <v>0</v>
      </c>
      <c r="P127" s="109">
        <f t="shared" si="47"/>
        <v>-143.75922100914886</v>
      </c>
      <c r="Q127" s="110">
        <f t="shared" si="48"/>
        <v>0.88020064915904261</v>
      </c>
      <c r="R127" s="290"/>
      <c r="S127" s="47">
        <v>0.82777777777777772</v>
      </c>
      <c r="T127" s="48">
        <v>0.86700231481481482</v>
      </c>
      <c r="U127" s="111">
        <v>14.6999999999999</v>
      </c>
      <c r="V127" s="112">
        <v>56.48333333333342</v>
      </c>
      <c r="W127" s="113">
        <v>0.86700231481481482</v>
      </c>
      <c r="X127" s="116">
        <v>0.9194444444444444</v>
      </c>
      <c r="Y127" s="276"/>
      <c r="Z127" s="277"/>
      <c r="AA127" s="117">
        <f t="shared" si="49"/>
        <v>-431.27766302744658</v>
      </c>
      <c r="AB127" s="110">
        <f t="shared" si="50"/>
        <v>0.88020064915904261</v>
      </c>
      <c r="AC127" s="282"/>
    </row>
    <row r="128" spans="1:29" ht="15.75" customHeight="1">
      <c r="A128" s="296"/>
      <c r="B128" s="100" t="s">
        <v>120</v>
      </c>
      <c r="C128" s="274" t="s">
        <v>155</v>
      </c>
      <c r="D128" s="275"/>
      <c r="E128" s="101">
        <v>18.18</v>
      </c>
      <c r="F128" s="102">
        <v>2769</v>
      </c>
      <c r="G128" s="103">
        <f t="shared" si="51"/>
        <v>50340.42</v>
      </c>
      <c r="H128" s="13"/>
      <c r="I128" s="104">
        <v>3</v>
      </c>
      <c r="J128" s="105">
        <v>3600</v>
      </c>
      <c r="K128" s="106">
        <f t="shared" si="41"/>
        <v>1200</v>
      </c>
      <c r="L128" s="107">
        <v>3</v>
      </c>
      <c r="M128" s="105">
        <f t="shared" si="52"/>
        <v>3168.5950413223081</v>
      </c>
      <c r="N128" s="106">
        <f t="shared" si="45"/>
        <v>1056.1983471074361</v>
      </c>
      <c r="O128" s="108">
        <f t="shared" si="46"/>
        <v>0</v>
      </c>
      <c r="P128" s="109">
        <f t="shared" si="47"/>
        <v>-143.80165289256388</v>
      </c>
      <c r="Q128" s="110">
        <f t="shared" si="48"/>
        <v>0.88016528925619675</v>
      </c>
      <c r="R128" s="290"/>
      <c r="S128" s="47">
        <v>0.9194444444444444</v>
      </c>
      <c r="T128" s="48">
        <v>0.9558564814814815</v>
      </c>
      <c r="U128" s="111">
        <v>75.516666666666595</v>
      </c>
      <c r="V128" s="112">
        <v>52.433333333333429</v>
      </c>
      <c r="W128" s="113"/>
      <c r="X128" s="116"/>
      <c r="Y128" s="276"/>
      <c r="Z128" s="277"/>
      <c r="AA128" s="117">
        <f t="shared" si="49"/>
        <v>-431.40495867769187</v>
      </c>
      <c r="AB128" s="110">
        <f t="shared" si="50"/>
        <v>0.88016528925619675</v>
      </c>
      <c r="AC128" s="282"/>
    </row>
    <row r="129" spans="1:29" ht="15.75" customHeight="1">
      <c r="A129" s="296"/>
      <c r="B129" s="100" t="s">
        <v>120</v>
      </c>
      <c r="C129" s="274" t="s">
        <v>151</v>
      </c>
      <c r="D129" s="275"/>
      <c r="E129" s="101">
        <v>14.03</v>
      </c>
      <c r="F129" s="102">
        <v>4834</v>
      </c>
      <c r="G129" s="121">
        <f t="shared" si="51"/>
        <v>67821.02</v>
      </c>
      <c r="H129" s="122"/>
      <c r="I129" s="104">
        <v>3</v>
      </c>
      <c r="J129" s="105">
        <v>3000</v>
      </c>
      <c r="K129" s="106">
        <f t="shared" si="41"/>
        <v>1000</v>
      </c>
      <c r="L129" s="107">
        <v>3</v>
      </c>
      <c r="M129" s="105">
        <f t="shared" si="52"/>
        <v>2694.7042427996298</v>
      </c>
      <c r="N129" s="106">
        <f t="shared" si="45"/>
        <v>898.23474759987664</v>
      </c>
      <c r="O129" s="108">
        <f t="shared" si="46"/>
        <v>0</v>
      </c>
      <c r="P129" s="109">
        <f t="shared" si="47"/>
        <v>-101.76525240012336</v>
      </c>
      <c r="Q129" s="110">
        <f t="shared" si="48"/>
        <v>0.89823474759987665</v>
      </c>
      <c r="R129" s="290"/>
      <c r="S129" s="47">
        <v>0.96622685185185186</v>
      </c>
      <c r="T129" s="48">
        <v>1.0409722222222222</v>
      </c>
      <c r="U129" s="111">
        <v>14.933333333333323</v>
      </c>
      <c r="V129" s="112">
        <v>107.63333333333327</v>
      </c>
      <c r="W129" s="113"/>
      <c r="X129" s="116"/>
      <c r="Y129" s="276"/>
      <c r="Z129" s="277"/>
      <c r="AA129" s="117">
        <f t="shared" si="49"/>
        <v>-305.29575720037019</v>
      </c>
      <c r="AB129" s="110">
        <f t="shared" si="50"/>
        <v>0.89823474759987665</v>
      </c>
      <c r="AC129" s="282"/>
    </row>
    <row r="130" spans="1:29" ht="15.75" customHeight="1">
      <c r="A130" s="296"/>
      <c r="B130" s="100" t="s">
        <v>120</v>
      </c>
      <c r="C130" s="274" t="s">
        <v>153</v>
      </c>
      <c r="D130" s="275"/>
      <c r="E130" s="101">
        <v>14.28</v>
      </c>
      <c r="F130" s="102">
        <v>8170</v>
      </c>
      <c r="G130" s="121">
        <f t="shared" si="51"/>
        <v>116667.59999999999</v>
      </c>
      <c r="H130" s="62"/>
      <c r="I130" s="104">
        <v>3</v>
      </c>
      <c r="J130" s="105">
        <v>3600</v>
      </c>
      <c r="K130" s="106">
        <f t="shared" si="41"/>
        <v>1200</v>
      </c>
      <c r="L130" s="107">
        <v>3</v>
      </c>
      <c r="M130" s="105">
        <f t="shared" si="52"/>
        <v>3167.0076450952893</v>
      </c>
      <c r="N130" s="106">
        <f t="shared" si="45"/>
        <v>1055.6692150317631</v>
      </c>
      <c r="O130" s="123">
        <f t="shared" si="46"/>
        <v>0</v>
      </c>
      <c r="P130" s="124">
        <f t="shared" si="47"/>
        <v>-144.33078496823691</v>
      </c>
      <c r="Q130" s="125">
        <f t="shared" si="48"/>
        <v>0.87972434585980253</v>
      </c>
      <c r="R130" s="290"/>
      <c r="S130" s="47">
        <v>1.0522337962962962</v>
      </c>
      <c r="T130" s="48">
        <v>1.1597222222222223</v>
      </c>
      <c r="U130" s="111">
        <v>16.21666666666659</v>
      </c>
      <c r="V130" s="112">
        <v>154.78333333333359</v>
      </c>
      <c r="W130" s="113"/>
      <c r="X130" s="116"/>
      <c r="Y130" s="276"/>
      <c r="Z130" s="277"/>
      <c r="AA130" s="117">
        <f t="shared" si="49"/>
        <v>-432.99235490471074</v>
      </c>
      <c r="AB130" s="110">
        <f t="shared" si="50"/>
        <v>0.87972434585980253</v>
      </c>
      <c r="AC130" s="282"/>
    </row>
    <row r="131" spans="1:29" ht="15.75" customHeight="1">
      <c r="A131" s="296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96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96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26"/>
      <c r="X134" s="127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26"/>
      <c r="X135" s="127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26"/>
      <c r="X136" s="127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26"/>
      <c r="X137" s="127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26"/>
      <c r="X138" s="127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53">AVERAGE(I124:I139)</f>
        <v>3</v>
      </c>
      <c r="J140" s="137">
        <f t="shared" si="53"/>
        <v>3428.5714285714284</v>
      </c>
      <c r="K140" s="138">
        <f t="shared" ref="K140" si="54">J140/I140</f>
        <v>1142.8571428571429</v>
      </c>
      <c r="L140" s="136">
        <f t="shared" ref="L140:M140" si="55">AVERAGE(L124:L139)</f>
        <v>3</v>
      </c>
      <c r="M140" s="137">
        <f t="shared" si="55"/>
        <v>3033.329654628179</v>
      </c>
      <c r="N140" s="138">
        <f t="shared" ref="N140:N149" si="56">M140/L140</f>
        <v>1011.1098848760597</v>
      </c>
      <c r="O140" s="139">
        <f t="shared" ref="O140:O149" si="57">L140-I140</f>
        <v>0</v>
      </c>
      <c r="P140" s="140">
        <f t="shared" ref="P140:P149" si="58">N140-K140</f>
        <v>-131.74725798108318</v>
      </c>
      <c r="Q140" s="141">
        <f t="shared" ref="Q140:Q149" si="59">N140/K140</f>
        <v>0.88472114926655221</v>
      </c>
      <c r="R140" s="291"/>
      <c r="S140" s="142">
        <f>S124</f>
        <v>0.70833333333333337</v>
      </c>
      <c r="T140" s="143">
        <f>INDEX(T124:T139,COUNTA(T124:T139))</f>
        <v>1.1597222222222223</v>
      </c>
      <c r="U140" s="144"/>
      <c r="V140" s="166"/>
      <c r="W140" s="99"/>
      <c r="X140" s="69"/>
      <c r="Y140" s="279"/>
      <c r="Z140" s="280"/>
      <c r="AA140" s="168">
        <f t="shared" ref="AA140:AA149" si="60">M140-J140</f>
        <v>-395.24177394324943</v>
      </c>
      <c r="AB140" s="141">
        <f t="shared" ref="AB140:AB149" si="61">M140/J140</f>
        <v>0.88472114926655221</v>
      </c>
      <c r="AC140" s="283"/>
    </row>
    <row r="141" spans="1:29" ht="15.75" customHeight="1">
      <c r="A141" s="284" t="s">
        <v>154</v>
      </c>
      <c r="B141" s="114" t="s">
        <v>120</v>
      </c>
      <c r="C141" s="287" t="s">
        <v>152</v>
      </c>
      <c r="D141" s="288"/>
      <c r="E141" s="147">
        <v>18.18</v>
      </c>
      <c r="F141" s="97">
        <v>2009</v>
      </c>
      <c r="G141" s="148">
        <f t="shared" ref="G141:G149" si="62">E141*F141</f>
        <v>36523.620000000003</v>
      </c>
      <c r="H141" s="149"/>
      <c r="I141" s="150">
        <v>4</v>
      </c>
      <c r="J141" s="151">
        <v>3000</v>
      </c>
      <c r="K141" s="152">
        <f>J141/I141</f>
        <v>750</v>
      </c>
      <c r="L141" s="153">
        <v>4</v>
      </c>
      <c r="M141" s="151">
        <f t="shared" ref="M141:M149" si="63">F141/V141*60</f>
        <v>2694.6348733233967</v>
      </c>
      <c r="N141" s="152">
        <f t="shared" si="56"/>
        <v>673.65871833084918</v>
      </c>
      <c r="O141" s="154">
        <f t="shared" si="57"/>
        <v>0</v>
      </c>
      <c r="P141" s="155">
        <f t="shared" si="58"/>
        <v>-76.341281669150817</v>
      </c>
      <c r="Q141" s="156">
        <f t="shared" si="59"/>
        <v>0.89821162444113223</v>
      </c>
      <c r="R141" s="289">
        <f>Q157</f>
        <v>0.88666837543058052</v>
      </c>
      <c r="S141" s="157">
        <v>0.70851851851851855</v>
      </c>
      <c r="T141" s="158">
        <v>0.73958333333333337</v>
      </c>
      <c r="U141" s="159"/>
      <c r="V141" s="160">
        <v>44.733333333333348</v>
      </c>
      <c r="W141" s="158"/>
      <c r="X141" s="169"/>
      <c r="Y141" s="292"/>
      <c r="Z141" s="293"/>
      <c r="AA141" s="171">
        <f t="shared" si="60"/>
        <v>-305.36512667660327</v>
      </c>
      <c r="AB141" s="156">
        <f t="shared" si="61"/>
        <v>0.89821162444113223</v>
      </c>
      <c r="AC141" s="281">
        <f>AB157</f>
        <v>0.88666837543058052</v>
      </c>
    </row>
    <row r="142" spans="1:29" ht="15.75" customHeight="1">
      <c r="A142" s="285"/>
      <c r="B142" s="100" t="s">
        <v>120</v>
      </c>
      <c r="C142" s="274" t="s">
        <v>157</v>
      </c>
      <c r="D142" s="275"/>
      <c r="E142" s="101">
        <v>24.82</v>
      </c>
      <c r="F142" s="102">
        <v>887</v>
      </c>
      <c r="G142" s="103">
        <f t="shared" si="62"/>
        <v>22015.34</v>
      </c>
      <c r="H142" s="26">
        <v>2</v>
      </c>
      <c r="I142" s="104">
        <v>4</v>
      </c>
      <c r="J142" s="105">
        <v>3300</v>
      </c>
      <c r="K142" s="106">
        <f t="shared" si="41"/>
        <v>825</v>
      </c>
      <c r="L142" s="107">
        <v>4</v>
      </c>
      <c r="M142" s="105">
        <f t="shared" si="63"/>
        <v>2940.331491712715</v>
      </c>
      <c r="N142" s="106">
        <f t="shared" si="56"/>
        <v>735.08287292817874</v>
      </c>
      <c r="O142" s="108">
        <f t="shared" si="57"/>
        <v>0</v>
      </c>
      <c r="P142" s="109">
        <f t="shared" si="58"/>
        <v>-89.917127071821255</v>
      </c>
      <c r="Q142" s="110">
        <f t="shared" si="59"/>
        <v>0.89100954294324697</v>
      </c>
      <c r="R142" s="290"/>
      <c r="S142" s="47">
        <v>0.75</v>
      </c>
      <c r="T142" s="48">
        <v>0.76256944444444441</v>
      </c>
      <c r="U142" s="111">
        <v>14.999999999999947</v>
      </c>
      <c r="V142" s="112">
        <v>18.099999999999952</v>
      </c>
      <c r="W142" s="113"/>
      <c r="X142" s="13"/>
      <c r="Y142" s="276"/>
      <c r="Z142" s="277"/>
      <c r="AA142" s="172">
        <f t="shared" si="60"/>
        <v>-359.66850828728502</v>
      </c>
      <c r="AB142" s="110">
        <f t="shared" si="61"/>
        <v>0.89100954294324697</v>
      </c>
      <c r="AC142" s="282"/>
    </row>
    <row r="143" spans="1:29" ht="15.75" customHeight="1">
      <c r="A143" s="285"/>
      <c r="B143" s="100" t="s">
        <v>120</v>
      </c>
      <c r="C143" s="274" t="s">
        <v>148</v>
      </c>
      <c r="D143" s="275"/>
      <c r="E143" s="101">
        <v>17.89</v>
      </c>
      <c r="F143" s="102">
        <v>1590</v>
      </c>
      <c r="G143" s="103">
        <f t="shared" si="62"/>
        <v>28445.100000000002</v>
      </c>
      <c r="H143" s="26">
        <v>2</v>
      </c>
      <c r="I143" s="104">
        <v>4</v>
      </c>
      <c r="J143" s="105">
        <v>3600</v>
      </c>
      <c r="K143" s="106">
        <f t="shared" si="41"/>
        <v>900</v>
      </c>
      <c r="L143" s="107">
        <v>4</v>
      </c>
      <c r="M143" s="105">
        <f t="shared" si="63"/>
        <v>3169.4352159468535</v>
      </c>
      <c r="N143" s="106">
        <f t="shared" si="56"/>
        <v>792.35880398671338</v>
      </c>
      <c r="O143" s="108">
        <f t="shared" si="57"/>
        <v>0</v>
      </c>
      <c r="P143" s="109">
        <f t="shared" si="58"/>
        <v>-107.64119601328662</v>
      </c>
      <c r="Q143" s="110">
        <f t="shared" si="59"/>
        <v>0.88039867109634817</v>
      </c>
      <c r="R143" s="290"/>
      <c r="S143" s="47">
        <v>0.7729166666666667</v>
      </c>
      <c r="T143" s="48">
        <v>0.79381944444444441</v>
      </c>
      <c r="U143" s="111">
        <v>14.900000000000091</v>
      </c>
      <c r="V143" s="112">
        <v>30.099999999999909</v>
      </c>
      <c r="W143" s="113"/>
      <c r="X143" s="13"/>
      <c r="Y143" s="276"/>
      <c r="Z143" s="277"/>
      <c r="AA143" s="172">
        <f t="shared" si="60"/>
        <v>-430.56478405314647</v>
      </c>
      <c r="AB143" s="110">
        <f t="shared" si="61"/>
        <v>0.88039867109634817</v>
      </c>
      <c r="AC143" s="282"/>
    </row>
    <row r="144" spans="1:29" ht="15.75" customHeight="1">
      <c r="A144" s="285"/>
      <c r="B144" s="100" t="s">
        <v>120</v>
      </c>
      <c r="C144" s="274" t="s">
        <v>158</v>
      </c>
      <c r="D144" s="275"/>
      <c r="E144" s="101">
        <v>25.03</v>
      </c>
      <c r="F144" s="102">
        <v>997</v>
      </c>
      <c r="G144" s="103">
        <f t="shared" si="62"/>
        <v>24954.91</v>
      </c>
      <c r="H144" s="26">
        <v>2</v>
      </c>
      <c r="I144" s="104">
        <v>4</v>
      </c>
      <c r="J144" s="105">
        <v>3300</v>
      </c>
      <c r="K144" s="106">
        <f t="shared" si="41"/>
        <v>825</v>
      </c>
      <c r="L144" s="107">
        <v>4</v>
      </c>
      <c r="M144" s="105">
        <f t="shared" si="63"/>
        <v>2939.5577395577416</v>
      </c>
      <c r="N144" s="106">
        <f t="shared" si="56"/>
        <v>734.88943488943539</v>
      </c>
      <c r="O144" s="108">
        <f t="shared" si="57"/>
        <v>0</v>
      </c>
      <c r="P144" s="109">
        <f t="shared" si="58"/>
        <v>-90.110565110564607</v>
      </c>
      <c r="Q144" s="110">
        <f t="shared" si="59"/>
        <v>0.89077507259325506</v>
      </c>
      <c r="R144" s="290"/>
      <c r="S144" s="47">
        <v>0.8041666666666667</v>
      </c>
      <c r="T144" s="48">
        <v>0.81829861111111113</v>
      </c>
      <c r="U144" s="111">
        <v>14.900000000000091</v>
      </c>
      <c r="V144" s="112">
        <v>20.349999999999984</v>
      </c>
      <c r="W144" s="113"/>
      <c r="X144" s="13"/>
      <c r="Y144" s="276"/>
      <c r="Z144" s="277"/>
      <c r="AA144" s="172">
        <f t="shared" si="60"/>
        <v>-360.44226044225843</v>
      </c>
      <c r="AB144" s="110">
        <f t="shared" si="61"/>
        <v>0.89077507259325506</v>
      </c>
      <c r="AC144" s="282"/>
    </row>
    <row r="145" spans="1:29" ht="15.75" customHeight="1">
      <c r="A145" s="285"/>
      <c r="B145" s="100" t="s">
        <v>120</v>
      </c>
      <c r="C145" s="274" t="s">
        <v>149</v>
      </c>
      <c r="D145" s="275"/>
      <c r="E145" s="101">
        <v>16.66</v>
      </c>
      <c r="F145" s="102">
        <v>3000</v>
      </c>
      <c r="G145" s="103">
        <f t="shared" si="62"/>
        <v>49980</v>
      </c>
      <c r="H145" s="13">
        <v>2</v>
      </c>
      <c r="I145" s="104">
        <v>5</v>
      </c>
      <c r="J145" s="105">
        <v>3600</v>
      </c>
      <c r="K145" s="106">
        <f t="shared" si="41"/>
        <v>720</v>
      </c>
      <c r="L145" s="107">
        <v>5</v>
      </c>
      <c r="M145" s="105">
        <f t="shared" si="63"/>
        <v>3169.0140845070378</v>
      </c>
      <c r="N145" s="106">
        <f t="shared" si="56"/>
        <v>633.8028169014076</v>
      </c>
      <c r="O145" s="108">
        <f t="shared" si="57"/>
        <v>0</v>
      </c>
      <c r="P145" s="109">
        <f t="shared" si="58"/>
        <v>-86.197183098592404</v>
      </c>
      <c r="Q145" s="110">
        <f t="shared" si="59"/>
        <v>0.8802816901408439</v>
      </c>
      <c r="R145" s="290"/>
      <c r="S145" s="47">
        <v>0.82930555555555552</v>
      </c>
      <c r="T145" s="48">
        <v>0.86875000000000002</v>
      </c>
      <c r="U145" s="111">
        <v>15.84999999999992</v>
      </c>
      <c r="V145" s="112">
        <v>56.800000000000082</v>
      </c>
      <c r="W145" s="113">
        <v>0.86875000000000002</v>
      </c>
      <c r="X145" s="116">
        <v>0.92083333333333328</v>
      </c>
      <c r="Y145" s="276"/>
      <c r="Z145" s="277"/>
      <c r="AA145" s="172">
        <f t="shared" si="60"/>
        <v>-430.98591549296225</v>
      </c>
      <c r="AB145" s="110">
        <f t="shared" si="61"/>
        <v>0.88028169014084379</v>
      </c>
      <c r="AC145" s="282"/>
    </row>
    <row r="146" spans="1:29" ht="15.75" customHeight="1">
      <c r="A146" s="285"/>
      <c r="B146" s="100" t="s">
        <v>120</v>
      </c>
      <c r="C146" s="274" t="s">
        <v>157</v>
      </c>
      <c r="D146" s="275"/>
      <c r="E146" s="101">
        <v>24.82</v>
      </c>
      <c r="F146" s="102">
        <v>2073</v>
      </c>
      <c r="G146" s="121">
        <f t="shared" si="62"/>
        <v>51451.86</v>
      </c>
      <c r="H146" s="122"/>
      <c r="I146" s="104">
        <v>4</v>
      </c>
      <c r="J146" s="105">
        <v>3300</v>
      </c>
      <c r="K146" s="106">
        <f t="shared" si="41"/>
        <v>825</v>
      </c>
      <c r="L146" s="107">
        <v>4</v>
      </c>
      <c r="M146" s="105">
        <f t="shared" si="63"/>
        <v>2940.4255319148897</v>
      </c>
      <c r="N146" s="106">
        <f t="shared" si="56"/>
        <v>735.10638297872242</v>
      </c>
      <c r="O146" s="108">
        <f t="shared" si="57"/>
        <v>0</v>
      </c>
      <c r="P146" s="109">
        <f t="shared" si="58"/>
        <v>-89.893617021277578</v>
      </c>
      <c r="Q146" s="110">
        <f t="shared" si="59"/>
        <v>0.89103803997420905</v>
      </c>
      <c r="R146" s="290"/>
      <c r="S146" s="47">
        <v>0.92083333333333328</v>
      </c>
      <c r="T146" s="48">
        <v>0.95020833333333332</v>
      </c>
      <c r="U146" s="111">
        <v>74.999999999999886</v>
      </c>
      <c r="V146" s="112">
        <v>42.300000000000054</v>
      </c>
      <c r="W146" s="113"/>
      <c r="X146" s="50"/>
      <c r="Y146" s="276"/>
      <c r="Z146" s="277"/>
      <c r="AA146" s="172">
        <f t="shared" si="60"/>
        <v>-359.57446808511031</v>
      </c>
      <c r="AB146" s="110">
        <f t="shared" si="61"/>
        <v>0.89103803997420905</v>
      </c>
      <c r="AC146" s="282"/>
    </row>
    <row r="147" spans="1:29" ht="15.75" customHeight="1">
      <c r="A147" s="285"/>
      <c r="B147" s="100" t="s">
        <v>120</v>
      </c>
      <c r="C147" s="274" t="s">
        <v>158</v>
      </c>
      <c r="D147" s="275"/>
      <c r="E147" s="101">
        <v>25.03</v>
      </c>
      <c r="F147" s="102">
        <v>1257</v>
      </c>
      <c r="G147" s="121">
        <f t="shared" si="62"/>
        <v>31462.710000000003</v>
      </c>
      <c r="H147" s="62"/>
      <c r="I147" s="104">
        <v>4</v>
      </c>
      <c r="J147" s="105">
        <v>3300</v>
      </c>
      <c r="K147" s="106">
        <f t="shared" si="41"/>
        <v>825</v>
      </c>
      <c r="L147" s="107">
        <v>4</v>
      </c>
      <c r="M147" s="105">
        <f t="shared" si="63"/>
        <v>2940.350877192981</v>
      </c>
      <c r="N147" s="106">
        <f t="shared" si="56"/>
        <v>735.08771929824525</v>
      </c>
      <c r="O147" s="123">
        <f t="shared" si="57"/>
        <v>0</v>
      </c>
      <c r="P147" s="124">
        <f t="shared" si="58"/>
        <v>-89.912280701754753</v>
      </c>
      <c r="Q147" s="125">
        <f t="shared" si="59"/>
        <v>0.89101541733120637</v>
      </c>
      <c r="R147" s="290"/>
      <c r="S147" s="47">
        <v>0.96065972222222218</v>
      </c>
      <c r="T147" s="48">
        <v>0.97847222222222219</v>
      </c>
      <c r="U147" s="111">
        <v>15.049999999999955</v>
      </c>
      <c r="V147" s="112">
        <v>25.650000000000013</v>
      </c>
      <c r="W147" s="113"/>
      <c r="X147" s="116"/>
      <c r="Y147" s="276"/>
      <c r="Z147" s="277"/>
      <c r="AA147" s="172">
        <f t="shared" si="60"/>
        <v>-359.64912280701901</v>
      </c>
      <c r="AB147" s="110">
        <f t="shared" si="61"/>
        <v>0.89101541733120637</v>
      </c>
      <c r="AC147" s="282"/>
    </row>
    <row r="148" spans="1:29" ht="15.75" customHeight="1">
      <c r="A148" s="285"/>
      <c r="B148" s="100" t="s">
        <v>120</v>
      </c>
      <c r="C148" s="274" t="s">
        <v>148</v>
      </c>
      <c r="D148" s="275"/>
      <c r="E148" s="101">
        <v>17.89</v>
      </c>
      <c r="F148" s="102">
        <v>4231</v>
      </c>
      <c r="G148" s="121">
        <f t="shared" si="62"/>
        <v>75692.59</v>
      </c>
      <c r="H148" s="62"/>
      <c r="I148" s="104">
        <v>4</v>
      </c>
      <c r="J148" s="105">
        <v>3600</v>
      </c>
      <c r="K148" s="106">
        <f t="shared" si="41"/>
        <v>900</v>
      </c>
      <c r="L148" s="118">
        <v>4</v>
      </c>
      <c r="M148" s="105">
        <f t="shared" si="63"/>
        <v>3169.2883895131067</v>
      </c>
      <c r="N148" s="106">
        <f t="shared" si="56"/>
        <v>792.32209737827668</v>
      </c>
      <c r="O148" s="123">
        <f t="shared" si="57"/>
        <v>0</v>
      </c>
      <c r="P148" s="124">
        <f t="shared" si="58"/>
        <v>-107.67790262172332</v>
      </c>
      <c r="Q148" s="125">
        <f t="shared" si="59"/>
        <v>0.88035788597586295</v>
      </c>
      <c r="R148" s="290"/>
      <c r="S148" s="47">
        <v>0.98888888888888893</v>
      </c>
      <c r="T148" s="48">
        <v>1.044513888888889</v>
      </c>
      <c r="U148" s="111">
        <v>15.000000000000107</v>
      </c>
      <c r="V148" s="112">
        <v>80.100000000000051</v>
      </c>
      <c r="W148" s="113"/>
      <c r="X148" s="116"/>
      <c r="Y148" s="276"/>
      <c r="Z148" s="277"/>
      <c r="AA148" s="172">
        <f t="shared" si="60"/>
        <v>-430.71161048689328</v>
      </c>
      <c r="AB148" s="110">
        <f t="shared" si="61"/>
        <v>0.88035788597586295</v>
      </c>
      <c r="AC148" s="282"/>
    </row>
    <row r="149" spans="1:29" ht="15.75" customHeight="1">
      <c r="A149" s="285"/>
      <c r="B149" s="100" t="s">
        <v>120</v>
      </c>
      <c r="C149" s="274" t="s">
        <v>149</v>
      </c>
      <c r="D149" s="275"/>
      <c r="E149" s="101">
        <v>16.66</v>
      </c>
      <c r="F149" s="102">
        <v>5875</v>
      </c>
      <c r="G149" s="121">
        <f t="shared" si="62"/>
        <v>97877.5</v>
      </c>
      <c r="H149" s="62"/>
      <c r="I149" s="104">
        <v>5</v>
      </c>
      <c r="J149" s="105">
        <v>3600</v>
      </c>
      <c r="K149" s="106">
        <f t="shared" si="41"/>
        <v>720</v>
      </c>
      <c r="L149" s="118">
        <v>5</v>
      </c>
      <c r="M149" s="105">
        <f t="shared" si="63"/>
        <v>3169.0140845070418</v>
      </c>
      <c r="N149" s="106">
        <f t="shared" si="56"/>
        <v>633.80281690140839</v>
      </c>
      <c r="O149" s="123">
        <f t="shared" si="57"/>
        <v>0</v>
      </c>
      <c r="P149" s="124">
        <f t="shared" si="58"/>
        <v>-86.197183098591609</v>
      </c>
      <c r="Q149" s="125">
        <f t="shared" si="59"/>
        <v>0.88028169014084501</v>
      </c>
      <c r="R149" s="290"/>
      <c r="S149" s="47">
        <v>1.054861111111111</v>
      </c>
      <c r="T149" s="48">
        <v>1.1321064814814814</v>
      </c>
      <c r="U149" s="111">
        <v>14.899999999999771</v>
      </c>
      <c r="V149" s="112">
        <v>111.23333333333335</v>
      </c>
      <c r="W149" s="126"/>
      <c r="X149" s="127"/>
      <c r="Y149" s="276"/>
      <c r="Z149" s="277"/>
      <c r="AA149" s="172">
        <f t="shared" si="60"/>
        <v>-430.98591549295816</v>
      </c>
      <c r="AB149" s="110">
        <f t="shared" si="61"/>
        <v>0.88028169014084501</v>
      </c>
      <c r="AC149" s="282"/>
    </row>
    <row r="150" spans="1:29" ht="15.75" customHeight="1">
      <c r="A150" s="285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26"/>
      <c r="X150" s="127"/>
      <c r="Y150" s="276"/>
      <c r="Z150" s="277"/>
      <c r="AA150" s="172"/>
      <c r="AB150" s="110"/>
      <c r="AC150" s="282"/>
    </row>
    <row r="151" spans="1:29" ht="15.75" customHeight="1">
      <c r="A151" s="285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72"/>
      <c r="AB151" s="110"/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72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72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13"/>
      <c r="X154" s="116"/>
      <c r="Y154" s="276"/>
      <c r="Z154" s="277"/>
      <c r="AA154" s="172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72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73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167"/>
      <c r="G157" s="135"/>
      <c r="H157" s="69"/>
      <c r="I157" s="136">
        <f t="shared" ref="I157:J157" si="64">AVERAGE(I141:I156)</f>
        <v>4.2222222222222223</v>
      </c>
      <c r="J157" s="137">
        <f t="shared" si="64"/>
        <v>3400</v>
      </c>
      <c r="K157" s="138">
        <f t="shared" ref="K157" si="65">J157/I157</f>
        <v>805.26315789473688</v>
      </c>
      <c r="L157" s="136">
        <f t="shared" ref="L157:M157" si="66">AVERAGE(L141:L156)</f>
        <v>4.2222222222222223</v>
      </c>
      <c r="M157" s="137">
        <f t="shared" si="66"/>
        <v>3014.6724764639739</v>
      </c>
      <c r="N157" s="138">
        <f>M157/L157</f>
        <v>714.0013760046254</v>
      </c>
      <c r="O157" s="139">
        <f>L157-I157</f>
        <v>0</v>
      </c>
      <c r="P157" s="140">
        <f>N157-K157</f>
        <v>-91.261781890111479</v>
      </c>
      <c r="Q157" s="141">
        <f>N157/K157</f>
        <v>0.88666837543058052</v>
      </c>
      <c r="R157" s="291"/>
      <c r="S157" s="142">
        <f>S141</f>
        <v>0.70851851851851855</v>
      </c>
      <c r="T157" s="143">
        <f>INDEX(T141:T156,COUNTA(T141:T156))</f>
        <v>1.1321064814814814</v>
      </c>
      <c r="U157" s="144"/>
      <c r="V157" s="166"/>
      <c r="W157" s="167"/>
      <c r="X157" s="138"/>
      <c r="Y157" s="279"/>
      <c r="Z157" s="280"/>
      <c r="AA157" s="174">
        <f>M157-J157</f>
        <v>-385.32752353602609</v>
      </c>
      <c r="AB157" s="141">
        <f>M157/J157</f>
        <v>0.88666837543058052</v>
      </c>
      <c r="AC157" s="283"/>
    </row>
    <row r="159" spans="1:29">
      <c r="Y159" s="273" t="s">
        <v>159</v>
      </c>
      <c r="Z159" s="273"/>
    </row>
    <row r="160" spans="1:29">
      <c r="Y160" s="273" t="s">
        <v>160</v>
      </c>
      <c r="Z160" s="273"/>
    </row>
    <row r="161" spans="25:26">
      <c r="Y161" s="273" t="s">
        <v>161</v>
      </c>
      <c r="Z161" s="273"/>
    </row>
    <row r="162" spans="25:26">
      <c r="Y162" s="273" t="s">
        <v>162</v>
      </c>
      <c r="Z162" s="273"/>
    </row>
    <row r="163" spans="25:26">
      <c r="Y163" s="273" t="s">
        <v>163</v>
      </c>
      <c r="Z163" s="273"/>
    </row>
    <row r="164" spans="25:26">
      <c r="Y164" s="273" t="s">
        <v>164</v>
      </c>
      <c r="Z164" s="273"/>
    </row>
    <row r="165" spans="25:26">
      <c r="Y165" s="273" t="s">
        <v>165</v>
      </c>
      <c r="Z165" s="273"/>
    </row>
    <row r="166" spans="25:26">
      <c r="Y166" s="273" t="s">
        <v>166</v>
      </c>
      <c r="Z166" s="273"/>
    </row>
    <row r="167" spans="25:26">
      <c r="Y167" s="273" t="s">
        <v>167</v>
      </c>
      <c r="Z167" s="273"/>
    </row>
    <row r="168" spans="25:26">
      <c r="Y168" s="273" t="s">
        <v>168</v>
      </c>
      <c r="Z168" s="273"/>
    </row>
    <row r="169" spans="25:26">
      <c r="Y169" s="273" t="s">
        <v>169</v>
      </c>
      <c r="Z169" s="273"/>
    </row>
    <row r="170" spans="25:26">
      <c r="Y170" s="273" t="s">
        <v>170</v>
      </c>
      <c r="Z170" s="273"/>
    </row>
    <row r="171" spans="25:26">
      <c r="Y171" s="273" t="s">
        <v>171</v>
      </c>
      <c r="Z171" s="273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191" priority="1" operator="greaterThan">
      <formula>0</formula>
    </cfRule>
  </conditionalFormatting>
  <conditionalFormatting sqref="P5:P157 AA5:AA157">
    <cfRule type="cellIs" dxfId="190" priority="4" operator="lessThan">
      <formula>0</formula>
    </cfRule>
  </conditionalFormatting>
  <conditionalFormatting sqref="Q5:Q157 AB5:AB157">
    <cfRule type="cellIs" dxfId="189" priority="2" operator="greaterThan">
      <formula>1</formula>
    </cfRule>
    <cfRule type="cellIs" dxfId="188" priority="3" operator="lessThan">
      <formula>0.8</formula>
    </cfRule>
  </conditionalFormatting>
  <conditionalFormatting sqref="AC5:AC6 R5:R157 AC90:AC95">
    <cfRule type="cellIs" dxfId="187" priority="5" operator="lessThan">
      <formula>0.8</formula>
    </cfRule>
  </conditionalFormatting>
  <conditionalFormatting sqref="AC12:AC20">
    <cfRule type="cellIs" dxfId="186" priority="13" operator="lessThan">
      <formula>0.8</formula>
    </cfRule>
  </conditionalFormatting>
  <conditionalFormatting sqref="AC22:AC27">
    <cfRule type="cellIs" dxfId="185" priority="12" operator="lessThan">
      <formula>0.8</formula>
    </cfRule>
  </conditionalFormatting>
  <conditionalFormatting sqref="AC39">
    <cfRule type="cellIs" dxfId="184" priority="11" operator="lessThan">
      <formula>0.8</formula>
    </cfRule>
  </conditionalFormatting>
  <conditionalFormatting sqref="AC56">
    <cfRule type="cellIs" dxfId="183" priority="7" operator="lessThan">
      <formula>0.8</formula>
    </cfRule>
  </conditionalFormatting>
  <conditionalFormatting sqref="AC73:AC78">
    <cfRule type="cellIs" dxfId="182" priority="6" operator="lessThan">
      <formula>0.8</formula>
    </cfRule>
  </conditionalFormatting>
  <conditionalFormatting sqref="AC107">
    <cfRule type="cellIs" dxfId="181" priority="10" operator="lessThan">
      <formula>0.8</formula>
    </cfRule>
  </conditionalFormatting>
  <conditionalFormatting sqref="AC124">
    <cfRule type="cellIs" dxfId="180" priority="9" operator="lessThan">
      <formula>0.8</formula>
    </cfRule>
  </conditionalFormatting>
  <conditionalFormatting sqref="AC141:AC146">
    <cfRule type="cellIs" dxfId="179" priority="8" operator="lessThan">
      <formula>0.8</formula>
    </cfRule>
  </conditionalFormatting>
  <dataValidations count="1">
    <dataValidation type="list" allowBlank="1" showInputMessage="1" showErrorMessage="1" sqref="Y5:Z157" xr:uid="{89A08E88-4EDC-43CC-971D-D5836A777028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EC5FF-597C-4D5C-9F63-ACD08F4A8784}">
  <sheetPr>
    <tabColor theme="8" tint="0.59999389629810485"/>
    <pageSetUpPr fitToPage="1"/>
  </sheetPr>
  <dimension ref="A1:AG154"/>
  <sheetViews>
    <sheetView topLeftCell="H1" zoomScale="85" zoomScaleNormal="85" workbookViewId="0">
      <pane ySplit="4" topLeftCell="A41" activePane="bottomLeft" state="frozen"/>
      <selection activeCell="N34" sqref="N34"/>
      <selection pane="bottomLeft" activeCell="AD127" sqref="AD1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63279</v>
      </c>
      <c r="E1" s="88" t="s">
        <v>3</v>
      </c>
      <c r="F1" s="89">
        <f>SUM(G5:G140)</f>
        <v>3256472.17</v>
      </c>
      <c r="G1" s="90" t="s">
        <v>84</v>
      </c>
      <c r="H1" s="91">
        <f>L21+L38+L55+L72+L89+L106+L123+L140</f>
        <v>158.66666666666666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205</v>
      </c>
      <c r="Z1" s="192" t="s">
        <v>206</v>
      </c>
      <c r="AA1" s="370" t="s">
        <v>173</v>
      </c>
      <c r="AB1" s="371"/>
      <c r="AC1" s="176" t="s">
        <v>19</v>
      </c>
      <c r="AD1" s="177" t="s">
        <v>172</v>
      </c>
      <c r="AE1" s="338" t="s">
        <v>90</v>
      </c>
      <c r="AF1" s="353"/>
      <c r="AG1" s="354"/>
    </row>
    <row r="2" spans="1:33" ht="26.25" customHeight="1" thickBot="1">
      <c r="A2" s="331">
        <v>46089</v>
      </c>
      <c r="B2" s="332"/>
      <c r="C2" s="92" t="s">
        <v>40</v>
      </c>
      <c r="D2" s="93">
        <f>AVERAGE(N21,N38,N55,N72,N89,N106,N123,N140)</f>
        <v>135.21424277594872</v>
      </c>
      <c r="E2" s="93" t="s">
        <v>91</v>
      </c>
      <c r="F2" s="94">
        <f>F1/D1</f>
        <v>51.462130722672605</v>
      </c>
      <c r="G2" s="95" t="s">
        <v>92</v>
      </c>
      <c r="H2" s="96">
        <f>COUNT(H5:H140)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SUM(Y21,Y38,Y55,Y72,Y89,Y106,Y123,Y140)</f>
        <v>0</v>
      </c>
      <c r="Z2" s="193">
        <f>SUM(Z21,Z38,Z55,Z72,Z89,Z106,Z123,Z140)</f>
        <v>0</v>
      </c>
      <c r="AA2" s="372"/>
      <c r="AB2" s="373"/>
      <c r="AC2" s="201">
        <f>SUM(AC21,AC38,AC55,AC72,AC89,AC106,AC123,AC140)</f>
        <v>43</v>
      </c>
      <c r="AD2" s="202">
        <f>SUM(AD21,AD38,AD55,AD72,AD89,AD106,AD123,AD140)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207</v>
      </c>
      <c r="Z3" s="364"/>
      <c r="AA3" s="366" t="s">
        <v>108</v>
      </c>
      <c r="AB3" s="367"/>
      <c r="AC3" s="363" t="s">
        <v>208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8"/>
      <c r="AB4" s="369"/>
      <c r="AC4" s="194" t="s">
        <v>174</v>
      </c>
      <c r="AD4" s="195" t="s">
        <v>175</v>
      </c>
      <c r="AE4" s="312"/>
      <c r="AF4" s="299"/>
      <c r="AG4" s="301"/>
    </row>
    <row r="5" spans="1:33" ht="15.75" customHeight="1">
      <c r="A5" s="284" t="s">
        <v>180</v>
      </c>
      <c r="B5" s="114" t="s">
        <v>181</v>
      </c>
      <c r="C5" s="362" t="s">
        <v>182</v>
      </c>
      <c r="D5" s="362"/>
      <c r="E5" s="147">
        <v>56.77</v>
      </c>
      <c r="F5" s="151">
        <v>4334</v>
      </c>
      <c r="G5" s="148">
        <f t="shared" ref="G5:G7" si="0">E5*F5</f>
        <v>246041.18000000002</v>
      </c>
      <c r="H5" s="149"/>
      <c r="I5" s="150">
        <v>25</v>
      </c>
      <c r="J5" s="151">
        <v>2000</v>
      </c>
      <c r="K5" s="152">
        <f>J5/I5</f>
        <v>80</v>
      </c>
      <c r="L5" s="153">
        <v>26</v>
      </c>
      <c r="M5" s="151">
        <f>F5/V5*60</f>
        <v>1782.9276654096684</v>
      </c>
      <c r="N5" s="152">
        <f>M5/L5</f>
        <v>68.574140977294945</v>
      </c>
      <c r="O5" s="154">
        <f>L5-I5</f>
        <v>1</v>
      </c>
      <c r="P5" s="155">
        <f>N5-K5</f>
        <v>-11.425859022705055</v>
      </c>
      <c r="Q5" s="156">
        <f>N5/K5</f>
        <v>0.85717676221618677</v>
      </c>
      <c r="R5" s="289">
        <f>Q21</f>
        <v>0.8678305490210052</v>
      </c>
      <c r="S5" s="157">
        <v>0.25010416666666668</v>
      </c>
      <c r="T5" s="158">
        <v>0.35138888888888886</v>
      </c>
      <c r="U5" s="159"/>
      <c r="V5" s="160">
        <v>145.84999999999994</v>
      </c>
      <c r="W5" s="181"/>
      <c r="X5" s="152"/>
      <c r="Y5" s="12"/>
      <c r="Z5" s="198"/>
      <c r="AA5" s="292"/>
      <c r="AB5" s="293"/>
      <c r="AC5" s="12">
        <v>3</v>
      </c>
      <c r="AD5" s="198"/>
      <c r="AE5" s="178">
        <f>M5-J5</f>
        <v>-217.07233459033159</v>
      </c>
      <c r="AF5" s="132">
        <f>M5/J5</f>
        <v>0.8914638327048342</v>
      </c>
      <c r="AG5" s="365">
        <f>AF21</f>
        <v>0.89193695316047761</v>
      </c>
    </row>
    <row r="6" spans="1:33" ht="15.75" customHeight="1">
      <c r="A6" s="285"/>
      <c r="B6" s="100" t="s">
        <v>183</v>
      </c>
      <c r="C6" s="361" t="s">
        <v>193</v>
      </c>
      <c r="D6" s="361"/>
      <c r="E6" s="101">
        <v>71.55</v>
      </c>
      <c r="F6" s="102">
        <v>3343</v>
      </c>
      <c r="G6" s="103">
        <f t="shared" si="0"/>
        <v>239191.65</v>
      </c>
      <c r="H6" s="26"/>
      <c r="I6" s="104">
        <v>22</v>
      </c>
      <c r="J6" s="105">
        <v>2000</v>
      </c>
      <c r="K6" s="106">
        <f t="shared" ref="K6:K41" si="1">J6/I6</f>
        <v>90.909090909090907</v>
      </c>
      <c r="L6" s="107">
        <v>22</v>
      </c>
      <c r="M6" s="105">
        <f>F6/V6*60</f>
        <v>1784.7842206732917</v>
      </c>
      <c r="N6" s="106">
        <f>M6/L6</f>
        <v>81.126555485149623</v>
      </c>
      <c r="O6" s="108">
        <f>L6-I6</f>
        <v>0</v>
      </c>
      <c r="P6" s="109">
        <f>N6-K6</f>
        <v>-9.7825354239412832</v>
      </c>
      <c r="Q6" s="110">
        <f>N6/K6</f>
        <v>0.89239211033664589</v>
      </c>
      <c r="R6" s="290"/>
      <c r="S6" s="47">
        <v>0.35486111111111113</v>
      </c>
      <c r="T6" s="48">
        <v>0.43290509259259258</v>
      </c>
      <c r="U6" s="111">
        <v>5.0000000000000622</v>
      </c>
      <c r="V6" s="112">
        <v>112.38333333333328</v>
      </c>
      <c r="W6" s="113">
        <v>0.43290509259259258</v>
      </c>
      <c r="X6" s="116">
        <v>0.47152777777777777</v>
      </c>
      <c r="Y6" s="12"/>
      <c r="Z6" s="198"/>
      <c r="AA6" s="276"/>
      <c r="AB6" s="277"/>
      <c r="AC6" s="12">
        <v>2</v>
      </c>
      <c r="AD6" s="198"/>
      <c r="AE6" s="117">
        <f>M6-J6</f>
        <v>-215.21577932670834</v>
      </c>
      <c r="AF6" s="110">
        <f>M6/J6</f>
        <v>0.89239211033664578</v>
      </c>
      <c r="AG6" s="359"/>
    </row>
    <row r="7" spans="1:33" ht="15.75" customHeight="1">
      <c r="A7" s="285"/>
      <c r="B7" s="100" t="s">
        <v>183</v>
      </c>
      <c r="C7" s="361" t="s">
        <v>186</v>
      </c>
      <c r="D7" s="361"/>
      <c r="E7" s="101">
        <v>59.52</v>
      </c>
      <c r="F7" s="102">
        <v>6375</v>
      </c>
      <c r="G7" s="103">
        <f t="shared" si="0"/>
        <v>379440</v>
      </c>
      <c r="H7" s="26"/>
      <c r="I7" s="104">
        <v>25</v>
      </c>
      <c r="J7" s="105">
        <v>2000</v>
      </c>
      <c r="K7" s="106">
        <f t="shared" si="1"/>
        <v>80</v>
      </c>
      <c r="L7" s="107">
        <v>26</v>
      </c>
      <c r="M7" s="105">
        <f>F7/V7*60</f>
        <v>1783.9098328799064</v>
      </c>
      <c r="N7" s="106">
        <f>M7/L7</f>
        <v>68.611916649227169</v>
      </c>
      <c r="O7" s="108">
        <f>L7-I7</f>
        <v>1</v>
      </c>
      <c r="P7" s="109">
        <f>N7-K7</f>
        <v>-11.388083350772831</v>
      </c>
      <c r="Q7" s="110">
        <f>N7/K7</f>
        <v>0.85764895811533959</v>
      </c>
      <c r="R7" s="290"/>
      <c r="S7" s="47">
        <v>0.47152777777777777</v>
      </c>
      <c r="T7" s="48">
        <v>0.62042824074074077</v>
      </c>
      <c r="U7" s="111">
        <v>55.616666666666674</v>
      </c>
      <c r="V7" s="112">
        <v>214.41666666666671</v>
      </c>
      <c r="W7" s="113"/>
      <c r="X7" s="116"/>
      <c r="Y7" s="12"/>
      <c r="Z7" s="198"/>
      <c r="AA7" s="276"/>
      <c r="AB7" s="277"/>
      <c r="AC7" s="12">
        <v>4</v>
      </c>
      <c r="AD7" s="198"/>
      <c r="AE7" s="117">
        <f>M7-J7</f>
        <v>-216.09016712009361</v>
      </c>
      <c r="AF7" s="110">
        <f>M7/J7</f>
        <v>0.89195491643995317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24</v>
      </c>
      <c r="J21" s="137">
        <f t="shared" si="2"/>
        <v>2000</v>
      </c>
      <c r="K21" s="138">
        <f t="shared" ref="K21" si="3">J21/I21</f>
        <v>83.333333333333329</v>
      </c>
      <c r="L21" s="136">
        <f t="shared" ref="L21:M21" si="4">AVERAGE(L5:L20)</f>
        <v>24.666666666666668</v>
      </c>
      <c r="M21" s="137">
        <f t="shared" si="4"/>
        <v>1783.8739063209553</v>
      </c>
      <c r="N21" s="138">
        <f>M21/L21</f>
        <v>72.319212418417095</v>
      </c>
      <c r="O21" s="139">
        <f>L21-I21</f>
        <v>0.66666666666666785</v>
      </c>
      <c r="P21" s="140">
        <f>N21-K21</f>
        <v>-11.014120914916234</v>
      </c>
      <c r="Q21" s="141">
        <f>N21/K21</f>
        <v>0.8678305490210052</v>
      </c>
      <c r="R21" s="291"/>
      <c r="S21" s="142">
        <f>S5</f>
        <v>0.25010416666666668</v>
      </c>
      <c r="T21" s="143">
        <f>INDEX(T5:T20,COUNTA(T5:T20))</f>
        <v>0.62042824074074077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9</v>
      </c>
      <c r="AD21" s="180">
        <f>SUM(AD5:AD20)</f>
        <v>0</v>
      </c>
      <c r="AE21" s="168">
        <f>M21-J21</f>
        <v>-216.12609367904474</v>
      </c>
      <c r="AF21" s="141">
        <f>M21/J21</f>
        <v>0.89193695316047761</v>
      </c>
      <c r="AG21" s="360"/>
    </row>
    <row r="22" spans="1:33" ht="15.75" customHeight="1">
      <c r="A22" s="294" t="s">
        <v>187</v>
      </c>
      <c r="B22" s="146" t="s">
        <v>183</v>
      </c>
      <c r="C22" s="287" t="s">
        <v>190</v>
      </c>
      <c r="D22" s="288"/>
      <c r="E22" s="147">
        <v>47.37</v>
      </c>
      <c r="F22" s="159">
        <v>2136</v>
      </c>
      <c r="G22" s="148">
        <f t="shared" ref="G22:G24" si="5">E22*F22</f>
        <v>101182.31999999999</v>
      </c>
      <c r="H22" s="149"/>
      <c r="I22" s="153">
        <v>21</v>
      </c>
      <c r="J22" s="151">
        <v>2000</v>
      </c>
      <c r="K22" s="152">
        <f>J22/I22</f>
        <v>95.238095238095241</v>
      </c>
      <c r="L22" s="153">
        <v>22</v>
      </c>
      <c r="M22" s="151">
        <f>F22/V22*60</f>
        <v>1782.8889404127051</v>
      </c>
      <c r="N22" s="152">
        <f>M22/L22</f>
        <v>81.040406382395688</v>
      </c>
      <c r="O22" s="154">
        <f>L22-I22</f>
        <v>1</v>
      </c>
      <c r="P22" s="155">
        <f>N22-K22</f>
        <v>-14.197688855699553</v>
      </c>
      <c r="Q22" s="156">
        <f>N22/K22</f>
        <v>0.85092426701515467</v>
      </c>
      <c r="R22" s="289">
        <f>Q38</f>
        <v>0.87871836344219301</v>
      </c>
      <c r="S22" s="157">
        <v>0.25008101851851849</v>
      </c>
      <c r="T22" s="158">
        <v>0.3</v>
      </c>
      <c r="U22" s="159"/>
      <c r="V22" s="160">
        <v>71.883333333333354</v>
      </c>
      <c r="W22" s="97"/>
      <c r="X22" s="98"/>
      <c r="Y22" s="12"/>
      <c r="Z22" s="198"/>
      <c r="AA22" s="292"/>
      <c r="AB22" s="293"/>
      <c r="AC22" s="12">
        <v>2</v>
      </c>
      <c r="AD22" s="198"/>
      <c r="AE22" s="115">
        <f>M22-J22</f>
        <v>-217.1110595872949</v>
      </c>
      <c r="AF22" s="156">
        <f>M22/J22</f>
        <v>0.89144447020635253</v>
      </c>
      <c r="AG22" s="358">
        <f>AF38</f>
        <v>0.89223710749514973</v>
      </c>
    </row>
    <row r="23" spans="1:33" ht="15.75" customHeight="1">
      <c r="A23" s="295"/>
      <c r="B23" s="163" t="s">
        <v>183</v>
      </c>
      <c r="C23" s="274" t="s">
        <v>192</v>
      </c>
      <c r="D23" s="275"/>
      <c r="E23" s="101">
        <v>53.76</v>
      </c>
      <c r="F23" s="111">
        <v>3665</v>
      </c>
      <c r="G23" s="103">
        <f t="shared" si="5"/>
        <v>197030.39999999999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1785.1440941685828</v>
      </c>
      <c r="N23" s="106">
        <f>M23/L23</f>
        <v>89.257204708429143</v>
      </c>
      <c r="O23" s="108">
        <f>L23-I23</f>
        <v>0</v>
      </c>
      <c r="P23" s="109">
        <f>N23-K23</f>
        <v>-10.742795291570857</v>
      </c>
      <c r="Q23" s="110">
        <f>N23/K23</f>
        <v>0.89257204708429139</v>
      </c>
      <c r="R23" s="290"/>
      <c r="S23" s="47">
        <v>0.3034722222222222</v>
      </c>
      <c r="T23" s="48">
        <v>0.38901620370370371</v>
      </c>
      <c r="U23" s="111">
        <v>4.9999999999999822</v>
      </c>
      <c r="V23" s="112">
        <v>123.18333333333338</v>
      </c>
      <c r="W23" s="113"/>
      <c r="X23" s="116"/>
      <c r="Y23" s="12"/>
      <c r="Z23" s="198"/>
      <c r="AA23" s="276"/>
      <c r="AB23" s="277"/>
      <c r="AC23" s="12">
        <v>3</v>
      </c>
      <c r="AD23" s="198"/>
      <c r="AE23" s="117">
        <f>M23-J23</f>
        <v>-214.8559058314172</v>
      </c>
      <c r="AF23" s="110">
        <f>M23/J23</f>
        <v>0.89257204708429139</v>
      </c>
      <c r="AG23" s="359"/>
    </row>
    <row r="24" spans="1:33" ht="15.75" customHeight="1">
      <c r="A24" s="295"/>
      <c r="B24" s="163" t="s">
        <v>183</v>
      </c>
      <c r="C24" s="274" t="s">
        <v>184</v>
      </c>
      <c r="D24" s="275"/>
      <c r="E24" s="101">
        <v>77.34</v>
      </c>
      <c r="F24" s="111">
        <v>3055</v>
      </c>
      <c r="G24" s="103">
        <f t="shared" si="5"/>
        <v>236273.7</v>
      </c>
      <c r="H24" s="26"/>
      <c r="I24" s="107">
        <v>24</v>
      </c>
      <c r="J24" s="105">
        <v>2000</v>
      </c>
      <c r="K24" s="106">
        <f t="shared" si="1"/>
        <v>83.333333333333329</v>
      </c>
      <c r="L24" s="107">
        <v>24</v>
      </c>
      <c r="M24" s="105">
        <f>F24/V24*60</f>
        <v>1785.3896103896104</v>
      </c>
      <c r="N24" s="106">
        <f>M24/L24</f>
        <v>74.391233766233768</v>
      </c>
      <c r="O24" s="108">
        <f>L24-I24</f>
        <v>0</v>
      </c>
      <c r="P24" s="109">
        <f>N24-K24</f>
        <v>-8.9420995670995609</v>
      </c>
      <c r="Q24" s="110">
        <f>N24/K24</f>
        <v>0.89269480519480526</v>
      </c>
      <c r="R24" s="290"/>
      <c r="S24" s="47">
        <v>0.39328703703703705</v>
      </c>
      <c r="T24" s="48">
        <v>0.46458333333333335</v>
      </c>
      <c r="U24" s="111">
        <v>6.1500000000000021</v>
      </c>
      <c r="V24" s="112">
        <v>102.66666666666667</v>
      </c>
      <c r="W24" s="113"/>
      <c r="X24" s="116"/>
      <c r="Y24" s="12"/>
      <c r="Z24" s="198"/>
      <c r="AA24" s="276"/>
      <c r="AB24" s="277"/>
      <c r="AC24" s="12">
        <v>2</v>
      </c>
      <c r="AD24" s="198"/>
      <c r="AE24" s="117">
        <f>M24-J24</f>
        <v>-214.61038961038957</v>
      </c>
      <c r="AF24" s="110">
        <f>M24/J24</f>
        <v>0.89269480519480526</v>
      </c>
      <c r="AG24" s="359"/>
    </row>
    <row r="25" spans="1:33" ht="15.75" customHeight="1">
      <c r="A25" s="295"/>
      <c r="B25" s="163"/>
      <c r="C25" s="274"/>
      <c r="D25" s="275"/>
      <c r="E25" s="101"/>
      <c r="F25" s="111"/>
      <c r="G25" s="103"/>
      <c r="H25" s="26"/>
      <c r="I25" s="107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12"/>
      <c r="Z25" s="198"/>
      <c r="AA25" s="276"/>
      <c r="AB25" s="277"/>
      <c r="AC25" s="12"/>
      <c r="AD25" s="198"/>
      <c r="AE25" s="117"/>
      <c r="AF25" s="110"/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21.666666666666668</v>
      </c>
      <c r="J38" s="137">
        <f t="shared" si="6"/>
        <v>2000</v>
      </c>
      <c r="K38" s="138">
        <f t="shared" ref="K38" si="7">J38/I38</f>
        <v>92.307692307692307</v>
      </c>
      <c r="L38" s="136">
        <f t="shared" ref="L38:M38" si="8">AVERAGE(L22:L37)</f>
        <v>22</v>
      </c>
      <c r="M38" s="137">
        <f t="shared" si="8"/>
        <v>1784.4742149902995</v>
      </c>
      <c r="N38" s="138">
        <f>M38/L38</f>
        <v>81.112464317740887</v>
      </c>
      <c r="O38" s="139">
        <f>L38-I38</f>
        <v>0.33333333333333215</v>
      </c>
      <c r="P38" s="140">
        <f>N38-K38</f>
        <v>-11.19522798995142</v>
      </c>
      <c r="Q38" s="141">
        <f>N38/K38</f>
        <v>0.87871836344219301</v>
      </c>
      <c r="R38" s="291"/>
      <c r="S38" s="142">
        <f>S22</f>
        <v>0.25008101851851849</v>
      </c>
      <c r="T38" s="143">
        <f>INDEX(T22:T37,COUNTA(T22:T37))</f>
        <v>0.46458333333333335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7</v>
      </c>
      <c r="AD38" s="180">
        <f>SUM(AD22:AD37)</f>
        <v>0</v>
      </c>
      <c r="AE38" s="168">
        <f>M38-J38</f>
        <v>-215.52578500970048</v>
      </c>
      <c r="AF38" s="141">
        <f>M38/J38</f>
        <v>0.89223710749514973</v>
      </c>
      <c r="AG38" s="360"/>
    </row>
    <row r="39" spans="1:33" ht="15.75" customHeight="1">
      <c r="A39" s="284" t="s">
        <v>189</v>
      </c>
      <c r="B39" s="146" t="s">
        <v>183</v>
      </c>
      <c r="C39" s="287" t="s">
        <v>188</v>
      </c>
      <c r="D39" s="288"/>
      <c r="E39" s="147">
        <v>59.34</v>
      </c>
      <c r="F39" s="97">
        <v>1820</v>
      </c>
      <c r="G39" s="148">
        <f t="shared" ref="G39:G41" si="9">E39*F39</f>
        <v>107998.8</v>
      </c>
      <c r="H39" s="149"/>
      <c r="I39" s="150">
        <v>24</v>
      </c>
      <c r="J39" s="151">
        <v>2000</v>
      </c>
      <c r="K39" s="152">
        <f>J39/I39</f>
        <v>83.333333333333329</v>
      </c>
      <c r="L39" s="107">
        <v>25</v>
      </c>
      <c r="M39" s="151">
        <f>F39/V39*60</f>
        <v>1785.2861035422343</v>
      </c>
      <c r="N39" s="152">
        <f>M39/L39</f>
        <v>71.411444141689373</v>
      </c>
      <c r="O39" s="154">
        <f>L39-I39</f>
        <v>1</v>
      </c>
      <c r="P39" s="155">
        <f>N39-K39</f>
        <v>-11.921889191643956</v>
      </c>
      <c r="Q39" s="156">
        <f>N39/K39</f>
        <v>0.85693732970027248</v>
      </c>
      <c r="R39" s="289">
        <f>Q55</f>
        <v>0.85517238275224239</v>
      </c>
      <c r="S39" s="157">
        <v>0.25</v>
      </c>
      <c r="T39" s="158">
        <v>0.29247685185185185</v>
      </c>
      <c r="U39" s="159"/>
      <c r="V39" s="160">
        <v>61.166666666666664</v>
      </c>
      <c r="W39" s="158"/>
      <c r="X39" s="169"/>
      <c r="Y39" s="12"/>
      <c r="Z39" s="198"/>
      <c r="AA39" s="292"/>
      <c r="AB39" s="293"/>
      <c r="AC39" s="12">
        <v>1</v>
      </c>
      <c r="AD39" s="198"/>
      <c r="AE39" s="115">
        <f>M39-J39</f>
        <v>-214.71389645776571</v>
      </c>
      <c r="AF39" s="156">
        <f>M39/J39</f>
        <v>0.89264305177111714</v>
      </c>
      <c r="AG39" s="281">
        <f>AF55</f>
        <v>0.89182262772733845</v>
      </c>
    </row>
    <row r="40" spans="1:33" ht="15.75" customHeight="1">
      <c r="A40" s="285"/>
      <c r="B40" s="163" t="s">
        <v>183</v>
      </c>
      <c r="C40" s="274" t="s">
        <v>185</v>
      </c>
      <c r="D40" s="275"/>
      <c r="E40" s="101">
        <v>58.67</v>
      </c>
      <c r="F40" s="102">
        <v>4907</v>
      </c>
      <c r="G40" s="103">
        <f t="shared" si="9"/>
        <v>287893.69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24</v>
      </c>
      <c r="M40" s="105">
        <f>F40/V40*60</f>
        <v>1782.2033898305083</v>
      </c>
      <c r="N40" s="106">
        <f>M40/L40</f>
        <v>74.258474576271183</v>
      </c>
      <c r="O40" s="108">
        <f>L40-I40</f>
        <v>1</v>
      </c>
      <c r="P40" s="109">
        <f>N40-K40</f>
        <v>-12.698047162859254</v>
      </c>
      <c r="Q40" s="110">
        <f>N40/K40</f>
        <v>0.8539724576271186</v>
      </c>
      <c r="R40" s="290"/>
      <c r="S40" s="47">
        <v>0.29652777777777778</v>
      </c>
      <c r="T40" s="48">
        <v>0.41125</v>
      </c>
      <c r="U40" s="111">
        <v>5.8333333333333393</v>
      </c>
      <c r="V40" s="112">
        <v>165.20000000000002</v>
      </c>
      <c r="W40" s="113">
        <v>0.41125</v>
      </c>
      <c r="X40" s="116">
        <v>0.44949074074074075</v>
      </c>
      <c r="Y40" s="12"/>
      <c r="Z40" s="198"/>
      <c r="AA40" s="276"/>
      <c r="AB40" s="277"/>
      <c r="AC40" s="12">
        <v>4</v>
      </c>
      <c r="AD40" s="198"/>
      <c r="AE40" s="117">
        <f>M40-J40</f>
        <v>-217.79661016949171</v>
      </c>
      <c r="AF40" s="110">
        <f>M40/J40</f>
        <v>0.89110169491525415</v>
      </c>
      <c r="AG40" s="282"/>
    </row>
    <row r="41" spans="1:33" ht="15.75" customHeight="1">
      <c r="A41" s="285"/>
      <c r="B41" s="163" t="s">
        <v>183</v>
      </c>
      <c r="C41" s="274" t="s">
        <v>191</v>
      </c>
      <c r="D41" s="275"/>
      <c r="E41" s="101">
        <v>59.54</v>
      </c>
      <c r="F41" s="102">
        <v>4094</v>
      </c>
      <c r="G41" s="103">
        <f t="shared" si="9"/>
        <v>243756.76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24</v>
      </c>
      <c r="M41" s="105">
        <f>F41/V41*60</f>
        <v>1783.4462729912884</v>
      </c>
      <c r="N41" s="106">
        <f>M41/L41</f>
        <v>74.310261374637022</v>
      </c>
      <c r="O41" s="108">
        <f>L41-I41</f>
        <v>1</v>
      </c>
      <c r="P41" s="109">
        <f>N41-K41</f>
        <v>-12.646260364493415</v>
      </c>
      <c r="Q41" s="110">
        <f>N41/K41</f>
        <v>0.8545680058083257</v>
      </c>
      <c r="R41" s="290"/>
      <c r="S41" s="47">
        <v>0.44949074074074075</v>
      </c>
      <c r="T41" s="48">
        <v>0.54513888888888884</v>
      </c>
      <c r="U41" s="111">
        <v>55.06666666666667</v>
      </c>
      <c r="V41" s="112">
        <v>137.73333333333326</v>
      </c>
      <c r="W41" s="113"/>
      <c r="X41" s="116"/>
      <c r="Y41" s="12"/>
      <c r="Z41" s="198"/>
      <c r="AA41" s="276"/>
      <c r="AB41" s="277"/>
      <c r="AC41" s="12">
        <v>3</v>
      </c>
      <c r="AD41" s="198"/>
      <c r="AE41" s="117">
        <f>M41-J41</f>
        <v>-216.55372700871158</v>
      </c>
      <c r="AF41" s="110">
        <f>M41/J41</f>
        <v>0.89172313649564416</v>
      </c>
      <c r="AG41" s="282"/>
    </row>
    <row r="42" spans="1:33" ht="15.75" customHeight="1">
      <c r="A42" s="285"/>
      <c r="B42" s="163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12"/>
      <c r="Z42" s="198"/>
      <c r="AA42" s="276"/>
      <c r="AB42" s="277"/>
      <c r="AC42" s="12"/>
      <c r="AD42" s="198"/>
      <c r="AE42" s="117"/>
      <c r="AF42" s="110"/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23.333333333333332</v>
      </c>
      <c r="J55" s="137">
        <f t="shared" si="10"/>
        <v>2000</v>
      </c>
      <c r="K55" s="138">
        <f t="shared" ref="K55" si="11">J55/I55</f>
        <v>85.714285714285722</v>
      </c>
      <c r="L55" s="136">
        <f t="shared" ref="L55:M55" si="12">AVERAGE(L39:L54)</f>
        <v>24.333333333333332</v>
      </c>
      <c r="M55" s="137">
        <f t="shared" si="12"/>
        <v>1783.645255454677</v>
      </c>
      <c r="N55" s="138">
        <f>M55/L55</f>
        <v>73.300489950192215</v>
      </c>
      <c r="O55" s="139">
        <f>L55-I55</f>
        <v>1</v>
      </c>
      <c r="P55" s="140">
        <f>N55-K55</f>
        <v>-12.413795764093507</v>
      </c>
      <c r="Q55" s="141">
        <f>N55/K55</f>
        <v>0.85517238275224239</v>
      </c>
      <c r="R55" s="291"/>
      <c r="S55" s="142">
        <f>S39</f>
        <v>0.25</v>
      </c>
      <c r="T55" s="143">
        <f>INDEX(T39:T54,COUNTA(T39:T54))</f>
        <v>0.54513888888888884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8</v>
      </c>
      <c r="AD55" s="191">
        <f>SUM(AD39:AD54)</f>
        <v>0</v>
      </c>
      <c r="AE55" s="168">
        <f>M55-J55</f>
        <v>-216.354744545323</v>
      </c>
      <c r="AF55" s="141">
        <f>M55/J55</f>
        <v>0.89182262772733845</v>
      </c>
      <c r="AG55" s="283"/>
    </row>
    <row r="56" spans="1:33" ht="15.75" customHeight="1">
      <c r="A56" s="294" t="s">
        <v>210</v>
      </c>
      <c r="B56" s="114" t="s">
        <v>176</v>
      </c>
      <c r="C56" s="362" t="s">
        <v>177</v>
      </c>
      <c r="D56" s="362"/>
      <c r="E56" s="147">
        <v>19.7</v>
      </c>
      <c r="F56" s="97">
        <v>3486</v>
      </c>
      <c r="G56" s="148">
        <f t="shared" ref="G56:G57" si="13">E56*F56</f>
        <v>68674.2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1079.6283551273229</v>
      </c>
      <c r="N56" s="152">
        <f>M56/L56</f>
        <v>83.048335009794073</v>
      </c>
      <c r="O56" s="154">
        <f>L56-I56</f>
        <v>0</v>
      </c>
      <c r="P56" s="155">
        <f>N56-K56</f>
        <v>-9.2593572978982337</v>
      </c>
      <c r="Q56" s="156">
        <f>N56/K56</f>
        <v>0.89969029593943584</v>
      </c>
      <c r="R56" s="289">
        <f>Q72</f>
        <v>0.89319668426608101</v>
      </c>
      <c r="S56" s="157">
        <v>0.29185185185185186</v>
      </c>
      <c r="T56" s="158">
        <v>0.42638888888888887</v>
      </c>
      <c r="U56" s="159"/>
      <c r="V56" s="160">
        <v>193.73333333333329</v>
      </c>
      <c r="W56" s="158"/>
      <c r="X56" s="169"/>
      <c r="Y56" s="12"/>
      <c r="Z56" s="198"/>
      <c r="AA56" s="292"/>
      <c r="AB56" s="293"/>
      <c r="AC56" s="12">
        <v>4</v>
      </c>
      <c r="AD56" s="198"/>
      <c r="AE56" s="115">
        <f>M56-J56</f>
        <v>-120.37164487267705</v>
      </c>
      <c r="AF56" s="156">
        <f>M56/J56</f>
        <v>0.89969029593943584</v>
      </c>
      <c r="AG56" s="281">
        <f>AF72</f>
        <v>0.89319668426608112</v>
      </c>
    </row>
    <row r="57" spans="1:33" ht="15.75" customHeight="1">
      <c r="A57" s="295"/>
      <c r="B57" s="100" t="s">
        <v>178</v>
      </c>
      <c r="C57" s="361" t="s">
        <v>179</v>
      </c>
      <c r="D57" s="361"/>
      <c r="E57" s="101">
        <v>29.97</v>
      </c>
      <c r="F57" s="102">
        <v>2743</v>
      </c>
      <c r="G57" s="103">
        <f t="shared" si="13"/>
        <v>82207.709999999992</v>
      </c>
      <c r="H57" s="26"/>
      <c r="I57" s="104">
        <v>21</v>
      </c>
      <c r="J57" s="105">
        <v>2790</v>
      </c>
      <c r="K57" s="106">
        <f t="shared" ref="K57" si="14">J57/I57</f>
        <v>132.85714285714286</v>
      </c>
      <c r="L57" s="107">
        <v>21</v>
      </c>
      <c r="M57" s="105">
        <f>F57/V57*60</f>
        <v>2484.2264150943406</v>
      </c>
      <c r="N57" s="106">
        <f>M57/L57</f>
        <v>118.29649595687336</v>
      </c>
      <c r="O57" s="108">
        <f>L57-I57</f>
        <v>0</v>
      </c>
      <c r="P57" s="109">
        <f>N57-K57</f>
        <v>-14.560646900269504</v>
      </c>
      <c r="Q57" s="110">
        <f>N57/K57</f>
        <v>0.89040373300872422</v>
      </c>
      <c r="R57" s="290"/>
      <c r="S57" s="47">
        <v>0.42986111111111114</v>
      </c>
      <c r="T57" s="48">
        <v>0.47586805555555556</v>
      </c>
      <c r="U57" s="111">
        <v>5.0000000000000622</v>
      </c>
      <c r="V57" s="112">
        <v>66.249999999999972</v>
      </c>
      <c r="W57" s="113"/>
      <c r="X57" s="116"/>
      <c r="Y57" s="12"/>
      <c r="Z57" s="198"/>
      <c r="AA57" s="276"/>
      <c r="AB57" s="277"/>
      <c r="AC57" s="12">
        <v>1</v>
      </c>
      <c r="AD57" s="198"/>
      <c r="AE57" s="117">
        <f>M57-J57</f>
        <v>-305.77358490565939</v>
      </c>
      <c r="AF57" s="110">
        <f>M57/J57</f>
        <v>0.89040373300872422</v>
      </c>
      <c r="AG57" s="282"/>
    </row>
    <row r="58" spans="1:33" ht="15.75" customHeight="1">
      <c r="A58" s="295"/>
      <c r="B58" s="100"/>
      <c r="C58" s="361"/>
      <c r="D58" s="361"/>
      <c r="E58" s="101"/>
      <c r="F58" s="102"/>
      <c r="G58" s="103"/>
      <c r="H58" s="26"/>
      <c r="I58" s="104"/>
      <c r="J58" s="105"/>
      <c r="K58" s="106"/>
      <c r="L58" s="107"/>
      <c r="M58" s="105"/>
      <c r="N58" s="106"/>
      <c r="O58" s="108"/>
      <c r="P58" s="109"/>
      <c r="Q58" s="110"/>
      <c r="R58" s="290"/>
      <c r="S58" s="47"/>
      <c r="T58" s="48"/>
      <c r="U58" s="111"/>
      <c r="V58" s="112"/>
      <c r="W58" s="113"/>
      <c r="X58" s="116"/>
      <c r="Y58" s="12"/>
      <c r="Z58" s="198"/>
      <c r="AA58" s="276"/>
      <c r="AB58" s="277"/>
      <c r="AC58" s="12"/>
      <c r="AD58" s="198"/>
      <c r="AE58" s="117"/>
      <c r="AF58" s="110"/>
      <c r="AG58" s="282"/>
    </row>
    <row r="59" spans="1:33" ht="15.75" customHeight="1">
      <c r="A59" s="295"/>
      <c r="B59" s="100"/>
      <c r="C59" s="361"/>
      <c r="D59" s="361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12"/>
      <c r="Z59" s="198"/>
      <c r="AA59" s="276"/>
      <c r="AB59" s="277"/>
      <c r="AC59" s="12"/>
      <c r="AD59" s="198"/>
      <c r="AE59" s="199"/>
      <c r="AF59" s="200"/>
      <c r="AG59" s="282"/>
    </row>
    <row r="60" spans="1:33" ht="15.75" customHeight="1">
      <c r="A60" s="296"/>
      <c r="B60" s="100"/>
      <c r="C60" s="361"/>
      <c r="D60" s="361"/>
      <c r="E60" s="101"/>
      <c r="F60" s="105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99"/>
      <c r="AF60" s="200"/>
      <c r="AG60" s="282"/>
    </row>
    <row r="61" spans="1:33" ht="15.75" customHeight="1">
      <c r="A61" s="296"/>
      <c r="B61" s="100"/>
      <c r="C61" s="361"/>
      <c r="D61" s="361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99"/>
      <c r="AF61" s="200"/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15">AVERAGE(I56:I71)</f>
        <v>17</v>
      </c>
      <c r="J72" s="137">
        <f t="shared" si="15"/>
        <v>1995</v>
      </c>
      <c r="K72" s="138">
        <f t="shared" ref="K72:K75" si="16">J72/I72</f>
        <v>117.35294117647059</v>
      </c>
      <c r="L72" s="136">
        <f t="shared" ref="L72:M72" si="17">AVERAGE(L56:L71)</f>
        <v>17</v>
      </c>
      <c r="M72" s="137">
        <f t="shared" si="17"/>
        <v>1781.9273851108319</v>
      </c>
      <c r="N72" s="138">
        <f>M72/L72</f>
        <v>104.81925794769599</v>
      </c>
      <c r="O72" s="139">
        <f>L72-I72</f>
        <v>0</v>
      </c>
      <c r="P72" s="140">
        <f>N72-K72</f>
        <v>-12.533683228774606</v>
      </c>
      <c r="Q72" s="141">
        <f>N72/K72</f>
        <v>0.89319668426608101</v>
      </c>
      <c r="R72" s="291"/>
      <c r="S72" s="142">
        <f>S56</f>
        <v>0.29185185185185186</v>
      </c>
      <c r="T72" s="143">
        <f>INDEX(T56:T71,COUNTA(T56:T71))</f>
        <v>0.47586805555555556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5</v>
      </c>
      <c r="AD72" s="191">
        <f>SUM(AD56:AD71)</f>
        <v>0</v>
      </c>
      <c r="AE72" s="168">
        <f>M72-J72</f>
        <v>-213.07261488916811</v>
      </c>
      <c r="AF72" s="141">
        <f>M72/J72</f>
        <v>0.89319668426608112</v>
      </c>
      <c r="AG72" s="283"/>
    </row>
    <row r="73" spans="1:33" ht="15.75" customHeight="1">
      <c r="A73" s="284" t="s">
        <v>118</v>
      </c>
      <c r="B73" s="100" t="s">
        <v>178</v>
      </c>
      <c r="C73" s="274" t="s">
        <v>216</v>
      </c>
      <c r="D73" s="275"/>
      <c r="E73" s="101">
        <v>21.92</v>
      </c>
      <c r="F73" s="102">
        <v>2173</v>
      </c>
      <c r="G73" s="121">
        <f t="shared" ref="G73:G75" si="18">E73*F73</f>
        <v>47632.160000000003</v>
      </c>
      <c r="H73" s="122"/>
      <c r="I73" s="104">
        <v>6</v>
      </c>
      <c r="J73" s="105">
        <v>3600</v>
      </c>
      <c r="K73" s="106">
        <f t="shared" si="16"/>
        <v>600</v>
      </c>
      <c r="L73" s="107">
        <v>6</v>
      </c>
      <c r="M73" s="105">
        <f>F73/V73*60</f>
        <v>3251.3715710723159</v>
      </c>
      <c r="N73" s="106">
        <f>M73/L73</f>
        <v>541.89526184538602</v>
      </c>
      <c r="O73" s="108">
        <f>L73-I73</f>
        <v>0</v>
      </c>
      <c r="P73" s="109">
        <f>N73-K73</f>
        <v>-58.104738154613983</v>
      </c>
      <c r="Q73" s="110">
        <f>N73/K73</f>
        <v>0.90315876974231002</v>
      </c>
      <c r="R73" s="289">
        <f>Q89</f>
        <v>0.90393963838678193</v>
      </c>
      <c r="S73" s="47">
        <v>0.50694444444444442</v>
      </c>
      <c r="T73" s="48">
        <v>0.53479166666666667</v>
      </c>
      <c r="U73" s="111">
        <v>55.999999999999957</v>
      </c>
      <c r="V73" s="112">
        <v>40.100000000000037</v>
      </c>
      <c r="W73" s="113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-348.62842892768413</v>
      </c>
      <c r="AF73" s="156">
        <f>M73/J73</f>
        <v>0.90315876974231002</v>
      </c>
      <c r="AG73" s="281">
        <f>AF89</f>
        <v>0.90393963838678182</v>
      </c>
    </row>
    <row r="74" spans="1:33" ht="15.75" customHeight="1">
      <c r="A74" s="285"/>
      <c r="B74" s="100" t="s">
        <v>211</v>
      </c>
      <c r="C74" s="274" t="s">
        <v>212</v>
      </c>
      <c r="D74" s="275"/>
      <c r="E74" s="101">
        <v>27.05</v>
      </c>
      <c r="F74" s="102">
        <v>592</v>
      </c>
      <c r="G74" s="121">
        <f t="shared" si="18"/>
        <v>16013.6</v>
      </c>
      <c r="H74" s="62"/>
      <c r="I74" s="104">
        <v>6</v>
      </c>
      <c r="J74" s="105">
        <v>3273</v>
      </c>
      <c r="K74" s="106">
        <f t="shared" si="16"/>
        <v>545.5</v>
      </c>
      <c r="L74" s="107">
        <v>6</v>
      </c>
      <c r="M74" s="105">
        <f>F74/V74*60</f>
        <v>2959.9999999999714</v>
      </c>
      <c r="N74" s="106">
        <f>M74/L74</f>
        <v>493.33333333332854</v>
      </c>
      <c r="O74" s="123">
        <f>L74-I74</f>
        <v>0</v>
      </c>
      <c r="P74" s="124">
        <f>N74-K74</f>
        <v>-52.16666666667146</v>
      </c>
      <c r="Q74" s="125">
        <f>N74/K74</f>
        <v>0.90436908035440611</v>
      </c>
      <c r="R74" s="290"/>
      <c r="S74" s="47">
        <v>0.53888888888888886</v>
      </c>
      <c r="T74" s="48">
        <v>0.54722222222222228</v>
      </c>
      <c r="U74" s="111">
        <v>5.8999999999999631</v>
      </c>
      <c r="V74" s="112">
        <v>12.000000000000117</v>
      </c>
      <c r="W74" s="113"/>
      <c r="X74" s="116"/>
      <c r="Y74" s="12"/>
      <c r="Z74" s="198"/>
      <c r="AA74" s="276"/>
      <c r="AB74" s="277"/>
      <c r="AC74" s="12">
        <v>1</v>
      </c>
      <c r="AD74" s="198"/>
      <c r="AE74" s="117">
        <f>M74-J74</f>
        <v>-313.00000000002865</v>
      </c>
      <c r="AF74" s="110">
        <f>M74/J74</f>
        <v>0.90436908035440611</v>
      </c>
      <c r="AG74" s="282"/>
    </row>
    <row r="75" spans="1:33" ht="15.75" customHeight="1">
      <c r="A75" s="285"/>
      <c r="B75" s="100" t="s">
        <v>211</v>
      </c>
      <c r="C75" s="274" t="s">
        <v>215</v>
      </c>
      <c r="D75" s="275"/>
      <c r="E75" s="101">
        <v>26.21</v>
      </c>
      <c r="F75" s="102">
        <v>2516</v>
      </c>
      <c r="G75" s="121">
        <f t="shared" si="18"/>
        <v>65944.36</v>
      </c>
      <c r="H75" s="62"/>
      <c r="I75" s="104">
        <v>6</v>
      </c>
      <c r="J75" s="105">
        <v>3273</v>
      </c>
      <c r="K75" s="106">
        <f t="shared" si="16"/>
        <v>545.5</v>
      </c>
      <c r="L75" s="118">
        <v>6</v>
      </c>
      <c r="M75" s="105">
        <f>F75/V75*60</f>
        <v>2960.0000000000014</v>
      </c>
      <c r="N75" s="106">
        <f>M75/L75</f>
        <v>493.33333333333354</v>
      </c>
      <c r="O75" s="123">
        <f>L75-I75</f>
        <v>0</v>
      </c>
      <c r="P75" s="124">
        <f>N75-K75</f>
        <v>-52.166666666666458</v>
      </c>
      <c r="Q75" s="125">
        <f>N75/K75</f>
        <v>0.90436908035441532</v>
      </c>
      <c r="R75" s="290"/>
      <c r="S75" s="47">
        <v>0.55069444444444449</v>
      </c>
      <c r="T75" s="48">
        <v>0.58611111111111114</v>
      </c>
      <c r="U75" s="111">
        <v>4.9999999999999822</v>
      </c>
      <c r="V75" s="112">
        <v>50.999999999999979</v>
      </c>
      <c r="W75" s="113"/>
      <c r="X75" s="116"/>
      <c r="Y75" s="12"/>
      <c r="Z75" s="198"/>
      <c r="AA75" s="276"/>
      <c r="AB75" s="277"/>
      <c r="AC75" s="12">
        <v>1</v>
      </c>
      <c r="AD75" s="198"/>
      <c r="AE75" s="117">
        <f>M75-J75</f>
        <v>-312.99999999999864</v>
      </c>
      <c r="AF75" s="110">
        <f>M75/J75</f>
        <v>0.90436908035441532</v>
      </c>
      <c r="AG75" s="282"/>
    </row>
    <row r="76" spans="1:33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27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27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13"/>
      <c r="X83" s="127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13"/>
      <c r="X84" s="127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13"/>
      <c r="X85" s="127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13"/>
      <c r="X86" s="127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13"/>
      <c r="X87" s="127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19">AVERAGE(I73:I88)</f>
        <v>6</v>
      </c>
      <c r="J89" s="137">
        <f t="shared" si="19"/>
        <v>3382</v>
      </c>
      <c r="K89" s="138">
        <f t="shared" ref="K89" si="20">J89/I89</f>
        <v>563.66666666666663</v>
      </c>
      <c r="L89" s="136">
        <f t="shared" ref="L89:M89" si="21">AVERAGE(L73:L88)</f>
        <v>6</v>
      </c>
      <c r="M89" s="137">
        <f t="shared" si="21"/>
        <v>3057.1238570240962</v>
      </c>
      <c r="N89" s="138">
        <f>M89/L89</f>
        <v>509.52064283734938</v>
      </c>
      <c r="O89" s="139">
        <f>L89-I89</f>
        <v>0</v>
      </c>
      <c r="P89" s="140">
        <f>N89-K89</f>
        <v>-54.146023829317244</v>
      </c>
      <c r="Q89" s="141">
        <f>N89/K89</f>
        <v>0.90393963838678193</v>
      </c>
      <c r="R89" s="291"/>
      <c r="S89" s="142">
        <f>S73</f>
        <v>0.50694444444444442</v>
      </c>
      <c r="T89" s="143">
        <f>INDEX(T73:T88,COUNTA(T73:T88))</f>
        <v>0.58611111111111114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9"/>
      <c r="AB89" s="280"/>
      <c r="AC89" s="179">
        <f>SUM(AC73:AC88)</f>
        <v>3</v>
      </c>
      <c r="AD89" s="191">
        <f>SUM(AD73:AD88)</f>
        <v>0</v>
      </c>
      <c r="AE89" s="168">
        <f>M89-J89</f>
        <v>-324.8761429759038</v>
      </c>
      <c r="AF89" s="141">
        <f>M89/J89</f>
        <v>0.90393963838678182</v>
      </c>
      <c r="AG89" s="283"/>
    </row>
    <row r="90" spans="1:33" ht="15.75" customHeight="1">
      <c r="A90" s="294" t="s">
        <v>220</v>
      </c>
      <c r="B90" s="146" t="s">
        <v>181</v>
      </c>
      <c r="C90" s="287" t="s">
        <v>203</v>
      </c>
      <c r="D90" s="288"/>
      <c r="E90" s="147">
        <v>58.17</v>
      </c>
      <c r="F90" s="97">
        <v>1763</v>
      </c>
      <c r="G90" s="148">
        <f t="shared" ref="G90:G91" si="22">E90*F90</f>
        <v>102553.71</v>
      </c>
      <c r="H90" s="149"/>
      <c r="I90" s="150">
        <v>19</v>
      </c>
      <c r="J90" s="151">
        <v>1800</v>
      </c>
      <c r="K90" s="152">
        <f>J90/I90</f>
        <v>94.736842105263165</v>
      </c>
      <c r="L90" s="153">
        <v>19</v>
      </c>
      <c r="M90" s="151">
        <f>F90/V90*60</f>
        <v>1605.5653933721233</v>
      </c>
      <c r="N90" s="152">
        <f>M90/L90</f>
        <v>84.503441756427534</v>
      </c>
      <c r="O90" s="154">
        <f>L90-I90</f>
        <v>0</v>
      </c>
      <c r="P90" s="155">
        <f>N90-K90</f>
        <v>-10.23340034883563</v>
      </c>
      <c r="Q90" s="156">
        <f>N90/K90</f>
        <v>0.89198077409562393</v>
      </c>
      <c r="R90" s="289">
        <f>Q106</f>
        <v>0.89191757825097173</v>
      </c>
      <c r="S90" s="157">
        <v>0.70841435185185186</v>
      </c>
      <c r="T90" s="158">
        <v>0.75416666666666665</v>
      </c>
      <c r="U90" s="159"/>
      <c r="V90" s="160">
        <v>65.883333333333297</v>
      </c>
      <c r="W90" s="158"/>
      <c r="X90" s="169"/>
      <c r="Y90" s="196"/>
      <c r="Z90" s="197"/>
      <c r="AA90" s="292"/>
      <c r="AB90" s="293"/>
      <c r="AC90" s="196">
        <v>1</v>
      </c>
      <c r="AD90" s="197"/>
      <c r="AE90" s="115">
        <f>M90-J90</f>
        <v>-194.43460662787675</v>
      </c>
      <c r="AF90" s="156">
        <f>M90/J90</f>
        <v>0.89198077409562404</v>
      </c>
      <c r="AG90" s="281">
        <f>AF106</f>
        <v>0.89191757825097184</v>
      </c>
    </row>
    <row r="91" spans="1:33" ht="15.75" customHeight="1">
      <c r="A91" s="295"/>
      <c r="B91" s="163" t="s">
        <v>181</v>
      </c>
      <c r="C91" s="274" t="s">
        <v>221</v>
      </c>
      <c r="D91" s="275"/>
      <c r="E91" s="101">
        <v>44.98</v>
      </c>
      <c r="F91" s="102">
        <v>4177</v>
      </c>
      <c r="G91" s="103">
        <f t="shared" si="22"/>
        <v>187881.46</v>
      </c>
      <c r="H91" s="26"/>
      <c r="I91" s="104">
        <v>21</v>
      </c>
      <c r="J91" s="105">
        <v>1800</v>
      </c>
      <c r="K91" s="106">
        <f t="shared" ref="K91" si="23">J91/I91</f>
        <v>85.714285714285708</v>
      </c>
      <c r="L91" s="107">
        <v>21</v>
      </c>
      <c r="M91" s="105">
        <f>F91/V91*60</f>
        <v>1605.3378883313756</v>
      </c>
      <c r="N91" s="106">
        <f>M91/L91</f>
        <v>76.444661349113119</v>
      </c>
      <c r="O91" s="108">
        <f>L91-I91</f>
        <v>0</v>
      </c>
      <c r="P91" s="109">
        <f>N91-K91</f>
        <v>-9.2696243651725894</v>
      </c>
      <c r="Q91" s="110">
        <f>N91/K91</f>
        <v>0.89185438240631976</v>
      </c>
      <c r="R91" s="290"/>
      <c r="S91" s="47">
        <v>0.75763888888888886</v>
      </c>
      <c r="T91" s="48">
        <v>0.86605324074074075</v>
      </c>
      <c r="U91" s="111">
        <v>4.9999999999999822</v>
      </c>
      <c r="V91" s="112">
        <v>156.11666666666673</v>
      </c>
      <c r="W91" s="113"/>
      <c r="X91" s="116"/>
      <c r="Y91" s="12"/>
      <c r="Z91" s="198"/>
      <c r="AA91" s="276"/>
      <c r="AB91" s="277"/>
      <c r="AC91" s="12">
        <v>3</v>
      </c>
      <c r="AD91" s="198"/>
      <c r="AE91" s="117">
        <f>M91-J91</f>
        <v>-194.66211166862445</v>
      </c>
      <c r="AF91" s="110">
        <f>M91/J91</f>
        <v>0.89185438240631976</v>
      </c>
      <c r="AG91" s="282"/>
    </row>
    <row r="92" spans="1:33" ht="15.75" customHeight="1">
      <c r="A92" s="295"/>
      <c r="B92" s="163"/>
      <c r="C92" s="274"/>
      <c r="D92" s="275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16"/>
      <c r="Y92" s="12"/>
      <c r="Z92" s="198"/>
      <c r="AA92" s="276"/>
      <c r="AB92" s="277"/>
      <c r="AC92" s="12"/>
      <c r="AD92" s="198"/>
      <c r="AE92" s="117"/>
      <c r="AF92" s="110"/>
      <c r="AG92" s="282"/>
    </row>
    <row r="93" spans="1:33" ht="15.75" customHeight="1">
      <c r="A93" s="295"/>
      <c r="B93" s="163"/>
      <c r="C93" s="274"/>
      <c r="D93" s="275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282"/>
    </row>
    <row r="94" spans="1:33" ht="15.75" customHeight="1">
      <c r="A94" s="296"/>
      <c r="B94" s="163"/>
      <c r="C94" s="274"/>
      <c r="D94" s="275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282"/>
    </row>
    <row r="95" spans="1:33" ht="15.75" customHeight="1">
      <c r="A95" s="296"/>
      <c r="B95" s="163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282"/>
    </row>
    <row r="96" spans="1:33" ht="15.75" customHeight="1">
      <c r="A96" s="296"/>
      <c r="B96" s="163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76"/>
      <c r="AB96" s="277"/>
      <c r="AC96" s="12"/>
      <c r="AD96" s="198"/>
      <c r="AE96" s="117"/>
      <c r="AF96" s="110"/>
      <c r="AG96" s="282"/>
    </row>
    <row r="97" spans="1:33" ht="15.75" customHeight="1">
      <c r="A97" s="296"/>
      <c r="B97" s="163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76"/>
      <c r="AB97" s="277"/>
      <c r="AC97" s="12"/>
      <c r="AD97" s="198"/>
      <c r="AE97" s="117"/>
      <c r="AF97" s="110"/>
      <c r="AG97" s="282"/>
    </row>
    <row r="98" spans="1:33" ht="15.75" customHeight="1">
      <c r="A98" s="296"/>
      <c r="B98" s="163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76"/>
      <c r="AB98" s="277"/>
      <c r="AC98" s="12"/>
      <c r="AD98" s="198"/>
      <c r="AE98" s="117"/>
      <c r="AF98" s="110"/>
      <c r="AG98" s="282"/>
    </row>
    <row r="99" spans="1:33" ht="15.75" customHeight="1">
      <c r="A99" s="296"/>
      <c r="B99" s="163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76"/>
      <c r="AB99" s="277"/>
      <c r="AC99" s="12"/>
      <c r="AD99" s="198"/>
      <c r="AE99" s="117"/>
      <c r="AF99" s="110"/>
      <c r="AG99" s="282"/>
    </row>
    <row r="100" spans="1:33" ht="15.75" customHeight="1">
      <c r="A100" s="296"/>
      <c r="B100" s="163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76"/>
      <c r="AB100" s="277"/>
      <c r="AC100" s="12"/>
      <c r="AD100" s="198"/>
      <c r="AE100" s="117"/>
      <c r="AF100" s="110"/>
      <c r="AG100" s="282"/>
    </row>
    <row r="101" spans="1:33" ht="15.75" customHeight="1">
      <c r="A101" s="296"/>
      <c r="B101" s="163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76"/>
      <c r="AB101" s="277"/>
      <c r="AC101" s="12"/>
      <c r="AD101" s="198"/>
      <c r="AE101" s="117"/>
      <c r="AF101" s="110"/>
      <c r="AG101" s="282"/>
    </row>
    <row r="102" spans="1:33" ht="15.75" customHeight="1">
      <c r="A102" s="296"/>
      <c r="B102" s="163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76"/>
      <c r="AB102" s="277"/>
      <c r="AC102" s="12"/>
      <c r="AD102" s="198"/>
      <c r="AE102" s="117"/>
      <c r="AF102" s="110"/>
      <c r="AG102" s="282"/>
    </row>
    <row r="103" spans="1:33" ht="15.75" customHeight="1">
      <c r="A103" s="296"/>
      <c r="B103" s="163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76"/>
      <c r="AB103" s="277"/>
      <c r="AC103" s="12"/>
      <c r="AD103" s="198"/>
      <c r="AE103" s="117"/>
      <c r="AF103" s="110"/>
      <c r="AG103" s="282"/>
    </row>
    <row r="104" spans="1:33" ht="15.75" customHeight="1">
      <c r="A104" s="296"/>
      <c r="B104" s="163"/>
      <c r="C104" s="274"/>
      <c r="D104" s="275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76"/>
      <c r="AB104" s="277"/>
      <c r="AC104" s="12"/>
      <c r="AD104" s="198"/>
      <c r="AE104" s="117"/>
      <c r="AF104" s="110"/>
      <c r="AG104" s="282"/>
    </row>
    <row r="105" spans="1:33" ht="15.75" customHeight="1">
      <c r="A105" s="296"/>
      <c r="B105" s="163"/>
      <c r="C105" s="274"/>
      <c r="D105" s="275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76"/>
      <c r="AB105" s="277"/>
      <c r="AC105" s="12"/>
      <c r="AD105" s="198"/>
      <c r="AE105" s="165"/>
      <c r="AF105" s="125"/>
      <c r="AG105" s="282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20</v>
      </c>
      <c r="J106" s="137">
        <f t="shared" si="24"/>
        <v>1800</v>
      </c>
      <c r="K106" s="138">
        <f t="shared" ref="K106" si="25">J106/I106</f>
        <v>90</v>
      </c>
      <c r="L106" s="136">
        <f t="shared" ref="L106:M106" si="26">AVERAGE(L90:L105)</f>
        <v>20</v>
      </c>
      <c r="M106" s="137">
        <f t="shared" si="26"/>
        <v>1605.4516408517493</v>
      </c>
      <c r="N106" s="138">
        <f>M106/L106</f>
        <v>80.272582042587459</v>
      </c>
      <c r="O106" s="139">
        <f>L106-I106</f>
        <v>0</v>
      </c>
      <c r="P106" s="140">
        <f>N106-K106</f>
        <v>-9.7274179574125412</v>
      </c>
      <c r="Q106" s="141">
        <f>N106/K106</f>
        <v>0.89191757825097173</v>
      </c>
      <c r="R106" s="291"/>
      <c r="S106" s="142">
        <f>S90</f>
        <v>0.70841435185185186</v>
      </c>
      <c r="T106" s="143">
        <f>INDEX(T90:T105,COUNTA(T90:T105))</f>
        <v>0.86605324074074075</v>
      </c>
      <c r="U106" s="144"/>
      <c r="V106" s="166"/>
      <c r="W106" s="167"/>
      <c r="X106" s="138"/>
      <c r="Y106" s="179">
        <f t="shared" ref="Y106:Z106" si="27">SUM(Y90:Y105)</f>
        <v>0</v>
      </c>
      <c r="Z106" s="180">
        <f t="shared" si="27"/>
        <v>0</v>
      </c>
      <c r="AA106" s="279"/>
      <c r="AB106" s="280"/>
      <c r="AC106" s="179">
        <f t="shared" ref="AC106:AD106" si="28">SUM(AC90:AC105)</f>
        <v>4</v>
      </c>
      <c r="AD106" s="180">
        <f t="shared" si="28"/>
        <v>0</v>
      </c>
      <c r="AE106" s="168">
        <f>M106-J106</f>
        <v>-194.54835914825071</v>
      </c>
      <c r="AF106" s="141">
        <f>M106/J106</f>
        <v>0.89191757825097184</v>
      </c>
      <c r="AG106" s="283"/>
    </row>
    <row r="107" spans="1:33" ht="15.75" customHeight="1">
      <c r="A107" s="284" t="s">
        <v>196</v>
      </c>
      <c r="B107" s="146" t="s">
        <v>181</v>
      </c>
      <c r="C107" s="287" t="s">
        <v>201</v>
      </c>
      <c r="D107" s="288"/>
      <c r="E107" s="147">
        <v>54.09</v>
      </c>
      <c r="F107" s="159">
        <v>1499</v>
      </c>
      <c r="G107" s="148">
        <f t="shared" ref="G107:G109" si="29">E107*F107</f>
        <v>81080.91</v>
      </c>
      <c r="H107" s="149"/>
      <c r="I107" s="150">
        <v>19</v>
      </c>
      <c r="J107" s="151">
        <v>2000</v>
      </c>
      <c r="K107" s="152">
        <f>J107/I107</f>
        <v>105.26315789473684</v>
      </c>
      <c r="L107" s="153">
        <v>20</v>
      </c>
      <c r="M107" s="151">
        <f>F107/V107*60</f>
        <v>1785.1141250413521</v>
      </c>
      <c r="N107" s="152">
        <f>M107/L107</f>
        <v>89.255706252067597</v>
      </c>
      <c r="O107" s="154">
        <f>L107-I107</f>
        <v>1</v>
      </c>
      <c r="P107" s="155">
        <f>N107-K107</f>
        <v>-16.007451642669238</v>
      </c>
      <c r="Q107" s="156">
        <f>N107/K107</f>
        <v>0.84792920939464222</v>
      </c>
      <c r="R107" s="289">
        <f>Q123</f>
        <v>0.86414545831102485</v>
      </c>
      <c r="S107" s="157">
        <v>0.70833333333333337</v>
      </c>
      <c r="T107" s="158">
        <v>0.74332175925925925</v>
      </c>
      <c r="U107" s="159"/>
      <c r="V107" s="160">
        <v>50.383333333333269</v>
      </c>
      <c r="W107" s="97"/>
      <c r="X107" s="98"/>
      <c r="Y107" s="196"/>
      <c r="Z107" s="197"/>
      <c r="AA107" s="292"/>
      <c r="AB107" s="293"/>
      <c r="AC107" s="196">
        <v>1</v>
      </c>
      <c r="AD107" s="197"/>
      <c r="AE107" s="115">
        <f>M107-J107</f>
        <v>-214.88587495864795</v>
      </c>
      <c r="AF107" s="156">
        <f>M107/J107</f>
        <v>0.89255706252067601</v>
      </c>
      <c r="AG107" s="358">
        <f>AF123</f>
        <v>0.89247809628843544</v>
      </c>
    </row>
    <row r="108" spans="1:33" ht="15.75" customHeight="1">
      <c r="A108" s="285"/>
      <c r="B108" s="163" t="s">
        <v>181</v>
      </c>
      <c r="C108" s="274" t="s">
        <v>197</v>
      </c>
      <c r="D108" s="275"/>
      <c r="E108" s="101">
        <v>57.3</v>
      </c>
      <c r="F108" s="111">
        <v>1433</v>
      </c>
      <c r="G108" s="103">
        <f t="shared" si="29"/>
        <v>82110.899999999994</v>
      </c>
      <c r="H108" s="26"/>
      <c r="I108" s="104">
        <v>21</v>
      </c>
      <c r="J108" s="105">
        <v>2000</v>
      </c>
      <c r="K108" s="106">
        <f t="shared" ref="K108:K109" si="30">J108/I108</f>
        <v>95.238095238095241</v>
      </c>
      <c r="L108" s="107">
        <v>22</v>
      </c>
      <c r="M108" s="105">
        <f>F108/V108*60</f>
        <v>1785.0519031141882</v>
      </c>
      <c r="N108" s="106">
        <f>M108/L108</f>
        <v>81.138722868826733</v>
      </c>
      <c r="O108" s="108">
        <f>L108-I108</f>
        <v>1</v>
      </c>
      <c r="P108" s="109">
        <f>N108-K108</f>
        <v>-14.099372369268508</v>
      </c>
      <c r="Q108" s="110">
        <f>N108/K108</f>
        <v>0.85195659012268066</v>
      </c>
      <c r="R108" s="290"/>
      <c r="S108" s="47">
        <v>0.74652777777777779</v>
      </c>
      <c r="T108" s="48">
        <v>0.77997685185185184</v>
      </c>
      <c r="U108" s="111">
        <v>4.6166666666666956</v>
      </c>
      <c r="V108" s="112">
        <v>48.166666666666629</v>
      </c>
      <c r="W108" s="113"/>
      <c r="X108" s="116"/>
      <c r="Y108" s="12"/>
      <c r="Z108" s="198"/>
      <c r="AA108" s="276"/>
      <c r="AB108" s="277"/>
      <c r="AC108" s="12">
        <v>1</v>
      </c>
      <c r="AD108" s="198"/>
      <c r="AE108" s="117">
        <f>M108-J108</f>
        <v>-214.94809688581176</v>
      </c>
      <c r="AF108" s="110">
        <f>M108/J108</f>
        <v>0.89252595155709413</v>
      </c>
      <c r="AG108" s="359"/>
    </row>
    <row r="109" spans="1:33" ht="15.75" customHeight="1">
      <c r="A109" s="285"/>
      <c r="B109" s="163" t="s">
        <v>181</v>
      </c>
      <c r="C109" s="274" t="s">
        <v>222</v>
      </c>
      <c r="D109" s="275"/>
      <c r="E109" s="101">
        <v>50.67</v>
      </c>
      <c r="F109" s="111">
        <v>3150</v>
      </c>
      <c r="G109" s="103">
        <f t="shared" si="29"/>
        <v>159610.5</v>
      </c>
      <c r="H109" s="26"/>
      <c r="I109" s="104">
        <v>21</v>
      </c>
      <c r="J109" s="105">
        <v>2000</v>
      </c>
      <c r="K109" s="106">
        <f t="shared" si="30"/>
        <v>95.238095238095241</v>
      </c>
      <c r="L109" s="107">
        <v>21</v>
      </c>
      <c r="M109" s="105">
        <f>F109/V109*60</f>
        <v>1784.702549575072</v>
      </c>
      <c r="N109" s="106">
        <f>M109/L109</f>
        <v>84.985835694051048</v>
      </c>
      <c r="O109" s="108">
        <f>L109-I109</f>
        <v>0</v>
      </c>
      <c r="P109" s="109">
        <f>N109-K109</f>
        <v>-10.252259544044193</v>
      </c>
      <c r="Q109" s="110">
        <f>N109/K109</f>
        <v>0.89235127478753595</v>
      </c>
      <c r="R109" s="290"/>
      <c r="S109" s="47">
        <v>0.78340277777777778</v>
      </c>
      <c r="T109" s="48">
        <v>0.8569444444444444</v>
      </c>
      <c r="U109" s="111">
        <v>4.9333333333333584</v>
      </c>
      <c r="V109" s="112">
        <v>105.89999999999992</v>
      </c>
      <c r="W109" s="113"/>
      <c r="X109" s="116"/>
      <c r="Y109" s="12"/>
      <c r="Z109" s="198"/>
      <c r="AA109" s="276"/>
      <c r="AB109" s="277"/>
      <c r="AC109" s="12">
        <v>2</v>
      </c>
      <c r="AD109" s="198"/>
      <c r="AE109" s="117">
        <f>M109-J109</f>
        <v>-215.297450424928</v>
      </c>
      <c r="AF109" s="110">
        <f>M109/J109</f>
        <v>0.89235127478753595</v>
      </c>
      <c r="AG109" s="359"/>
    </row>
    <row r="110" spans="1:33" ht="15.75" customHeight="1">
      <c r="A110" s="285"/>
      <c r="B110" s="163"/>
      <c r="C110" s="274"/>
      <c r="D110" s="275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76"/>
      <c r="AB110" s="277"/>
      <c r="AC110" s="12"/>
      <c r="AD110" s="198"/>
      <c r="AE110" s="117"/>
      <c r="AF110" s="110"/>
      <c r="AG110" s="359"/>
    </row>
    <row r="111" spans="1:33" ht="15.75" customHeight="1">
      <c r="A111" s="285"/>
      <c r="B111" s="163"/>
      <c r="C111" s="274"/>
      <c r="D111" s="275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359"/>
    </row>
    <row r="112" spans="1:33" ht="15.75" customHeight="1">
      <c r="A112" s="285"/>
      <c r="B112" s="163"/>
      <c r="C112" s="274"/>
      <c r="D112" s="275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359"/>
    </row>
    <row r="113" spans="1:33" ht="15.75" customHeight="1">
      <c r="A113" s="285"/>
      <c r="B113" s="163"/>
      <c r="C113" s="274"/>
      <c r="D113" s="275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12"/>
      <c r="Z113" s="198"/>
      <c r="AA113" s="276"/>
      <c r="AB113" s="277"/>
      <c r="AC113" s="12"/>
      <c r="AD113" s="198"/>
      <c r="AE113" s="117"/>
      <c r="AF113" s="110"/>
      <c r="AG113" s="359"/>
    </row>
    <row r="114" spans="1:33" ht="15.75" customHeight="1">
      <c r="A114" s="285"/>
      <c r="B114" s="163"/>
      <c r="C114" s="274"/>
      <c r="D114" s="275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12"/>
      <c r="Z114" s="198"/>
      <c r="AA114" s="276"/>
      <c r="AB114" s="277"/>
      <c r="AC114" s="12"/>
      <c r="AD114" s="198"/>
      <c r="AE114" s="117"/>
      <c r="AF114" s="110"/>
      <c r="AG114" s="359"/>
    </row>
    <row r="115" spans="1:33" ht="15.75" customHeight="1">
      <c r="A115" s="285"/>
      <c r="B115" s="163"/>
      <c r="C115" s="274"/>
      <c r="D115" s="275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12"/>
      <c r="Z115" s="198"/>
      <c r="AA115" s="276"/>
      <c r="AB115" s="277"/>
      <c r="AC115" s="12"/>
      <c r="AD115" s="198"/>
      <c r="AE115" s="117"/>
      <c r="AF115" s="110"/>
      <c r="AG115" s="359"/>
    </row>
    <row r="116" spans="1:33" ht="15.75" customHeight="1">
      <c r="A116" s="285"/>
      <c r="B116" s="163"/>
      <c r="C116" s="274"/>
      <c r="D116" s="275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12"/>
      <c r="Z116" s="198"/>
      <c r="AA116" s="276"/>
      <c r="AB116" s="277"/>
      <c r="AC116" s="12"/>
      <c r="AD116" s="198"/>
      <c r="AE116" s="117"/>
      <c r="AF116" s="110"/>
      <c r="AG116" s="359"/>
    </row>
    <row r="117" spans="1:33" ht="15.75" customHeight="1">
      <c r="A117" s="285"/>
      <c r="B117" s="163"/>
      <c r="C117" s="274"/>
      <c r="D117" s="275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13"/>
      <c r="X117" s="116"/>
      <c r="Y117" s="12"/>
      <c r="Z117" s="198"/>
      <c r="AA117" s="276"/>
      <c r="AB117" s="277"/>
      <c r="AC117" s="12"/>
      <c r="AD117" s="198"/>
      <c r="AE117" s="117"/>
      <c r="AF117" s="110"/>
      <c r="AG117" s="359"/>
    </row>
    <row r="118" spans="1:33" ht="15.75" customHeight="1">
      <c r="A118" s="285"/>
      <c r="B118" s="163"/>
      <c r="C118" s="274"/>
      <c r="D118" s="275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13"/>
      <c r="X118" s="116"/>
      <c r="Y118" s="12"/>
      <c r="Z118" s="198"/>
      <c r="AA118" s="276"/>
      <c r="AB118" s="277"/>
      <c r="AC118" s="12"/>
      <c r="AD118" s="198"/>
      <c r="AE118" s="117"/>
      <c r="AF118" s="110"/>
      <c r="AG118" s="359"/>
    </row>
    <row r="119" spans="1:33" ht="15.75" customHeight="1">
      <c r="A119" s="285"/>
      <c r="B119" s="163"/>
      <c r="C119" s="274"/>
      <c r="D119" s="275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13"/>
      <c r="X119" s="116"/>
      <c r="Y119" s="12"/>
      <c r="Z119" s="198"/>
      <c r="AA119" s="276"/>
      <c r="AB119" s="277"/>
      <c r="AC119" s="12"/>
      <c r="AD119" s="198"/>
      <c r="AE119" s="117"/>
      <c r="AF119" s="110"/>
      <c r="AG119" s="359"/>
    </row>
    <row r="120" spans="1:33" ht="15.75" customHeight="1">
      <c r="A120" s="285"/>
      <c r="B120" s="163"/>
      <c r="C120" s="274"/>
      <c r="D120" s="275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83"/>
      <c r="X120" s="184"/>
      <c r="Y120" s="12"/>
      <c r="Z120" s="198"/>
      <c r="AA120" s="276"/>
      <c r="AB120" s="277"/>
      <c r="AC120" s="12"/>
      <c r="AD120" s="198"/>
      <c r="AE120" s="117"/>
      <c r="AF120" s="110"/>
      <c r="AG120" s="359"/>
    </row>
    <row r="121" spans="1:33" ht="15.75" customHeight="1">
      <c r="A121" s="285"/>
      <c r="B121" s="163"/>
      <c r="C121" s="274"/>
      <c r="D121" s="275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85"/>
      <c r="X121" s="186"/>
      <c r="Y121" s="12"/>
      <c r="Z121" s="198"/>
      <c r="AA121" s="276"/>
      <c r="AB121" s="277"/>
      <c r="AC121" s="12"/>
      <c r="AD121" s="198"/>
      <c r="AE121" s="117"/>
      <c r="AF121" s="110"/>
      <c r="AG121" s="359"/>
    </row>
    <row r="122" spans="1:33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47"/>
      <c r="T122" s="48"/>
      <c r="U122" s="130"/>
      <c r="V122" s="112"/>
      <c r="W122" s="185"/>
      <c r="X122" s="186"/>
      <c r="Y122" s="12"/>
      <c r="Z122" s="198"/>
      <c r="AA122" s="276"/>
      <c r="AB122" s="277"/>
      <c r="AC122" s="12"/>
      <c r="AD122" s="198"/>
      <c r="AE122" s="117"/>
      <c r="AF122" s="110"/>
      <c r="AG122" s="359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1">AVERAGE(I107:I122)</f>
        <v>20.333333333333332</v>
      </c>
      <c r="J123" s="137">
        <f t="shared" si="31"/>
        <v>2000</v>
      </c>
      <c r="K123" s="138">
        <f t="shared" ref="K123" si="32">J123/I123</f>
        <v>98.360655737704917</v>
      </c>
      <c r="L123" s="136">
        <f t="shared" ref="L123:M123" si="33">AVERAGE(L107:L122)</f>
        <v>21</v>
      </c>
      <c r="M123" s="137">
        <f t="shared" si="33"/>
        <v>1784.956192576871</v>
      </c>
      <c r="N123" s="138">
        <f>M123/L123</f>
        <v>84.997913932231953</v>
      </c>
      <c r="O123" s="139">
        <f>L123-I123</f>
        <v>0.66666666666666785</v>
      </c>
      <c r="P123" s="140">
        <f>N123-K123</f>
        <v>-13.362741805472965</v>
      </c>
      <c r="Q123" s="141">
        <f>N123/K123</f>
        <v>0.86414545831102485</v>
      </c>
      <c r="R123" s="291"/>
      <c r="S123" s="142">
        <f>S107</f>
        <v>0.70833333333333337</v>
      </c>
      <c r="T123" s="143">
        <f>INDEX(T107:T122,COUNTA(T107:T122))</f>
        <v>0.8569444444444444</v>
      </c>
      <c r="U123" s="144"/>
      <c r="V123" s="166"/>
      <c r="W123" s="187"/>
      <c r="X123" s="188"/>
      <c r="Y123" s="179">
        <f t="shared" ref="Y123:Z123" si="34">SUM(Y107:Y122)</f>
        <v>0</v>
      </c>
      <c r="Z123" s="180">
        <f t="shared" si="34"/>
        <v>0</v>
      </c>
      <c r="AA123" s="279"/>
      <c r="AB123" s="280"/>
      <c r="AC123" s="179">
        <f t="shared" ref="AC123:AD123" si="35">SUM(AC107:AC122)</f>
        <v>4</v>
      </c>
      <c r="AD123" s="180">
        <f t="shared" si="35"/>
        <v>0</v>
      </c>
      <c r="AE123" s="168">
        <f>M123-J123</f>
        <v>-215.04380742312901</v>
      </c>
      <c r="AF123" s="141">
        <f>M123/J123</f>
        <v>0.89247809628843544</v>
      </c>
      <c r="AG123" s="360"/>
    </row>
    <row r="124" spans="1:33" ht="15.75" customHeight="1">
      <c r="A124" s="294" t="s">
        <v>209</v>
      </c>
      <c r="B124" s="146" t="s">
        <v>181</v>
      </c>
      <c r="C124" s="287" t="s">
        <v>200</v>
      </c>
      <c r="D124" s="288"/>
      <c r="E124" s="147">
        <v>47.6</v>
      </c>
      <c r="F124" s="97">
        <v>1954</v>
      </c>
      <c r="G124" s="148">
        <f t="shared" ref="G124:G126" si="36">E124*F124</f>
        <v>93010.400000000009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24</v>
      </c>
      <c r="M124" s="151">
        <f>F124/V124*60</f>
        <v>1783.1178707224324</v>
      </c>
      <c r="N124" s="152">
        <f>M124/L124</f>
        <v>74.296577946768011</v>
      </c>
      <c r="O124" s="154">
        <f>L124-I124</f>
        <v>1</v>
      </c>
      <c r="P124" s="155">
        <f>N124-K124</f>
        <v>-12.659943792362427</v>
      </c>
      <c r="Q124" s="156">
        <f>N124/K124</f>
        <v>0.85441064638783215</v>
      </c>
      <c r="R124" s="289">
        <f>Q140</f>
        <v>0.8667708557558097</v>
      </c>
      <c r="S124" s="157">
        <v>0.7085069444444444</v>
      </c>
      <c r="T124" s="158">
        <v>0.75416666666666665</v>
      </c>
      <c r="U124" s="159"/>
      <c r="V124" s="160">
        <v>65.750000000000043</v>
      </c>
      <c r="W124" s="158"/>
      <c r="X124" s="169"/>
      <c r="Y124" s="196"/>
      <c r="Z124" s="197"/>
      <c r="AA124" s="292"/>
      <c r="AB124" s="293"/>
      <c r="AC124" s="196">
        <v>1</v>
      </c>
      <c r="AD124" s="197"/>
      <c r="AE124" s="115">
        <f>M124-J124</f>
        <v>-216.88212927756763</v>
      </c>
      <c r="AF124" s="156">
        <f>M124/J124</f>
        <v>0.89155893536121622</v>
      </c>
      <c r="AG124" s="281">
        <f>AF140</f>
        <v>0.891894648676268</v>
      </c>
    </row>
    <row r="125" spans="1:33" ht="15.75" customHeight="1">
      <c r="A125" s="295"/>
      <c r="B125" s="163" t="s">
        <v>181</v>
      </c>
      <c r="C125" s="274" t="s">
        <v>199</v>
      </c>
      <c r="D125" s="275"/>
      <c r="E125" s="101">
        <v>56.87</v>
      </c>
      <c r="F125" s="102">
        <v>1865</v>
      </c>
      <c r="G125" s="103">
        <f t="shared" si="36"/>
        <v>106062.54999999999</v>
      </c>
      <c r="H125" s="26"/>
      <c r="I125" s="104">
        <v>23</v>
      </c>
      <c r="J125" s="105">
        <v>2000</v>
      </c>
      <c r="K125" s="106">
        <f t="shared" ref="K125:K126" si="37">J125/I125</f>
        <v>86.956521739130437</v>
      </c>
      <c r="L125" s="107">
        <v>24</v>
      </c>
      <c r="M125" s="105">
        <f>F125/V125*60</f>
        <v>1783.2669322709148</v>
      </c>
      <c r="N125" s="106">
        <f>M125/L125</f>
        <v>74.302788844621446</v>
      </c>
      <c r="O125" s="108">
        <f>L125-I125</f>
        <v>1</v>
      </c>
      <c r="P125" s="109">
        <f>N125-K125</f>
        <v>-12.653732894508991</v>
      </c>
      <c r="Q125" s="110">
        <f>N125/K125</f>
        <v>0.85448207171314661</v>
      </c>
      <c r="R125" s="290"/>
      <c r="S125" s="47">
        <v>0.7578125</v>
      </c>
      <c r="T125" s="48">
        <v>0.80138888888888893</v>
      </c>
      <c r="U125" s="111">
        <v>5.2500000000000213</v>
      </c>
      <c r="V125" s="112">
        <v>62.750000000000057</v>
      </c>
      <c r="W125" s="113"/>
      <c r="X125" s="116"/>
      <c r="Y125" s="12"/>
      <c r="Z125" s="198"/>
      <c r="AA125" s="276"/>
      <c r="AB125" s="277"/>
      <c r="AC125" s="12">
        <v>1</v>
      </c>
      <c r="AD125" s="198"/>
      <c r="AE125" s="117">
        <f>M125-J125</f>
        <v>-216.73306772908518</v>
      </c>
      <c r="AF125" s="110">
        <f>M125/J125</f>
        <v>0.89163346613545746</v>
      </c>
      <c r="AG125" s="282"/>
    </row>
    <row r="126" spans="1:33" ht="15.75" customHeight="1">
      <c r="A126" s="295"/>
      <c r="B126" s="163" t="s">
        <v>181</v>
      </c>
      <c r="C126" s="274" t="s">
        <v>198</v>
      </c>
      <c r="D126" s="275"/>
      <c r="E126" s="101">
        <v>56.79</v>
      </c>
      <c r="F126" s="102">
        <v>2199</v>
      </c>
      <c r="G126" s="103">
        <f t="shared" si="36"/>
        <v>124881.20999999999</v>
      </c>
      <c r="H126" s="26"/>
      <c r="I126" s="104">
        <v>23</v>
      </c>
      <c r="J126" s="105">
        <v>2000</v>
      </c>
      <c r="K126" s="106">
        <f t="shared" si="37"/>
        <v>86.956521739130437</v>
      </c>
      <c r="L126" s="107">
        <v>23</v>
      </c>
      <c r="M126" s="105">
        <f>F126/V126*60</f>
        <v>1784.9830890642618</v>
      </c>
      <c r="N126" s="106">
        <f>M126/L126</f>
        <v>77.607960394098342</v>
      </c>
      <c r="O126" s="108">
        <f>L126-I126</f>
        <v>0</v>
      </c>
      <c r="P126" s="109">
        <f>N126-K126</f>
        <v>-9.3485613450320955</v>
      </c>
      <c r="Q126" s="110">
        <f>N126/K126</f>
        <v>0.89249154453213086</v>
      </c>
      <c r="R126" s="290"/>
      <c r="S126" s="47">
        <v>0.80491898148148144</v>
      </c>
      <c r="T126" s="48">
        <v>0.85624999999999996</v>
      </c>
      <c r="U126" s="111">
        <v>5.083333333333222</v>
      </c>
      <c r="V126" s="112">
        <v>73.916666666666657</v>
      </c>
      <c r="W126" s="113"/>
      <c r="X126" s="116"/>
      <c r="Y126" s="12"/>
      <c r="Z126" s="198"/>
      <c r="AA126" s="276"/>
      <c r="AB126" s="277"/>
      <c r="AC126" s="12">
        <v>1</v>
      </c>
      <c r="AD126" s="198"/>
      <c r="AE126" s="117">
        <f>M126-J126</f>
        <v>-215.01691093573822</v>
      </c>
      <c r="AF126" s="110">
        <f>M126/J126</f>
        <v>0.89249154453213086</v>
      </c>
      <c r="AG126" s="282"/>
    </row>
    <row r="127" spans="1:33" ht="15.75" customHeight="1">
      <c r="A127" s="295"/>
      <c r="B127" s="163"/>
      <c r="C127" s="274"/>
      <c r="D127" s="275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76"/>
      <c r="AB127" s="277"/>
      <c r="AC127" s="12"/>
      <c r="AD127" s="198"/>
      <c r="AE127" s="117"/>
      <c r="AF127" s="110"/>
      <c r="AG127" s="282"/>
    </row>
    <row r="128" spans="1:33" ht="15.75" customHeight="1">
      <c r="A128" s="296"/>
      <c r="B128" s="163"/>
      <c r="C128" s="274"/>
      <c r="D128" s="275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76"/>
      <c r="AB128" s="277"/>
      <c r="AC128" s="12"/>
      <c r="AD128" s="198"/>
      <c r="AE128" s="117"/>
      <c r="AF128" s="110"/>
      <c r="AG128" s="282"/>
    </row>
    <row r="129" spans="1:33" ht="15.75" customHeight="1">
      <c r="A129" s="296"/>
      <c r="B129" s="163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12"/>
      <c r="Z129" s="198"/>
      <c r="AA129" s="276"/>
      <c r="AB129" s="277"/>
      <c r="AC129" s="12"/>
      <c r="AD129" s="198"/>
      <c r="AE129" s="117"/>
      <c r="AF129" s="110"/>
      <c r="AG129" s="282"/>
    </row>
    <row r="130" spans="1:33" ht="15.75" customHeight="1">
      <c r="A130" s="296"/>
      <c r="B130" s="163"/>
      <c r="C130" s="274"/>
      <c r="D130" s="275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119"/>
      <c r="T130" s="120"/>
      <c r="U130" s="111"/>
      <c r="V130" s="112"/>
      <c r="W130" s="120"/>
      <c r="X130" s="189"/>
      <c r="Y130" s="12"/>
      <c r="Z130" s="198"/>
      <c r="AA130" s="276"/>
      <c r="AB130" s="277"/>
      <c r="AC130" s="12"/>
      <c r="AD130" s="198"/>
      <c r="AE130" s="117"/>
      <c r="AF130" s="110"/>
      <c r="AG130" s="282"/>
    </row>
    <row r="131" spans="1:33" ht="15.75" customHeight="1">
      <c r="A131" s="296"/>
      <c r="B131" s="163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119"/>
      <c r="T131" s="120"/>
      <c r="U131" s="111"/>
      <c r="V131" s="112"/>
      <c r="W131" s="120"/>
      <c r="X131" s="189"/>
      <c r="Y131" s="12"/>
      <c r="Z131" s="198"/>
      <c r="AA131" s="276"/>
      <c r="AB131" s="277"/>
      <c r="AC131" s="12"/>
      <c r="AD131" s="198"/>
      <c r="AE131" s="117"/>
      <c r="AF131" s="110"/>
      <c r="AG131" s="282"/>
    </row>
    <row r="132" spans="1:33" ht="15.75" customHeight="1">
      <c r="A132" s="296"/>
      <c r="B132" s="163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119"/>
      <c r="T132" s="120"/>
      <c r="U132" s="111"/>
      <c r="V132" s="112"/>
      <c r="W132" s="120"/>
      <c r="X132" s="189"/>
      <c r="Y132" s="12"/>
      <c r="Z132" s="198"/>
      <c r="AA132" s="276"/>
      <c r="AB132" s="277"/>
      <c r="AC132" s="12"/>
      <c r="AD132" s="198"/>
      <c r="AE132" s="117"/>
      <c r="AF132" s="110"/>
      <c r="AG132" s="282"/>
    </row>
    <row r="133" spans="1:33" ht="15.75" customHeight="1">
      <c r="A133" s="296"/>
      <c r="B133" s="163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119"/>
      <c r="T133" s="120"/>
      <c r="U133" s="111"/>
      <c r="V133" s="112"/>
      <c r="W133" s="120"/>
      <c r="X133" s="189"/>
      <c r="Y133" s="12"/>
      <c r="Z133" s="198"/>
      <c r="AA133" s="276"/>
      <c r="AB133" s="277"/>
      <c r="AC133" s="12"/>
      <c r="AD133" s="198"/>
      <c r="AE133" s="117"/>
      <c r="AF133" s="110"/>
      <c r="AG133" s="282"/>
    </row>
    <row r="134" spans="1:33" ht="15.75" customHeight="1">
      <c r="A134" s="296"/>
      <c r="B134" s="163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119"/>
      <c r="T134" s="120"/>
      <c r="U134" s="111"/>
      <c r="V134" s="112"/>
      <c r="W134" s="120"/>
      <c r="X134" s="189"/>
      <c r="Y134" s="12"/>
      <c r="Z134" s="198"/>
      <c r="AA134" s="276"/>
      <c r="AB134" s="277"/>
      <c r="AC134" s="12"/>
      <c r="AD134" s="198"/>
      <c r="AE134" s="117"/>
      <c r="AF134" s="110"/>
      <c r="AG134" s="282"/>
    </row>
    <row r="135" spans="1:33" ht="15.75" customHeight="1">
      <c r="A135" s="296"/>
      <c r="B135" s="163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119"/>
      <c r="T135" s="120"/>
      <c r="U135" s="111"/>
      <c r="V135" s="112"/>
      <c r="W135" s="120"/>
      <c r="X135" s="189"/>
      <c r="Y135" s="12"/>
      <c r="Z135" s="198"/>
      <c r="AA135" s="276"/>
      <c r="AB135" s="277"/>
      <c r="AC135" s="12"/>
      <c r="AD135" s="198"/>
      <c r="AE135" s="117"/>
      <c r="AF135" s="110"/>
      <c r="AG135" s="282"/>
    </row>
    <row r="136" spans="1:33" ht="15.75" customHeight="1">
      <c r="A136" s="296"/>
      <c r="B136" s="163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119"/>
      <c r="T136" s="120"/>
      <c r="U136" s="111"/>
      <c r="V136" s="112"/>
      <c r="W136" s="120"/>
      <c r="X136" s="189"/>
      <c r="Y136" s="12"/>
      <c r="Z136" s="198"/>
      <c r="AA136" s="276"/>
      <c r="AB136" s="277"/>
      <c r="AC136" s="12"/>
      <c r="AD136" s="198"/>
      <c r="AE136" s="117"/>
      <c r="AF136" s="110"/>
      <c r="AG136" s="282"/>
    </row>
    <row r="137" spans="1:33" ht="15.75" customHeight="1">
      <c r="A137" s="296"/>
      <c r="B137" s="163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119"/>
      <c r="T137" s="120"/>
      <c r="U137" s="111"/>
      <c r="V137" s="112"/>
      <c r="W137" s="120"/>
      <c r="X137" s="189"/>
      <c r="Y137" s="12"/>
      <c r="Z137" s="198"/>
      <c r="AA137" s="276"/>
      <c r="AB137" s="277"/>
      <c r="AC137" s="12"/>
      <c r="AD137" s="198"/>
      <c r="AE137" s="117"/>
      <c r="AF137" s="110"/>
      <c r="AG137" s="282"/>
    </row>
    <row r="138" spans="1:33" ht="15.75" customHeight="1">
      <c r="A138" s="296"/>
      <c r="B138" s="163"/>
      <c r="C138" s="274"/>
      <c r="D138" s="275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119"/>
      <c r="T138" s="120"/>
      <c r="U138" s="111"/>
      <c r="V138" s="112"/>
      <c r="W138" s="120"/>
      <c r="X138" s="189"/>
      <c r="Y138" s="12"/>
      <c r="Z138" s="198"/>
      <c r="AA138" s="276"/>
      <c r="AB138" s="277"/>
      <c r="AC138" s="12"/>
      <c r="AD138" s="198"/>
      <c r="AE138" s="117"/>
      <c r="AF138" s="110"/>
      <c r="AG138" s="282"/>
    </row>
    <row r="139" spans="1:33" ht="15.75" customHeight="1">
      <c r="A139" s="296"/>
      <c r="B139" s="163"/>
      <c r="C139" s="274"/>
      <c r="D139" s="275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12"/>
      <c r="Z139" s="198"/>
      <c r="AA139" s="276"/>
      <c r="AB139" s="277"/>
      <c r="AC139" s="12"/>
      <c r="AD139" s="198"/>
      <c r="AE139" s="165"/>
      <c r="AF139" s="125"/>
      <c r="AG139" s="282"/>
    </row>
    <row r="140" spans="1:33" ht="15.75" customHeight="1" thickBot="1">
      <c r="A140" s="297"/>
      <c r="B140" s="133" t="s">
        <v>117</v>
      </c>
      <c r="C140" s="278"/>
      <c r="D140" s="278"/>
      <c r="E140" s="134"/>
      <c r="F140" s="167"/>
      <c r="G140" s="135"/>
      <c r="H140" s="69"/>
      <c r="I140" s="136">
        <f t="shared" ref="I140:J140" si="38">AVERAGE(I124:I139)</f>
        <v>23</v>
      </c>
      <c r="J140" s="137">
        <f t="shared" si="38"/>
        <v>2000</v>
      </c>
      <c r="K140" s="138">
        <f t="shared" ref="K140" si="39">J140/I140</f>
        <v>86.956521739130437</v>
      </c>
      <c r="L140" s="136">
        <f t="shared" ref="L140:M140" si="40">AVERAGE(L124:L139)</f>
        <v>23.666666666666668</v>
      </c>
      <c r="M140" s="137">
        <f t="shared" si="40"/>
        <v>1783.7892973525361</v>
      </c>
      <c r="N140" s="138">
        <f>M140/L140</f>
        <v>75.371378761374757</v>
      </c>
      <c r="O140" s="139">
        <f>L140-I140</f>
        <v>0.66666666666666785</v>
      </c>
      <c r="P140" s="140">
        <f>N140-K140</f>
        <v>-11.58514297775568</v>
      </c>
      <c r="Q140" s="141">
        <f>N140/K140</f>
        <v>0.8667708557558097</v>
      </c>
      <c r="R140" s="291"/>
      <c r="S140" s="142">
        <f>S124</f>
        <v>0.7085069444444444</v>
      </c>
      <c r="T140" s="143">
        <f>INDEX(T124:T139,COUNTA(T124:T139))</f>
        <v>0.85624999999999996</v>
      </c>
      <c r="U140" s="144"/>
      <c r="V140" s="166"/>
      <c r="W140" s="167"/>
      <c r="X140" s="138"/>
      <c r="Y140" s="179">
        <f t="shared" ref="Y140:Z140" si="41">SUM(Y124:Y139)</f>
        <v>0</v>
      </c>
      <c r="Z140" s="180">
        <f t="shared" si="41"/>
        <v>0</v>
      </c>
      <c r="AA140" s="279"/>
      <c r="AB140" s="280"/>
      <c r="AC140" s="179">
        <f t="shared" ref="AC140:AD140" si="42">SUM(AC124:AC139)</f>
        <v>3</v>
      </c>
      <c r="AD140" s="180">
        <f t="shared" si="42"/>
        <v>0</v>
      </c>
      <c r="AE140" s="168">
        <f>M140-J140</f>
        <v>-216.2107026474639</v>
      </c>
      <c r="AF140" s="141">
        <f>M140/J140</f>
        <v>0.891894648676268</v>
      </c>
      <c r="AG140" s="283"/>
    </row>
    <row r="142" spans="1:33">
      <c r="AA142" s="273" t="s">
        <v>159</v>
      </c>
      <c r="AB142" s="273"/>
    </row>
    <row r="143" spans="1:33">
      <c r="AA143" s="273" t="s">
        <v>160</v>
      </c>
      <c r="AB143" s="273"/>
    </row>
    <row r="144" spans="1:33">
      <c r="AA144" s="273" t="s">
        <v>161</v>
      </c>
      <c r="AB144" s="273"/>
    </row>
    <row r="145" spans="27:28">
      <c r="AA145" s="273" t="s">
        <v>162</v>
      </c>
      <c r="AB145" s="273"/>
    </row>
    <row r="146" spans="27:28">
      <c r="AA146" s="273" t="s">
        <v>163</v>
      </c>
      <c r="AB146" s="273"/>
    </row>
    <row r="147" spans="27:28">
      <c r="AA147" s="273" t="s">
        <v>164</v>
      </c>
      <c r="AB147" s="273"/>
    </row>
    <row r="148" spans="27:28">
      <c r="AA148" s="273" t="s">
        <v>165</v>
      </c>
      <c r="AB148" s="273"/>
    </row>
    <row r="149" spans="27:28">
      <c r="AA149" s="273" t="s">
        <v>166</v>
      </c>
      <c r="AB149" s="273"/>
    </row>
    <row r="150" spans="27:28">
      <c r="AA150" s="273" t="s">
        <v>167</v>
      </c>
      <c r="AB150" s="273"/>
    </row>
    <row r="151" spans="27:28">
      <c r="AA151" s="273" t="s">
        <v>168</v>
      </c>
      <c r="AB151" s="273"/>
    </row>
    <row r="152" spans="27:28">
      <c r="AA152" s="273" t="s">
        <v>169</v>
      </c>
      <c r="AB152" s="273"/>
    </row>
    <row r="153" spans="27:28">
      <c r="AA153" s="273" t="s">
        <v>170</v>
      </c>
      <c r="AB153" s="273"/>
    </row>
    <row r="154" spans="27:28">
      <c r="AA154" s="273" t="s">
        <v>171</v>
      </c>
      <c r="AB154" s="273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178" priority="3" operator="greaterThan">
      <formula>0</formula>
    </cfRule>
  </conditionalFormatting>
  <conditionalFormatting sqref="P5:P140 AE5:AE140">
    <cfRule type="cellIs" dxfId="177" priority="6" operator="lessThan">
      <formula>0</formula>
    </cfRule>
  </conditionalFormatting>
  <conditionalFormatting sqref="Q5:Q140 AF5:AF140">
    <cfRule type="cellIs" dxfId="176" priority="4" operator="greaterThan">
      <formula>1</formula>
    </cfRule>
    <cfRule type="cellIs" dxfId="175" priority="5" operator="lessThan">
      <formula>0.8</formula>
    </cfRule>
  </conditionalFormatting>
  <conditionalFormatting sqref="AG5 R5:R140 AG90:AG107">
    <cfRule type="cellIs" dxfId="174" priority="7" operator="lessThan">
      <formula>0.8</formula>
    </cfRule>
  </conditionalFormatting>
  <conditionalFormatting sqref="AG22">
    <cfRule type="cellIs" dxfId="173" priority="11" operator="lessThan">
      <formula>0.8</formula>
    </cfRule>
  </conditionalFormatting>
  <conditionalFormatting sqref="AG37">
    <cfRule type="cellIs" dxfId="172" priority="10" operator="lessThan">
      <formula>0.8</formula>
    </cfRule>
  </conditionalFormatting>
  <conditionalFormatting sqref="AG39:AG74">
    <cfRule type="cellIs" dxfId="171" priority="8" operator="lessThan">
      <formula>0.8</formula>
    </cfRule>
  </conditionalFormatting>
  <conditionalFormatting sqref="AG80:AG88">
    <cfRule type="cellIs" dxfId="170" priority="9" operator="lessThan">
      <formula>0.8</formula>
    </cfRule>
  </conditionalFormatting>
  <conditionalFormatting sqref="AG122">
    <cfRule type="cellIs" dxfId="169" priority="2" operator="lessThan">
      <formula>0.8</formula>
    </cfRule>
  </conditionalFormatting>
  <conditionalFormatting sqref="AG124:AG140">
    <cfRule type="cellIs" dxfId="168" priority="1" operator="lessThan">
      <formula>0.8</formula>
    </cfRule>
  </conditionalFormatting>
  <dataValidations count="1">
    <dataValidation type="list" allowBlank="1" showInputMessage="1" showErrorMessage="1" sqref="AA5:AB140" xr:uid="{93877DC7-618C-4E2B-9114-AB35BE68F8B7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B75B4-7F72-46A9-A0B6-A0882E1E212B}">
  <sheetPr>
    <tabColor theme="9" tint="0.59999389629810485"/>
  </sheetPr>
  <dimension ref="B1:AR42"/>
  <sheetViews>
    <sheetView zoomScale="70" zoomScaleNormal="70" workbookViewId="0">
      <selection activeCell="R23" sqref="R2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228</v>
      </c>
      <c r="D3" s="263"/>
      <c r="E3" s="3" t="s">
        <v>2</v>
      </c>
      <c r="F3" s="264">
        <f>'0307(18度C)'!D1+'0307(4度C)'!D1</f>
        <v>139687</v>
      </c>
      <c r="G3" s="265"/>
      <c r="H3" s="3" t="s">
        <v>3</v>
      </c>
      <c r="I3" s="266">
        <f>'0307(18度C)'!F1+'0307(4度C)'!F1</f>
        <v>4127790.8300000005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477.53564371846664</v>
      </c>
      <c r="F6" s="239" t="e">
        <f>AVERAGE(#REF!,D14:K14)</f>
        <v>#REF!</v>
      </c>
      <c r="G6" s="240">
        <f>AVERAGE(D14:K14)</f>
        <v>209.01949911160438</v>
      </c>
      <c r="H6" s="241"/>
      <c r="I6" s="240">
        <f>AVERAGE(L14:O14)</f>
        <v>91.772392492278456</v>
      </c>
      <c r="J6" s="241"/>
      <c r="K6" s="240">
        <f>AVERAGE(D32:O32)</f>
        <v>703.73436921938594</v>
      </c>
      <c r="L6" s="241"/>
      <c r="M6" s="240">
        <f>AVERAGE(P32:X32)</f>
        <v>752.62581986882105</v>
      </c>
      <c r="N6" s="241"/>
      <c r="O6" s="229">
        <f>'0307(4度C)'!Y2</f>
        <v>0</v>
      </c>
      <c r="P6" s="229">
        <f>'0307(4度C)'!Z2</f>
        <v>0</v>
      </c>
      <c r="Q6" s="229">
        <f>'0307(4度C)'!AC2</f>
        <v>38</v>
      </c>
      <c r="R6" s="229">
        <f>'0307(4度C)'!AD2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424.20122417620701</v>
      </c>
      <c r="F7" s="235" t="e">
        <f>AVERAGE(#REF!,D15:K15)</f>
        <v>#REF!</v>
      </c>
      <c r="G7" s="236">
        <f>AVERAGE(D15:K15)</f>
        <v>187.14657284303166</v>
      </c>
      <c r="H7" s="237"/>
      <c r="I7" s="236">
        <f>AVERAGE(L15:O15)</f>
        <v>79.858645358488246</v>
      </c>
      <c r="J7" s="237"/>
      <c r="K7" s="236">
        <f>AVERAGE(D33:O33)</f>
        <v>625.81767460070114</v>
      </c>
      <c r="L7" s="237"/>
      <c r="M7" s="236">
        <f>AVERAGE(P33:X33)</f>
        <v>667.49224659205368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0.88311674689083064</v>
      </c>
      <c r="F8" s="243" t="e">
        <f>AVERAGE(D16:K16,#REF!)</f>
        <v>#REF!</v>
      </c>
      <c r="G8" s="222">
        <f>AVERAGE(D16:K16)</f>
        <v>0.88312913721523378</v>
      </c>
      <c r="H8" s="223"/>
      <c r="I8" s="222">
        <f>AVERAGE(L16:O16)</f>
        <v>0.87019215027350283</v>
      </c>
      <c r="J8" s="223"/>
      <c r="K8" s="222">
        <f>AVERAGE(D34:O34)</f>
        <v>0.8891491975777992</v>
      </c>
      <c r="L8" s="223"/>
      <c r="M8" s="222">
        <f>AVERAGE(P34:X34)</f>
        <v>0.88525724067071276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81.081081081081081</v>
      </c>
      <c r="F14" s="28">
        <v>94.736842105263165</v>
      </c>
      <c r="G14" s="28">
        <v>96.593406593406598</v>
      </c>
      <c r="H14" s="28" t="s">
        <v>42</v>
      </c>
      <c r="I14" s="28">
        <v>563.66666666666663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98.360655737704917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70.422855087606962</v>
      </c>
      <c r="F15" s="35">
        <v>83.542345421803745</v>
      </c>
      <c r="G15" s="35">
        <v>84.771179315662792</v>
      </c>
      <c r="H15" s="35" t="s">
        <v>42</v>
      </c>
      <c r="I15" s="35">
        <v>509.84991154705318</v>
      </c>
      <c r="J15" s="35" t="s">
        <v>42</v>
      </c>
      <c r="K15" s="36" t="s">
        <v>42</v>
      </c>
      <c r="L15" s="34" t="s">
        <v>42</v>
      </c>
      <c r="M15" s="37">
        <v>80.27041254889204</v>
      </c>
      <c r="N15" s="35">
        <v>84.997906875408646</v>
      </c>
      <c r="O15" s="38">
        <v>74.307616651164068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0.86854854608048582</v>
      </c>
      <c r="F16" s="43">
        <f t="shared" si="0"/>
        <v>0.88183586834126171</v>
      </c>
      <c r="G16" s="43">
        <f t="shared" si="0"/>
        <v>0.87760834103814722</v>
      </c>
      <c r="H16" s="43" t="s">
        <v>42</v>
      </c>
      <c r="I16" s="43">
        <f t="shared" si="0"/>
        <v>0.90452379340104061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0.89189347276546715</v>
      </c>
      <c r="N16" s="43">
        <f t="shared" si="1"/>
        <v>0.86414538656665452</v>
      </c>
      <c r="O16" s="46">
        <f t="shared" si="1"/>
        <v>0.85453759148838671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0.29166666666666669</v>
      </c>
      <c r="F17" s="48">
        <v>0.25</v>
      </c>
      <c r="G17" s="48">
        <v>0.29166666666666669</v>
      </c>
      <c r="H17" s="48" t="s">
        <v>42</v>
      </c>
      <c r="I17" s="48">
        <v>0.44583333333333336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0.70865740740740746</v>
      </c>
      <c r="O17" s="50">
        <v>0.7086689814814815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0.54797453703703702</v>
      </c>
      <c r="F18" s="48">
        <v>0.57847222222222228</v>
      </c>
      <c r="G18" s="48">
        <v>0.52574074074074073</v>
      </c>
      <c r="H18" s="48" t="s">
        <v>42</v>
      </c>
      <c r="I18" s="48">
        <v>0.5433796296296296</v>
      </c>
      <c r="J18" s="48" t="s">
        <v>42</v>
      </c>
      <c r="K18" s="48" t="s">
        <v>42</v>
      </c>
      <c r="L18" s="47" t="s">
        <v>42</v>
      </c>
      <c r="M18" s="49">
        <v>0.85902777777777772</v>
      </c>
      <c r="N18" s="48">
        <v>0.82094907407407403</v>
      </c>
      <c r="O18" s="50">
        <v>0.82930555555555552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8</v>
      </c>
      <c r="F21" s="52">
        <v>9</v>
      </c>
      <c r="G21" s="52">
        <v>7</v>
      </c>
      <c r="H21" s="52"/>
      <c r="I21" s="52">
        <v>3</v>
      </c>
      <c r="J21" s="52"/>
      <c r="K21" s="53"/>
      <c r="L21" s="54"/>
      <c r="M21" s="55">
        <v>4</v>
      </c>
      <c r="N21" s="52">
        <v>4</v>
      </c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25.333333333333332</v>
      </c>
      <c r="F23" s="58">
        <v>19.25</v>
      </c>
      <c r="G23" s="58">
        <v>24</v>
      </c>
      <c r="H23" s="58" t="s">
        <v>42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21</v>
      </c>
      <c r="O23" s="61">
        <v>24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776.47058823529414</v>
      </c>
      <c r="N32" s="28">
        <v>1150</v>
      </c>
      <c r="O32" s="28">
        <v>840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756</v>
      </c>
      <c r="W32" s="28">
        <v>1142.8571428571429</v>
      </c>
      <c r="X32" s="31">
        <v>805.26315789473688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279.18471303240648</v>
      </c>
      <c r="H33" s="35">
        <v>390.05224415024441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697.77107368418615</v>
      </c>
      <c r="N33" s="35">
        <v>1016.7415647076858</v>
      </c>
      <c r="O33" s="35">
        <v>745.33877742898289</v>
      </c>
      <c r="P33" s="34">
        <v>267.77190888656912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677.1685881204354</v>
      </c>
      <c r="W33" s="35">
        <v>1011.0040530006733</v>
      </c>
      <c r="X33" s="38">
        <v>714.02443636053715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0.87554969175843445</v>
      </c>
      <c r="H34" s="43">
        <f>H33/H32</f>
        <v>0.900120563423641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0.89864456459327002</v>
      </c>
      <c r="N34" s="43">
        <f>N33/N32</f>
        <v>0.88412309974581371</v>
      </c>
      <c r="O34" s="43">
        <f>O33/O32</f>
        <v>0.88730806836783682</v>
      </c>
      <c r="P34" s="42">
        <f>P33/P32</f>
        <v>0.87397775817144085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0.89572564566195156</v>
      </c>
      <c r="W34" s="43">
        <f>W33/W32</f>
        <v>0.88462854637558908</v>
      </c>
      <c r="X34" s="46">
        <f>X33/X32</f>
        <v>0.88669701247386967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0.30069444444444443</v>
      </c>
      <c r="H35" s="48">
        <v>0.2503009259259259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0.29196759259259258</v>
      </c>
      <c r="N35" s="48">
        <v>0.25027777777777777</v>
      </c>
      <c r="O35" s="48">
        <v>0.25</v>
      </c>
      <c r="P35" s="47">
        <v>0.70848379629629632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0.70862268518518523</v>
      </c>
      <c r="X35" s="50">
        <v>0.70841435185185186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0.44175925925925924</v>
      </c>
      <c r="H36" s="48">
        <v>0.28125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0.37928240740740743</v>
      </c>
      <c r="N36" s="48">
        <v>0.42152777777777778</v>
      </c>
      <c r="O36" s="48">
        <v>0.43637731481481479</v>
      </c>
      <c r="P36" s="47">
        <v>0.79615740740740737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0.87116898148148147</v>
      </c>
      <c r="W36" s="48">
        <v>1.1201388888888888</v>
      </c>
      <c r="X36" s="50">
        <v>1.1006944444444444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4.25</v>
      </c>
      <c r="N37" s="58">
        <v>3</v>
      </c>
      <c r="O37" s="58">
        <v>4</v>
      </c>
      <c r="P37" s="57">
        <v>11.75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4.166666666666667</v>
      </c>
      <c r="W37" s="58">
        <v>3</v>
      </c>
      <c r="X37" s="61">
        <v>4.2222222222222223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72B8F-1A0C-4A44-9AD9-9FAE54AE2701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P26" sqref="P26"/>
      <selection pane="bottomLeft" activeCell="P26" sqref="P2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92844</v>
      </c>
      <c r="E1" s="88" t="s">
        <v>3</v>
      </c>
      <c r="F1" s="89">
        <f>SUM(G5:G157)</f>
        <v>1805475.2100000004</v>
      </c>
      <c r="G1" s="90" t="s">
        <v>84</v>
      </c>
      <c r="H1" s="91">
        <f>L21+L38+L55+L72+L89+L106+L123+L140+L157</f>
        <v>50.988888888888887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46088</v>
      </c>
      <c r="B2" s="332"/>
      <c r="C2" s="92" t="s">
        <v>40</v>
      </c>
      <c r="D2" s="93">
        <f>AVERAGE(N21,N38,N55,N72,N89,N106,N123,N140,N157)</f>
        <v>644.33970659685792</v>
      </c>
      <c r="E2" s="93" t="s">
        <v>91</v>
      </c>
      <c r="F2" s="94">
        <f>F1/D1</f>
        <v>19.44633158847099</v>
      </c>
      <c r="G2" s="95" t="s">
        <v>92</v>
      </c>
      <c r="H2" s="96">
        <f>COUNT(H5:H157)</f>
        <v>7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94" t="s">
        <v>118</v>
      </c>
      <c r="B5" s="146" t="s">
        <v>114</v>
      </c>
      <c r="C5" s="287" t="s">
        <v>224</v>
      </c>
      <c r="D5" s="288"/>
      <c r="E5" s="147">
        <v>17.87</v>
      </c>
      <c r="F5" s="97">
        <v>2764</v>
      </c>
      <c r="G5" s="148">
        <f t="shared" ref="G5:G9" si="0">E5*F5</f>
        <v>49392.68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2211.2000000000007</v>
      </c>
      <c r="N5" s="152">
        <f>M5/L5</f>
        <v>368.53333333333347</v>
      </c>
      <c r="O5" s="154">
        <f>L5-I5</f>
        <v>0</v>
      </c>
      <c r="P5" s="155">
        <f>N5-K5</f>
        <v>-48.133333333333212</v>
      </c>
      <c r="Q5" s="156">
        <f>N5/K5</f>
        <v>0.88448000000000027</v>
      </c>
      <c r="R5" s="289">
        <f>Q21</f>
        <v>0.87554969175843445</v>
      </c>
      <c r="S5" s="157">
        <v>0.30069444444444443</v>
      </c>
      <c r="T5" s="158">
        <v>0.35277777777777775</v>
      </c>
      <c r="U5" s="159"/>
      <c r="V5" s="160">
        <v>74.999999999999972</v>
      </c>
      <c r="W5" s="161"/>
      <c r="X5" s="162"/>
      <c r="Y5" s="292"/>
      <c r="Z5" s="293"/>
      <c r="AA5" s="115">
        <f>M5-J5</f>
        <v>-288.79999999999927</v>
      </c>
      <c r="AB5" s="156">
        <f>M5/J5</f>
        <v>0.88448000000000027</v>
      </c>
      <c r="AC5" s="281">
        <f>AB21</f>
        <v>0.87554969175843456</v>
      </c>
    </row>
    <row r="6" spans="1:29" ht="15.75" customHeight="1">
      <c r="A6" s="295"/>
      <c r="B6" s="100" t="s">
        <v>120</v>
      </c>
      <c r="C6" s="274" t="s">
        <v>121</v>
      </c>
      <c r="D6" s="275"/>
      <c r="E6" s="101">
        <v>28.57</v>
      </c>
      <c r="F6" s="102">
        <v>1460</v>
      </c>
      <c r="G6" s="103">
        <f t="shared" si="0"/>
        <v>41712.199999999997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3124.8513674197338</v>
      </c>
      <c r="N6" s="106">
        <f>M6/L6</f>
        <v>260.40428061831113</v>
      </c>
      <c r="O6" s="108">
        <f>L6-I6</f>
        <v>0</v>
      </c>
      <c r="P6" s="109">
        <f>N6-K6</f>
        <v>-39.595719381688866</v>
      </c>
      <c r="Q6" s="110">
        <f>N6/K6</f>
        <v>0.86801426872770382</v>
      </c>
      <c r="R6" s="290"/>
      <c r="S6" s="47">
        <v>0.35624999999999996</v>
      </c>
      <c r="T6" s="48">
        <v>0.37571759259259258</v>
      </c>
      <c r="U6" s="111">
        <v>4.9999999999999822</v>
      </c>
      <c r="V6" s="112">
        <v>28.033333333333374</v>
      </c>
      <c r="W6" s="113"/>
      <c r="X6" s="116"/>
      <c r="Y6" s="276"/>
      <c r="Z6" s="277"/>
      <c r="AA6" s="117">
        <f>M6-J6</f>
        <v>-475.14863258026617</v>
      </c>
      <c r="AB6" s="110">
        <f>M6/J6</f>
        <v>0.86801426872770382</v>
      </c>
      <c r="AC6" s="282"/>
    </row>
    <row r="7" spans="1:29" ht="15.75" customHeight="1">
      <c r="A7" s="295"/>
      <c r="B7" s="100" t="s">
        <v>114</v>
      </c>
      <c r="C7" s="274" t="s">
        <v>115</v>
      </c>
      <c r="D7" s="275"/>
      <c r="E7" s="101">
        <v>29.85</v>
      </c>
      <c r="F7" s="102">
        <v>1573</v>
      </c>
      <c r="G7" s="103">
        <f t="shared" si="0"/>
        <v>46954.05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3140.7653910149606</v>
      </c>
      <c r="N7" s="106">
        <f>M7/L7</f>
        <v>261.73044925124674</v>
      </c>
      <c r="O7" s="108">
        <f>L7-I7</f>
        <v>0</v>
      </c>
      <c r="P7" s="109">
        <f>N7-K7</f>
        <v>-38.269550748753261</v>
      </c>
      <c r="Q7" s="110">
        <f>N7/K7</f>
        <v>0.87243483083748918</v>
      </c>
      <c r="R7" s="290"/>
      <c r="S7" s="47">
        <v>0.3791666666666666</v>
      </c>
      <c r="T7" s="48">
        <v>0.40003472222222225</v>
      </c>
      <c r="U7" s="111">
        <v>4.9666666666665904</v>
      </c>
      <c r="V7" s="112">
        <v>30.050000000000139</v>
      </c>
      <c r="W7" s="113"/>
      <c r="X7" s="116"/>
      <c r="Y7" s="276"/>
      <c r="Z7" s="277"/>
      <c r="AA7" s="117">
        <f>M7-J7</f>
        <v>-459.23460898503936</v>
      </c>
      <c r="AB7" s="110">
        <f>M7/J7</f>
        <v>0.87243483083748907</v>
      </c>
      <c r="AC7" s="282"/>
    </row>
    <row r="8" spans="1:29" ht="15.75" customHeight="1">
      <c r="A8" s="295"/>
      <c r="B8" s="100" t="s">
        <v>114</v>
      </c>
      <c r="C8" s="274" t="s">
        <v>116</v>
      </c>
      <c r="D8" s="275"/>
      <c r="E8" s="101">
        <v>29.52</v>
      </c>
      <c r="F8" s="102">
        <v>1475</v>
      </c>
      <c r="G8" s="103">
        <f t="shared" si="0"/>
        <v>43542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3140.1537551744368</v>
      </c>
      <c r="N8" s="106">
        <f>M8/L8</f>
        <v>261.67947959786972</v>
      </c>
      <c r="O8" s="108">
        <f>L8-I8</f>
        <v>0</v>
      </c>
      <c r="P8" s="109">
        <f>N8-K8</f>
        <v>-38.320520402130285</v>
      </c>
      <c r="Q8" s="110">
        <f>N8/K8</f>
        <v>0.87226493199289901</v>
      </c>
      <c r="R8" s="290"/>
      <c r="S8" s="47">
        <v>0.40347222222222212</v>
      </c>
      <c r="T8" s="48">
        <v>0.42304398148148148</v>
      </c>
      <c r="U8" s="111">
        <v>4.9499999999998145</v>
      </c>
      <c r="V8" s="112">
        <v>28.183333333333476</v>
      </c>
      <c r="W8" s="113"/>
      <c r="X8" s="116"/>
      <c r="Y8" s="276"/>
      <c r="Z8" s="277"/>
      <c r="AA8" s="117">
        <f>M8-J8</f>
        <v>-459.84624482556319</v>
      </c>
      <c r="AB8" s="110">
        <f>M8/J8</f>
        <v>0.87226493199289912</v>
      </c>
      <c r="AC8" s="282"/>
    </row>
    <row r="9" spans="1:29" ht="15.75" customHeight="1">
      <c r="A9" s="296"/>
      <c r="B9" s="100" t="s">
        <v>114</v>
      </c>
      <c r="C9" s="274" t="s">
        <v>119</v>
      </c>
      <c r="D9" s="275"/>
      <c r="E9" s="101">
        <v>25.64</v>
      </c>
      <c r="F9" s="102">
        <v>1173</v>
      </c>
      <c r="G9" s="103">
        <f t="shared" si="0"/>
        <v>30075.72</v>
      </c>
      <c r="H9" s="13"/>
      <c r="I9" s="104">
        <v>11</v>
      </c>
      <c r="J9" s="105">
        <v>3600</v>
      </c>
      <c r="K9" s="106">
        <f t="shared" si="1"/>
        <v>327.27272727272725</v>
      </c>
      <c r="L9" s="107">
        <v>11</v>
      </c>
      <c r="M9" s="105">
        <f>F9/V9*60</f>
        <v>3179.8192771084114</v>
      </c>
      <c r="N9" s="106">
        <f>M9/L9</f>
        <v>289.07447973712829</v>
      </c>
      <c r="O9" s="108">
        <f>L9-I9</f>
        <v>0</v>
      </c>
      <c r="P9" s="109">
        <f>N9-K9</f>
        <v>-38.198247535598966</v>
      </c>
      <c r="Q9" s="110">
        <f>N9/K9</f>
        <v>0.88328313253011426</v>
      </c>
      <c r="R9" s="290"/>
      <c r="S9" s="47">
        <v>0.42638888888888876</v>
      </c>
      <c r="T9" s="48">
        <v>0.44175925925925924</v>
      </c>
      <c r="U9" s="111">
        <v>4.816666666666487</v>
      </c>
      <c r="V9" s="112">
        <v>22.133333333333489</v>
      </c>
      <c r="W9" s="113"/>
      <c r="X9" s="116"/>
      <c r="Y9" s="276"/>
      <c r="Z9" s="277"/>
      <c r="AA9" s="117">
        <f>M9-J9</f>
        <v>-420.18072289158863</v>
      </c>
      <c r="AB9" s="110">
        <f>M9/J9</f>
        <v>0.88328313253011426</v>
      </c>
      <c r="AC9" s="282"/>
    </row>
    <row r="10" spans="1:29" ht="15.75" customHeight="1">
      <c r="A10" s="296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96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96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96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96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96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96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96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96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96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96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97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2959.3579581435088</v>
      </c>
      <c r="N21" s="138">
        <f>M21/L21</f>
        <v>279.18471303240648</v>
      </c>
      <c r="O21" s="139">
        <f>L21-I21</f>
        <v>0</v>
      </c>
      <c r="P21" s="140">
        <f>N21-K21</f>
        <v>-39.683211495895421</v>
      </c>
      <c r="Q21" s="141">
        <f>N21/K21</f>
        <v>0.87554969175843445</v>
      </c>
      <c r="R21" s="291"/>
      <c r="S21" s="142">
        <f>S5</f>
        <v>0.30069444444444443</v>
      </c>
      <c r="T21" s="143">
        <f>INDEX(T5:T20,COUNTA(T5:T20))</f>
        <v>0.44175925925925924</v>
      </c>
      <c r="U21" s="144"/>
      <c r="V21" s="166"/>
      <c r="W21" s="167"/>
      <c r="X21" s="138"/>
      <c r="Y21" s="279"/>
      <c r="Z21" s="280"/>
      <c r="AA21" s="168">
        <f>M21-J21</f>
        <v>-420.64204185649123</v>
      </c>
      <c r="AB21" s="141">
        <f>M21/J21</f>
        <v>0.87554969175843456</v>
      </c>
      <c r="AC21" s="283"/>
    </row>
    <row r="22" spans="1:29" ht="15.75" customHeight="1">
      <c r="A22" s="28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685</v>
      </c>
      <c r="G22" s="148">
        <f t="shared" ref="G22:G23" si="5">E22*F22</f>
        <v>9610.5499999999993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2339.6584440227634</v>
      </c>
      <c r="N22" s="152">
        <f>M22/L22</f>
        <v>389.94307400379392</v>
      </c>
      <c r="O22" s="154">
        <f>L22-I22</f>
        <v>0</v>
      </c>
      <c r="P22" s="155">
        <f>N22-K22</f>
        <v>-43.39025932953939</v>
      </c>
      <c r="Q22" s="156">
        <f>N22/K22</f>
        <v>0.89986863231644754</v>
      </c>
      <c r="R22" s="289">
        <f>Q38</f>
        <v>0.900120563423641</v>
      </c>
      <c r="S22" s="157">
        <v>0.2503009259259259</v>
      </c>
      <c r="T22" s="158">
        <v>0.26250000000000001</v>
      </c>
      <c r="U22" s="159"/>
      <c r="V22" s="160">
        <v>17.56666666666672</v>
      </c>
      <c r="W22" s="158"/>
      <c r="X22" s="169"/>
      <c r="Y22" s="292"/>
      <c r="Z22" s="293"/>
      <c r="AA22" s="115">
        <f>M22-J22</f>
        <v>-260.34155597723657</v>
      </c>
      <c r="AB22" s="156">
        <f>M22/J22</f>
        <v>0.89986863231644743</v>
      </c>
      <c r="AC22" s="281">
        <f>AB38</f>
        <v>0.90012056342364088</v>
      </c>
    </row>
    <row r="23" spans="1:29" ht="15.75" customHeight="1">
      <c r="A23" s="285"/>
      <c r="B23" s="100" t="s">
        <v>114</v>
      </c>
      <c r="C23" s="274" t="s">
        <v>124</v>
      </c>
      <c r="D23" s="275"/>
      <c r="E23" s="101">
        <v>14.49</v>
      </c>
      <c r="F23" s="102">
        <v>846</v>
      </c>
      <c r="G23" s="103">
        <f t="shared" si="5"/>
        <v>12258.54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2340.968485780169</v>
      </c>
      <c r="N23" s="106">
        <f>M23/L23</f>
        <v>390.16141429669483</v>
      </c>
      <c r="O23" s="108">
        <f>L23-I23</f>
        <v>0</v>
      </c>
      <c r="P23" s="109">
        <f>N23-K23</f>
        <v>-43.171919036638485</v>
      </c>
      <c r="Q23" s="110">
        <f>N23/K23</f>
        <v>0.90037249453083423</v>
      </c>
      <c r="R23" s="290"/>
      <c r="S23" s="47">
        <v>0.26619212962962963</v>
      </c>
      <c r="T23" s="48">
        <v>0.28125</v>
      </c>
      <c r="U23" s="111">
        <v>5.3166666666666451</v>
      </c>
      <c r="V23" s="112">
        <v>21.683333333333337</v>
      </c>
      <c r="W23" s="113"/>
      <c r="X23" s="13"/>
      <c r="Y23" s="276"/>
      <c r="Z23" s="277"/>
      <c r="AA23" s="117">
        <f>M23-J23</f>
        <v>-259.03151421983102</v>
      </c>
      <c r="AB23" s="110">
        <f>M23/J23</f>
        <v>0.90037249453083423</v>
      </c>
      <c r="AC23" s="282"/>
    </row>
    <row r="24" spans="1:29" ht="15.75" customHeight="1">
      <c r="A24" s="28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8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85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85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85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85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85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85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85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85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85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85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85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85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86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2340.3134649014664</v>
      </c>
      <c r="N38" s="138">
        <f>M38/L38</f>
        <v>390.05224415024441</v>
      </c>
      <c r="O38" s="139">
        <f>L38-I38</f>
        <v>0</v>
      </c>
      <c r="P38" s="140">
        <f>N38-K38</f>
        <v>-43.281089183088909</v>
      </c>
      <c r="Q38" s="141">
        <f>N38/K38</f>
        <v>0.900120563423641</v>
      </c>
      <c r="R38" s="291"/>
      <c r="S38" s="142">
        <f>S22</f>
        <v>0.2503009259259259</v>
      </c>
      <c r="T38" s="143">
        <f>INDEX(T22:T37,COUNTA(T22:T37))</f>
        <v>0.28125</v>
      </c>
      <c r="U38" s="144"/>
      <c r="V38" s="166"/>
      <c r="W38" s="167"/>
      <c r="X38" s="138"/>
      <c r="Y38" s="279"/>
      <c r="Z38" s="280"/>
      <c r="AA38" s="168">
        <f>M38-J38</f>
        <v>-259.68653509853357</v>
      </c>
      <c r="AB38" s="141">
        <f>M38/J38</f>
        <v>0.90012056342364088</v>
      </c>
      <c r="AC38" s="283"/>
    </row>
    <row r="39" spans="1:29" ht="15.75" customHeight="1">
      <c r="A39" s="294" t="s">
        <v>125</v>
      </c>
      <c r="B39" s="114" t="s">
        <v>120</v>
      </c>
      <c r="C39" s="287" t="s">
        <v>127</v>
      </c>
      <c r="D39" s="288"/>
      <c r="E39" s="147">
        <v>22.28</v>
      </c>
      <c r="F39" s="97">
        <v>819</v>
      </c>
      <c r="G39" s="148">
        <f t="shared" ref="G39:G42" si="9">E39*F39</f>
        <v>18247.32</v>
      </c>
      <c r="H39" s="149"/>
      <c r="I39" s="150">
        <v>5</v>
      </c>
      <c r="J39" s="151">
        <v>3300</v>
      </c>
      <c r="K39" s="152">
        <f>J39/I39</f>
        <v>660</v>
      </c>
      <c r="L39" s="153">
        <v>5</v>
      </c>
      <c r="M39" s="151">
        <f>F39/V39*60</f>
        <v>2966.1971830985954</v>
      </c>
      <c r="N39" s="152">
        <f>M39/L39</f>
        <v>593.23943661971907</v>
      </c>
      <c r="O39" s="154">
        <f>L39-I39</f>
        <v>0</v>
      </c>
      <c r="P39" s="155">
        <f>N39-K39</f>
        <v>-66.760563380280928</v>
      </c>
      <c r="Q39" s="156">
        <f>N39/K39</f>
        <v>0.89884763124199862</v>
      </c>
      <c r="R39" s="289">
        <f>Q55</f>
        <v>0.89864456459327002</v>
      </c>
      <c r="S39" s="157">
        <v>0.29196759259259258</v>
      </c>
      <c r="T39" s="158">
        <v>0.3034722222222222</v>
      </c>
      <c r="U39" s="159"/>
      <c r="V39" s="160">
        <v>16.566666666666645</v>
      </c>
      <c r="W39" s="161"/>
      <c r="X39" s="162"/>
      <c r="Y39" s="292"/>
      <c r="Z39" s="293"/>
      <c r="AA39" s="115">
        <f>M39-J39</f>
        <v>-333.80281690140464</v>
      </c>
      <c r="AB39" s="156">
        <f>M39/J39</f>
        <v>0.89884763124199862</v>
      </c>
      <c r="AC39" s="281">
        <f>AB55</f>
        <v>0.89864456459327002</v>
      </c>
    </row>
    <row r="40" spans="1:29" ht="15.75" customHeight="1">
      <c r="A40" s="295"/>
      <c r="B40" s="100" t="s">
        <v>120</v>
      </c>
      <c r="C40" s="274" t="s">
        <v>126</v>
      </c>
      <c r="D40" s="275"/>
      <c r="E40" s="101">
        <v>21.45</v>
      </c>
      <c r="F40" s="102">
        <v>1006</v>
      </c>
      <c r="G40" s="103">
        <f t="shared" si="9"/>
        <v>21578.7</v>
      </c>
      <c r="H40" s="26"/>
      <c r="I40" s="104">
        <v>4</v>
      </c>
      <c r="J40" s="105">
        <v>3300</v>
      </c>
      <c r="K40" s="106">
        <f t="shared" ref="K40:K42" si="10">J40/I40</f>
        <v>825</v>
      </c>
      <c r="L40" s="107">
        <v>4</v>
      </c>
      <c r="M40" s="105">
        <f>F40/V40*60</f>
        <v>2966.0933660933688</v>
      </c>
      <c r="N40" s="106">
        <f>M40/L40</f>
        <v>741.5233415233422</v>
      </c>
      <c r="O40" s="108">
        <f>L40-I40</f>
        <v>0</v>
      </c>
      <c r="P40" s="109">
        <f>N40-K40</f>
        <v>-83.476658476657803</v>
      </c>
      <c r="Q40" s="110">
        <f>N40/K40</f>
        <v>0.89881617154344506</v>
      </c>
      <c r="R40" s="290"/>
      <c r="S40" s="47">
        <v>0.30694444444444446</v>
      </c>
      <c r="T40" s="48">
        <v>0.3210763888888889</v>
      </c>
      <c r="U40" s="111">
        <v>5.0000000000000622</v>
      </c>
      <c r="V40" s="112">
        <v>20.349999999999984</v>
      </c>
      <c r="W40" s="113"/>
      <c r="X40" s="116"/>
      <c r="Y40" s="276"/>
      <c r="Z40" s="277"/>
      <c r="AA40" s="117">
        <f>M40-J40</f>
        <v>-333.90663390663121</v>
      </c>
      <c r="AB40" s="110">
        <f>M40/J40</f>
        <v>0.89881617154344506</v>
      </c>
      <c r="AC40" s="282"/>
    </row>
    <row r="41" spans="1:29" ht="15.75" customHeight="1">
      <c r="A41" s="295"/>
      <c r="B41" s="100" t="s">
        <v>120</v>
      </c>
      <c r="C41" s="274" t="s">
        <v>214</v>
      </c>
      <c r="D41" s="275"/>
      <c r="E41" s="101">
        <v>27.27</v>
      </c>
      <c r="F41" s="102">
        <v>1092</v>
      </c>
      <c r="G41" s="103">
        <f t="shared" si="9"/>
        <v>29778.84</v>
      </c>
      <c r="H41" s="26"/>
      <c r="I41" s="104">
        <v>5</v>
      </c>
      <c r="J41" s="105">
        <v>3300</v>
      </c>
      <c r="K41" s="106">
        <f t="shared" si="10"/>
        <v>660</v>
      </c>
      <c r="L41" s="107">
        <v>5</v>
      </c>
      <c r="M41" s="105">
        <f>F41/V41*60</f>
        <v>2964.7058823529392</v>
      </c>
      <c r="N41" s="106">
        <f>M41/L41</f>
        <v>592.94117647058783</v>
      </c>
      <c r="O41" s="108">
        <f>L41-I41</f>
        <v>0</v>
      </c>
      <c r="P41" s="109">
        <f>N41-K41</f>
        <v>-67.058823529412166</v>
      </c>
      <c r="Q41" s="110">
        <f>N41/K41</f>
        <v>0.89839572192513306</v>
      </c>
      <c r="R41" s="290"/>
      <c r="S41" s="47">
        <v>0.32430555555555557</v>
      </c>
      <c r="T41" s="48">
        <v>0.3396527777777778</v>
      </c>
      <c r="U41" s="111">
        <v>4.6500000000000075</v>
      </c>
      <c r="V41" s="112">
        <v>22.100000000000016</v>
      </c>
      <c r="W41" s="113"/>
      <c r="X41" s="116"/>
      <c r="Y41" s="276"/>
      <c r="Z41" s="277"/>
      <c r="AA41" s="117">
        <f>M41-J41</f>
        <v>-335.29411764706083</v>
      </c>
      <c r="AB41" s="110">
        <f>M41/J41</f>
        <v>0.89839572192513306</v>
      </c>
      <c r="AC41" s="282"/>
    </row>
    <row r="42" spans="1:29" ht="15.75" customHeight="1">
      <c r="A42" s="295"/>
      <c r="B42" s="100" t="s">
        <v>120</v>
      </c>
      <c r="C42" s="274" t="s">
        <v>204</v>
      </c>
      <c r="D42" s="275"/>
      <c r="E42" s="101">
        <v>18.53</v>
      </c>
      <c r="F42" s="102">
        <v>2578</v>
      </c>
      <c r="G42" s="103">
        <f t="shared" si="9"/>
        <v>47770.340000000004</v>
      </c>
      <c r="H42" s="26"/>
      <c r="I42" s="104">
        <v>3</v>
      </c>
      <c r="J42" s="105">
        <v>3300</v>
      </c>
      <c r="K42" s="106">
        <f t="shared" si="10"/>
        <v>1100</v>
      </c>
      <c r="L42" s="107">
        <v>3</v>
      </c>
      <c r="M42" s="105">
        <f>F42/V42*60</f>
        <v>2965.1118210862605</v>
      </c>
      <c r="N42" s="106">
        <f>M42/L42</f>
        <v>988.37060702875351</v>
      </c>
      <c r="O42" s="108">
        <f>L42-I42</f>
        <v>0</v>
      </c>
      <c r="P42" s="109">
        <f>N42-K42</f>
        <v>-111.62939297124649</v>
      </c>
      <c r="Q42" s="110">
        <f>N42/K42</f>
        <v>0.89851873366250323</v>
      </c>
      <c r="R42" s="290"/>
      <c r="S42" s="47">
        <v>0.34305555555555556</v>
      </c>
      <c r="T42" s="48">
        <v>0.37928240740740743</v>
      </c>
      <c r="U42" s="111">
        <v>4.8999999999999666</v>
      </c>
      <c r="V42" s="112">
        <v>52.166666666666693</v>
      </c>
      <c r="W42" s="113"/>
      <c r="X42" s="116"/>
      <c r="Y42" s="276"/>
      <c r="Z42" s="277"/>
      <c r="AA42" s="117">
        <f>M42-J42</f>
        <v>-334.88817891373947</v>
      </c>
      <c r="AB42" s="110">
        <f>M42/J42</f>
        <v>0.89851873366250323</v>
      </c>
      <c r="AC42" s="282"/>
    </row>
    <row r="43" spans="1:29" ht="15.75" customHeight="1">
      <c r="A43" s="296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76"/>
      <c r="Z43" s="277"/>
      <c r="AA43" s="117"/>
      <c r="AB43" s="110"/>
      <c r="AC43" s="282"/>
    </row>
    <row r="44" spans="1:29" ht="15.75" customHeight="1">
      <c r="A44" s="296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96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96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96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96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96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96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96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96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96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96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97"/>
      <c r="B55" s="133" t="s">
        <v>117</v>
      </c>
      <c r="C55" s="278"/>
      <c r="D55" s="278"/>
      <c r="E55" s="134"/>
      <c r="F55" s="99"/>
      <c r="G55" s="135"/>
      <c r="H55" s="69"/>
      <c r="I55" s="136">
        <f t="shared" ref="I55:J55" si="11">AVERAGE(I39:I54)</f>
        <v>4.25</v>
      </c>
      <c r="J55" s="137">
        <f t="shared" si="11"/>
        <v>3300</v>
      </c>
      <c r="K55" s="138">
        <f t="shared" ref="K55" si="12">J55/I55</f>
        <v>776.47058823529414</v>
      </c>
      <c r="L55" s="136">
        <f t="shared" ref="L55:M55" si="13">AVERAGE(L39:L54)</f>
        <v>4.25</v>
      </c>
      <c r="M55" s="137">
        <f t="shared" si="13"/>
        <v>2965.527063157791</v>
      </c>
      <c r="N55" s="138">
        <f>M55/L55</f>
        <v>697.77107368418615</v>
      </c>
      <c r="O55" s="139">
        <f>L55-I55</f>
        <v>0</v>
      </c>
      <c r="P55" s="140">
        <f>N55-K55</f>
        <v>-78.699514551107995</v>
      </c>
      <c r="Q55" s="141">
        <f>N55/K55</f>
        <v>0.89864456459327002</v>
      </c>
      <c r="R55" s="291"/>
      <c r="S55" s="142">
        <f>S39</f>
        <v>0.29196759259259258</v>
      </c>
      <c r="T55" s="143">
        <f>INDEX(T39:T54,COUNTA(T39:T54))</f>
        <v>0.37928240740740743</v>
      </c>
      <c r="U55" s="144"/>
      <c r="V55" s="166"/>
      <c r="W55" s="99"/>
      <c r="X55" s="69"/>
      <c r="Y55" s="279"/>
      <c r="Z55" s="280"/>
      <c r="AA55" s="168">
        <f>M55-J55</f>
        <v>-334.47293684220904</v>
      </c>
      <c r="AB55" s="141">
        <f>M55/J55</f>
        <v>0.89864456459327002</v>
      </c>
      <c r="AC55" s="283"/>
    </row>
    <row r="56" spans="1:29" ht="15.75" customHeight="1">
      <c r="A56" s="284" t="s">
        <v>71</v>
      </c>
      <c r="B56" s="114" t="s">
        <v>120</v>
      </c>
      <c r="C56" s="287" t="s">
        <v>130</v>
      </c>
      <c r="D56" s="288"/>
      <c r="E56" s="147">
        <v>18.18</v>
      </c>
      <c r="F56" s="97">
        <v>824</v>
      </c>
      <c r="G56" s="148">
        <f t="shared" ref="G56:G59" si="14">E56*F56</f>
        <v>14980.32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3169.2307692307609</v>
      </c>
      <c r="N56" s="152">
        <f>M56/L56</f>
        <v>1056.4102564102536</v>
      </c>
      <c r="O56" s="154">
        <f>L56-I56</f>
        <v>0</v>
      </c>
      <c r="P56" s="155">
        <f>N56-K56</f>
        <v>-143.58974358974638</v>
      </c>
      <c r="Q56" s="156">
        <f>N56/K56</f>
        <v>0.88034188034187799</v>
      </c>
      <c r="R56" s="289">
        <f>Q72</f>
        <v>0.88412309974581371</v>
      </c>
      <c r="S56" s="157">
        <v>0.25027777777777777</v>
      </c>
      <c r="T56" s="158">
        <v>0.26111111111111113</v>
      </c>
      <c r="U56" s="159"/>
      <c r="V56" s="160">
        <v>15.600000000000041</v>
      </c>
      <c r="W56" s="161"/>
      <c r="X56" s="162"/>
      <c r="Y56" s="292"/>
      <c r="Z56" s="293"/>
      <c r="AA56" s="115">
        <f>M56-J56</f>
        <v>-430.76923076923913</v>
      </c>
      <c r="AB56" s="156">
        <f>M56/J56</f>
        <v>0.88034188034187799</v>
      </c>
      <c r="AC56" s="281">
        <f>AB72</f>
        <v>0.88412309974581371</v>
      </c>
    </row>
    <row r="57" spans="1:29" ht="15.75" customHeight="1">
      <c r="A57" s="285"/>
      <c r="B57" s="100" t="s">
        <v>120</v>
      </c>
      <c r="C57" s="274" t="s">
        <v>132</v>
      </c>
      <c r="D57" s="275"/>
      <c r="E57" s="101">
        <v>18.18</v>
      </c>
      <c r="F57" s="102">
        <v>1663</v>
      </c>
      <c r="G57" s="103">
        <f t="shared" si="14"/>
        <v>30233.34</v>
      </c>
      <c r="H57" s="26"/>
      <c r="I57" s="104">
        <v>3</v>
      </c>
      <c r="J57" s="105">
        <v>3600</v>
      </c>
      <c r="K57" s="106">
        <f t="shared" ref="K57:K93" si="15">J57/I57</f>
        <v>1200</v>
      </c>
      <c r="L57" s="107">
        <v>3</v>
      </c>
      <c r="M57" s="105">
        <f>F57/V57*60</f>
        <v>3169.295923769188</v>
      </c>
      <c r="N57" s="106">
        <f>M57/L57</f>
        <v>1056.4319745897294</v>
      </c>
      <c r="O57" s="108">
        <f>L57-I57</f>
        <v>0</v>
      </c>
      <c r="P57" s="109">
        <f>N57-K57</f>
        <v>-143.56802541027059</v>
      </c>
      <c r="Q57" s="110">
        <f>N57/K57</f>
        <v>0.88035997882477446</v>
      </c>
      <c r="R57" s="290"/>
      <c r="S57" s="47">
        <v>0.27152777777777776</v>
      </c>
      <c r="T57" s="48">
        <v>0.2933912037037037</v>
      </c>
      <c r="U57" s="111">
        <v>14.999999999999947</v>
      </c>
      <c r="V57" s="112">
        <v>31.483333333333352</v>
      </c>
      <c r="W57" s="113"/>
      <c r="X57" s="116"/>
      <c r="Y57" s="276"/>
      <c r="Z57" s="277"/>
      <c r="AA57" s="117">
        <f>M57-J57</f>
        <v>-430.70407623081201</v>
      </c>
      <c r="AB57" s="110">
        <f>M57/J57</f>
        <v>0.88035997882477446</v>
      </c>
      <c r="AC57" s="282"/>
    </row>
    <row r="58" spans="1:29" ht="15.75" customHeight="1">
      <c r="A58" s="285"/>
      <c r="B58" s="100" t="s">
        <v>120</v>
      </c>
      <c r="C58" s="274" t="s">
        <v>131</v>
      </c>
      <c r="D58" s="275"/>
      <c r="E58" s="101">
        <v>14.03</v>
      </c>
      <c r="F58" s="102">
        <v>3197</v>
      </c>
      <c r="G58" s="103">
        <f t="shared" si="14"/>
        <v>44853.909999999996</v>
      </c>
      <c r="H58" s="26"/>
      <c r="I58" s="104">
        <v>3</v>
      </c>
      <c r="J58" s="105">
        <v>3000</v>
      </c>
      <c r="K58" s="106">
        <f t="shared" si="15"/>
        <v>1000</v>
      </c>
      <c r="L58" s="107">
        <v>3</v>
      </c>
      <c r="M58" s="105">
        <f>F58/V58*60</f>
        <v>2693.4706295342835</v>
      </c>
      <c r="N58" s="106">
        <f>M58/L58</f>
        <v>897.8235431780945</v>
      </c>
      <c r="O58" s="108">
        <f>L58-I58</f>
        <v>0</v>
      </c>
      <c r="P58" s="109">
        <f>N58-K58</f>
        <v>-102.1764568219055</v>
      </c>
      <c r="Q58" s="110">
        <f>N58/K58</f>
        <v>0.89782354317809454</v>
      </c>
      <c r="R58" s="290"/>
      <c r="S58" s="47">
        <v>0.3034722222222222</v>
      </c>
      <c r="T58" s="48">
        <v>0.35292824074074075</v>
      </c>
      <c r="U58" s="111">
        <v>14.516666666666644</v>
      </c>
      <c r="V58" s="112">
        <v>71.216666666666711</v>
      </c>
      <c r="W58" s="113"/>
      <c r="X58" s="116"/>
      <c r="Y58" s="276"/>
      <c r="Z58" s="277"/>
      <c r="AA58" s="117">
        <f>M58-J58</f>
        <v>-306.52937046571651</v>
      </c>
      <c r="AB58" s="110">
        <f>M58/J58</f>
        <v>0.89782354317809454</v>
      </c>
      <c r="AC58" s="282"/>
    </row>
    <row r="59" spans="1:29" ht="15.75" customHeight="1">
      <c r="A59" s="285"/>
      <c r="B59" s="100" t="s">
        <v>120</v>
      </c>
      <c r="C59" s="274" t="s">
        <v>133</v>
      </c>
      <c r="D59" s="275"/>
      <c r="E59" s="101">
        <v>14.28</v>
      </c>
      <c r="F59" s="102">
        <v>4359</v>
      </c>
      <c r="G59" s="103">
        <f t="shared" si="14"/>
        <v>62246.52</v>
      </c>
      <c r="H59" s="26"/>
      <c r="I59" s="104">
        <v>3</v>
      </c>
      <c r="J59" s="105">
        <v>3600</v>
      </c>
      <c r="K59" s="106">
        <f t="shared" si="15"/>
        <v>1200</v>
      </c>
      <c r="L59" s="107">
        <v>3</v>
      </c>
      <c r="M59" s="105">
        <f>F59/V59*60</f>
        <v>3168.9014539579966</v>
      </c>
      <c r="N59" s="106">
        <f>M59/L59</f>
        <v>1056.3004846526655</v>
      </c>
      <c r="O59" s="108">
        <f>L59-I59</f>
        <v>0</v>
      </c>
      <c r="P59" s="109">
        <f>N59-K59</f>
        <v>-143.69951534733445</v>
      </c>
      <c r="Q59" s="110">
        <f>N59/K59</f>
        <v>0.88025040387722131</v>
      </c>
      <c r="R59" s="290"/>
      <c r="S59" s="47">
        <v>0.36421296296296296</v>
      </c>
      <c r="T59" s="48">
        <v>0.42152777777777778</v>
      </c>
      <c r="U59" s="111">
        <v>16.249999999999982</v>
      </c>
      <c r="V59" s="112">
        <v>82.533333333333331</v>
      </c>
      <c r="W59" s="113"/>
      <c r="X59" s="116"/>
      <c r="Y59" s="276"/>
      <c r="Z59" s="277"/>
      <c r="AA59" s="117">
        <f>M59-J59</f>
        <v>-431.09854604200336</v>
      </c>
      <c r="AB59" s="110">
        <f>M59/J59</f>
        <v>0.88025040387722131</v>
      </c>
      <c r="AC59" s="282"/>
    </row>
    <row r="60" spans="1:29" ht="15.75" customHeight="1">
      <c r="A60" s="285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85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85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85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85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85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85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26"/>
      <c r="X66" s="127"/>
      <c r="Y66" s="276"/>
      <c r="Z66" s="277"/>
      <c r="AA66" s="117"/>
      <c r="AB66" s="110"/>
      <c r="AC66" s="282"/>
    </row>
    <row r="67" spans="1:29" ht="15.75" customHeight="1">
      <c r="A67" s="285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26"/>
      <c r="X67" s="127"/>
      <c r="Y67" s="276"/>
      <c r="Z67" s="277"/>
      <c r="AA67" s="117"/>
      <c r="AB67" s="110"/>
      <c r="AC67" s="282"/>
    </row>
    <row r="68" spans="1:29" ht="15.75" customHeight="1">
      <c r="A68" s="285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26"/>
      <c r="X68" s="127"/>
      <c r="Y68" s="276"/>
      <c r="Z68" s="277"/>
      <c r="AA68" s="117"/>
      <c r="AB68" s="110"/>
      <c r="AC68" s="282"/>
    </row>
    <row r="69" spans="1:29" ht="15.75" customHeight="1">
      <c r="A69" s="285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26"/>
      <c r="X69" s="127"/>
      <c r="Y69" s="276"/>
      <c r="Z69" s="277"/>
      <c r="AA69" s="117"/>
      <c r="AB69" s="110"/>
      <c r="AC69" s="282"/>
    </row>
    <row r="70" spans="1:29" ht="15.75" customHeight="1">
      <c r="A70" s="285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26"/>
      <c r="X70" s="127"/>
      <c r="Y70" s="276"/>
      <c r="Z70" s="277"/>
      <c r="AA70" s="117"/>
      <c r="AB70" s="110"/>
      <c r="AC70" s="282"/>
    </row>
    <row r="71" spans="1:29" ht="15.75" customHeight="1">
      <c r="A71" s="285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86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6">AVERAGE(I56:I71)</f>
        <v>3</v>
      </c>
      <c r="J72" s="137">
        <f t="shared" si="16"/>
        <v>3450</v>
      </c>
      <c r="K72" s="138">
        <f t="shared" ref="K72" si="17">J72/I72</f>
        <v>1150</v>
      </c>
      <c r="L72" s="136">
        <f t="shared" ref="L72:M72" si="18">AVERAGE(L56:L71)</f>
        <v>3</v>
      </c>
      <c r="M72" s="137">
        <f t="shared" si="18"/>
        <v>3050.2246941230574</v>
      </c>
      <c r="N72" s="138">
        <f t="shared" ref="N72:N77" si="19">M72/L72</f>
        <v>1016.7415647076858</v>
      </c>
      <c r="O72" s="139">
        <f t="shared" ref="O72:O77" si="20">L72-I72</f>
        <v>0</v>
      </c>
      <c r="P72" s="140">
        <f t="shared" ref="P72:P77" si="21">N72-K72</f>
        <v>-133.25843529231418</v>
      </c>
      <c r="Q72" s="141">
        <f t="shared" ref="Q72:Q77" si="22">N72/K72</f>
        <v>0.88412309974581371</v>
      </c>
      <c r="R72" s="291"/>
      <c r="S72" s="142">
        <f>S56</f>
        <v>0.25027777777777777</v>
      </c>
      <c r="T72" s="143">
        <f>INDEX(T56:T71,COUNTA(T56:T71))</f>
        <v>0.42152777777777778</v>
      </c>
      <c r="U72" s="144"/>
      <c r="V72" s="166"/>
      <c r="W72" s="99"/>
      <c r="X72" s="69"/>
      <c r="Y72" s="279"/>
      <c r="Z72" s="280"/>
      <c r="AA72" s="168">
        <f t="shared" ref="AA72:AA77" si="23">M72-J72</f>
        <v>-399.77530587694264</v>
      </c>
      <c r="AB72" s="141">
        <f t="shared" ref="AB72:AB77" si="24">M72/J72</f>
        <v>0.88412309974581371</v>
      </c>
      <c r="AC72" s="283"/>
    </row>
    <row r="73" spans="1:29" ht="15.75" customHeight="1">
      <c r="A73" s="294" t="s">
        <v>78</v>
      </c>
      <c r="B73" s="114" t="s">
        <v>120</v>
      </c>
      <c r="C73" s="287" t="s">
        <v>134</v>
      </c>
      <c r="D73" s="288"/>
      <c r="E73" s="147">
        <v>25.03</v>
      </c>
      <c r="F73" s="97">
        <v>995</v>
      </c>
      <c r="G73" s="148">
        <f t="shared" ref="G73:G77" si="25">E73*F73</f>
        <v>24904.850000000002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2938.474159146841</v>
      </c>
      <c r="N73" s="152">
        <f t="shared" si="19"/>
        <v>734.61853978671024</v>
      </c>
      <c r="O73" s="154">
        <f t="shared" si="20"/>
        <v>0</v>
      </c>
      <c r="P73" s="155">
        <f t="shared" si="21"/>
        <v>-90.381460213289756</v>
      </c>
      <c r="Q73" s="156">
        <f t="shared" si="22"/>
        <v>0.89044671489298211</v>
      </c>
      <c r="R73" s="289">
        <f>Q89</f>
        <v>0.88730806836783682</v>
      </c>
      <c r="S73" s="157">
        <v>0.25</v>
      </c>
      <c r="T73" s="158">
        <v>0.2641087962962963</v>
      </c>
      <c r="U73" s="159"/>
      <c r="V73" s="160">
        <v>20.31666666666667</v>
      </c>
      <c r="W73" s="158"/>
      <c r="X73" s="169"/>
      <c r="Y73" s="292"/>
      <c r="Z73" s="293"/>
      <c r="AA73" s="115">
        <f t="shared" si="23"/>
        <v>-361.52584085315902</v>
      </c>
      <c r="AB73" s="156">
        <f t="shared" si="24"/>
        <v>0.89044671489298211</v>
      </c>
      <c r="AC73" s="281">
        <f>AB89</f>
        <v>0.88730806836783682</v>
      </c>
    </row>
    <row r="74" spans="1:29" ht="15.75" customHeight="1">
      <c r="A74" s="295"/>
      <c r="B74" s="100" t="s">
        <v>120</v>
      </c>
      <c r="C74" s="274" t="s">
        <v>135</v>
      </c>
      <c r="D74" s="275"/>
      <c r="E74" s="101">
        <v>24.82</v>
      </c>
      <c r="F74" s="102">
        <v>1305</v>
      </c>
      <c r="G74" s="103">
        <f t="shared" si="25"/>
        <v>32390.100000000002</v>
      </c>
      <c r="H74" s="26"/>
      <c r="I74" s="104">
        <v>4</v>
      </c>
      <c r="J74" s="105">
        <v>3300</v>
      </c>
      <c r="K74" s="106">
        <f t="shared" si="15"/>
        <v>825</v>
      </c>
      <c r="L74" s="107">
        <v>4</v>
      </c>
      <c r="M74" s="105">
        <f>F74/V74*60</f>
        <v>2938.0863039399615</v>
      </c>
      <c r="N74" s="106">
        <f t="shared" si="19"/>
        <v>734.52157598499036</v>
      </c>
      <c r="O74" s="108">
        <f t="shared" si="20"/>
        <v>0</v>
      </c>
      <c r="P74" s="109">
        <f t="shared" si="21"/>
        <v>-90.478424015009637</v>
      </c>
      <c r="Q74" s="110">
        <f t="shared" si="22"/>
        <v>0.8903291830121095</v>
      </c>
      <c r="R74" s="290"/>
      <c r="S74" s="47">
        <v>0.27454861111111112</v>
      </c>
      <c r="T74" s="48">
        <v>0.29305555555555557</v>
      </c>
      <c r="U74" s="111">
        <v>15.033333333333339</v>
      </c>
      <c r="V74" s="112">
        <v>26.650000000000009</v>
      </c>
      <c r="W74" s="113"/>
      <c r="X74" s="13"/>
      <c r="Y74" s="276"/>
      <c r="Z74" s="277"/>
      <c r="AA74" s="117">
        <f t="shared" si="23"/>
        <v>-361.91369606003855</v>
      </c>
      <c r="AB74" s="110">
        <f t="shared" si="24"/>
        <v>0.8903291830121095</v>
      </c>
      <c r="AC74" s="282"/>
    </row>
    <row r="75" spans="1:29" ht="15.75" customHeight="1">
      <c r="A75" s="295"/>
      <c r="B75" s="100" t="s">
        <v>120</v>
      </c>
      <c r="C75" s="274" t="s">
        <v>136</v>
      </c>
      <c r="D75" s="275"/>
      <c r="E75" s="101">
        <v>30</v>
      </c>
      <c r="F75" s="102">
        <v>2214</v>
      </c>
      <c r="G75" s="103">
        <f t="shared" si="25"/>
        <v>66420</v>
      </c>
      <c r="H75" s="26"/>
      <c r="I75" s="104">
        <v>3</v>
      </c>
      <c r="J75" s="105">
        <v>3000</v>
      </c>
      <c r="K75" s="106">
        <f t="shared" si="15"/>
        <v>1000</v>
      </c>
      <c r="L75" s="107">
        <v>3</v>
      </c>
      <c r="M75" s="105">
        <f>F75/V75*60</f>
        <v>2693.6127069956033</v>
      </c>
      <c r="N75" s="106">
        <f t="shared" si="19"/>
        <v>897.8709023318678</v>
      </c>
      <c r="O75" s="108">
        <f t="shared" si="20"/>
        <v>0</v>
      </c>
      <c r="P75" s="109">
        <f t="shared" si="21"/>
        <v>-102.1290976681322</v>
      </c>
      <c r="Q75" s="110">
        <f t="shared" si="22"/>
        <v>0.89787090233186784</v>
      </c>
      <c r="R75" s="290"/>
      <c r="S75" s="47">
        <v>0.30416666666666664</v>
      </c>
      <c r="T75" s="48">
        <v>0.33841435185185187</v>
      </c>
      <c r="U75" s="111">
        <v>15.999999999999943</v>
      </c>
      <c r="V75" s="112">
        <v>49.316666666666727</v>
      </c>
      <c r="W75" s="113"/>
      <c r="X75" s="13"/>
      <c r="Y75" s="276"/>
      <c r="Z75" s="277"/>
      <c r="AA75" s="117">
        <f t="shared" si="23"/>
        <v>-306.38729300439672</v>
      </c>
      <c r="AB75" s="110">
        <f t="shared" si="24"/>
        <v>0.89787090233186773</v>
      </c>
      <c r="AC75" s="282"/>
    </row>
    <row r="76" spans="1:29" ht="15.75" customHeight="1">
      <c r="A76" s="295"/>
      <c r="B76" s="100" t="s">
        <v>120</v>
      </c>
      <c r="C76" s="274" t="s">
        <v>128</v>
      </c>
      <c r="D76" s="275"/>
      <c r="E76" s="101">
        <v>17.89</v>
      </c>
      <c r="F76" s="102">
        <v>2196</v>
      </c>
      <c r="G76" s="103">
        <f t="shared" si="25"/>
        <v>39286.44</v>
      </c>
      <c r="H76" s="26"/>
      <c r="I76" s="104">
        <v>4</v>
      </c>
      <c r="J76" s="105">
        <v>3600</v>
      </c>
      <c r="K76" s="106">
        <f t="shared" si="15"/>
        <v>900</v>
      </c>
      <c r="L76" s="107">
        <v>4</v>
      </c>
      <c r="M76" s="105">
        <f>F76/V76*60</f>
        <v>3169.8476343223761</v>
      </c>
      <c r="N76" s="106">
        <f t="shared" si="19"/>
        <v>792.46190858059401</v>
      </c>
      <c r="O76" s="108">
        <f t="shared" si="20"/>
        <v>0</v>
      </c>
      <c r="P76" s="109">
        <f t="shared" si="21"/>
        <v>-107.53809141940599</v>
      </c>
      <c r="Q76" s="110">
        <f t="shared" si="22"/>
        <v>0.88051323175621554</v>
      </c>
      <c r="R76" s="290"/>
      <c r="S76" s="47">
        <v>0.34891203703703705</v>
      </c>
      <c r="T76" s="48">
        <v>0.37777777777777777</v>
      </c>
      <c r="U76" s="111">
        <v>15.116666666666658</v>
      </c>
      <c r="V76" s="112">
        <v>41.566666666666634</v>
      </c>
      <c r="W76" s="113"/>
      <c r="X76" s="116"/>
      <c r="Y76" s="276"/>
      <c r="Z76" s="277"/>
      <c r="AA76" s="117">
        <f t="shared" si="23"/>
        <v>-430.15236567762395</v>
      </c>
      <c r="AB76" s="110">
        <f t="shared" si="24"/>
        <v>0.88051323175621554</v>
      </c>
      <c r="AC76" s="282"/>
    </row>
    <row r="77" spans="1:29" ht="15.75" customHeight="1">
      <c r="A77" s="296"/>
      <c r="B77" s="100" t="s">
        <v>120</v>
      </c>
      <c r="C77" s="274" t="s">
        <v>129</v>
      </c>
      <c r="D77" s="275"/>
      <c r="E77" s="101">
        <v>16.66</v>
      </c>
      <c r="F77" s="102">
        <v>3662</v>
      </c>
      <c r="G77" s="103">
        <f t="shared" si="25"/>
        <v>61008.92</v>
      </c>
      <c r="H77" s="13"/>
      <c r="I77" s="104">
        <v>5</v>
      </c>
      <c r="J77" s="105">
        <v>3600</v>
      </c>
      <c r="K77" s="106">
        <f t="shared" si="15"/>
        <v>720</v>
      </c>
      <c r="L77" s="107">
        <v>5</v>
      </c>
      <c r="M77" s="105">
        <f>F77/V77*60</f>
        <v>3166.7547441748761</v>
      </c>
      <c r="N77" s="106">
        <f t="shared" si="19"/>
        <v>633.35094883497527</v>
      </c>
      <c r="O77" s="108">
        <f t="shared" si="20"/>
        <v>0</v>
      </c>
      <c r="P77" s="109">
        <f t="shared" si="21"/>
        <v>-86.64905116502473</v>
      </c>
      <c r="Q77" s="110">
        <f t="shared" si="22"/>
        <v>0.87965409560413232</v>
      </c>
      <c r="R77" s="290"/>
      <c r="S77" s="47">
        <v>0.38819444444444445</v>
      </c>
      <c r="T77" s="48">
        <v>0.43637731481481479</v>
      </c>
      <c r="U77" s="111">
        <v>15.000000000000027</v>
      </c>
      <c r="V77" s="112">
        <v>69.383333333333283</v>
      </c>
      <c r="W77" s="113"/>
      <c r="X77" s="116"/>
      <c r="Y77" s="276"/>
      <c r="Z77" s="277"/>
      <c r="AA77" s="117">
        <f t="shared" si="23"/>
        <v>-433.24525582512388</v>
      </c>
      <c r="AB77" s="110">
        <f t="shared" si="24"/>
        <v>0.87965409560413221</v>
      </c>
      <c r="AC77" s="282"/>
    </row>
    <row r="78" spans="1:29" ht="15.75" customHeight="1">
      <c r="A78" s="296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50"/>
      <c r="Y78" s="276"/>
      <c r="Z78" s="277"/>
      <c r="AA78" s="117"/>
      <c r="AB78" s="110"/>
      <c r="AC78" s="282"/>
    </row>
    <row r="79" spans="1:29" ht="15.75" customHeight="1">
      <c r="A79" s="296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96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96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26"/>
      <c r="X81" s="127"/>
      <c r="Y81" s="276"/>
      <c r="Z81" s="277"/>
      <c r="AA81" s="117"/>
      <c r="AB81" s="110"/>
      <c r="AC81" s="282"/>
    </row>
    <row r="82" spans="1:29" ht="15.75" customHeight="1">
      <c r="A82" s="296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26"/>
      <c r="X82" s="127"/>
      <c r="Y82" s="276"/>
      <c r="Z82" s="277"/>
      <c r="AA82" s="117"/>
      <c r="AB82" s="110"/>
      <c r="AC82" s="282"/>
    </row>
    <row r="83" spans="1:29" ht="15.75" customHeight="1">
      <c r="A83" s="296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96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96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96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96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96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97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6">AVERAGE(I73:I88)</f>
        <v>4</v>
      </c>
      <c r="J89" s="137">
        <f t="shared" si="26"/>
        <v>3360</v>
      </c>
      <c r="K89" s="138">
        <f t="shared" ref="K89" si="27">J89/I89</f>
        <v>840</v>
      </c>
      <c r="L89" s="136">
        <f t="shared" ref="L89:M89" si="28">AVERAGE(L73:L88)</f>
        <v>4</v>
      </c>
      <c r="M89" s="137">
        <f t="shared" si="28"/>
        <v>2981.3551097159316</v>
      </c>
      <c r="N89" s="138">
        <f>M89/L89</f>
        <v>745.33877742898289</v>
      </c>
      <c r="O89" s="139">
        <f>L89-I89</f>
        <v>0</v>
      </c>
      <c r="P89" s="140">
        <f>N89-K89</f>
        <v>-94.661222571017106</v>
      </c>
      <c r="Q89" s="141">
        <f>N89/K89</f>
        <v>0.88730806836783682</v>
      </c>
      <c r="R89" s="291"/>
      <c r="S89" s="142">
        <f>S73</f>
        <v>0.25</v>
      </c>
      <c r="T89" s="143">
        <f>INDEX(T73:T88,COUNTA(T73:T88))</f>
        <v>0.43637731481481479</v>
      </c>
      <c r="U89" s="144"/>
      <c r="V89" s="166"/>
      <c r="W89" s="167"/>
      <c r="X89" s="138"/>
      <c r="Y89" s="279"/>
      <c r="Z89" s="280"/>
      <c r="AA89" s="168">
        <f>M89-J89</f>
        <v>-378.64489028406842</v>
      </c>
      <c r="AB89" s="141">
        <f>M89/J89</f>
        <v>0.88730806836783682</v>
      </c>
      <c r="AC89" s="283"/>
    </row>
    <row r="90" spans="1:29" ht="15.75" customHeight="1">
      <c r="A90" s="284" t="s">
        <v>137</v>
      </c>
      <c r="B90" s="114" t="s">
        <v>114</v>
      </c>
      <c r="C90" s="287" t="s">
        <v>138</v>
      </c>
      <c r="D90" s="288"/>
      <c r="E90" s="147">
        <v>25.64</v>
      </c>
      <c r="F90" s="97">
        <v>1207</v>
      </c>
      <c r="G90" s="148">
        <f t="shared" ref="G90:G93" si="29">E90*F90</f>
        <v>30947.48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3178.6393562545809</v>
      </c>
      <c r="N90" s="152">
        <f>M90/L90</f>
        <v>288.96721420496192</v>
      </c>
      <c r="O90" s="154">
        <f>L90-I90</f>
        <v>0</v>
      </c>
      <c r="P90" s="155">
        <f>N90-K90</f>
        <v>-38.305513067765332</v>
      </c>
      <c r="Q90" s="156">
        <f>N90/K90</f>
        <v>0.88295537673738367</v>
      </c>
      <c r="R90" s="289">
        <f>Q106</f>
        <v>0.87397775817144085</v>
      </c>
      <c r="S90" s="157">
        <v>0.70848379629629632</v>
      </c>
      <c r="T90" s="158">
        <v>0.72430555555555554</v>
      </c>
      <c r="U90" s="159"/>
      <c r="V90" s="160">
        <v>22.783333333333271</v>
      </c>
      <c r="W90" s="158"/>
      <c r="X90" s="169"/>
      <c r="Y90" s="292"/>
      <c r="Z90" s="293"/>
      <c r="AA90" s="115">
        <f>M90-J90</f>
        <v>-421.36064374541911</v>
      </c>
      <c r="AB90" s="156">
        <f>M90/J90</f>
        <v>0.88295537673738356</v>
      </c>
      <c r="AC90" s="281">
        <f>AB106</f>
        <v>0.87397775817144085</v>
      </c>
    </row>
    <row r="91" spans="1:29" ht="15.75" customHeight="1">
      <c r="A91" s="285"/>
      <c r="B91" s="100" t="s">
        <v>114</v>
      </c>
      <c r="C91" s="274" t="s">
        <v>139</v>
      </c>
      <c r="D91" s="275"/>
      <c r="E91" s="101">
        <v>29.52</v>
      </c>
      <c r="F91" s="102">
        <v>1516</v>
      </c>
      <c r="G91" s="103">
        <f t="shared" si="29"/>
        <v>44752.32</v>
      </c>
      <c r="H91" s="26"/>
      <c r="I91" s="104">
        <v>12</v>
      </c>
      <c r="J91" s="105">
        <v>3600</v>
      </c>
      <c r="K91" s="106">
        <f t="shared" si="15"/>
        <v>300</v>
      </c>
      <c r="L91" s="107">
        <v>12</v>
      </c>
      <c r="M91" s="105">
        <f>F91/V91*60</f>
        <v>3140.1611047180672</v>
      </c>
      <c r="N91" s="106">
        <f>M91/L91</f>
        <v>261.68009205983896</v>
      </c>
      <c r="O91" s="108">
        <f>L91-I91</f>
        <v>0</v>
      </c>
      <c r="P91" s="109">
        <f>N91-K91</f>
        <v>-38.319907940161045</v>
      </c>
      <c r="Q91" s="110">
        <f>N91/K91</f>
        <v>0.87226697353279647</v>
      </c>
      <c r="R91" s="290"/>
      <c r="S91" s="47">
        <v>0.72780092592592593</v>
      </c>
      <c r="T91" s="48">
        <v>0.74791666666666667</v>
      </c>
      <c r="U91" s="111">
        <v>5.0333333333333741</v>
      </c>
      <c r="V91" s="112">
        <v>28.966666666666665</v>
      </c>
      <c r="W91" s="113"/>
      <c r="X91" s="13"/>
      <c r="Y91" s="276"/>
      <c r="Z91" s="277"/>
      <c r="AA91" s="117">
        <f>M91-J91</f>
        <v>-459.83889528193276</v>
      </c>
      <c r="AB91" s="110">
        <f>M91/J91</f>
        <v>0.87226697353279647</v>
      </c>
      <c r="AC91" s="282"/>
    </row>
    <row r="92" spans="1:29" ht="15.75" customHeight="1">
      <c r="A92" s="285"/>
      <c r="B92" s="100" t="s">
        <v>114</v>
      </c>
      <c r="C92" s="274" t="s">
        <v>140</v>
      </c>
      <c r="D92" s="275"/>
      <c r="E92" s="101">
        <v>29.85</v>
      </c>
      <c r="F92" s="102">
        <v>1613</v>
      </c>
      <c r="G92" s="103">
        <f t="shared" si="29"/>
        <v>48148.05</v>
      </c>
      <c r="H92" s="26"/>
      <c r="I92" s="104">
        <v>12</v>
      </c>
      <c r="J92" s="105">
        <v>3600</v>
      </c>
      <c r="K92" s="106">
        <f t="shared" si="15"/>
        <v>300</v>
      </c>
      <c r="L92" s="107">
        <v>12</v>
      </c>
      <c r="M92" s="105">
        <f>F92/V92*60</f>
        <v>3140.5083829096843</v>
      </c>
      <c r="N92" s="106">
        <f>M92/L92</f>
        <v>261.70903190914038</v>
      </c>
      <c r="O92" s="108">
        <f>L92-I92</f>
        <v>0</v>
      </c>
      <c r="P92" s="109">
        <f>N92-K92</f>
        <v>-38.290968090859621</v>
      </c>
      <c r="Q92" s="110">
        <f>N92/K92</f>
        <v>0.87236343969713459</v>
      </c>
      <c r="R92" s="290"/>
      <c r="S92" s="47">
        <v>0.7522106481481482</v>
      </c>
      <c r="T92" s="48">
        <v>0.77361111111111114</v>
      </c>
      <c r="U92" s="111">
        <v>6.183333333333394</v>
      </c>
      <c r="V92" s="112">
        <v>30.816666666666634</v>
      </c>
      <c r="W92" s="113"/>
      <c r="X92" s="13"/>
      <c r="Y92" s="276"/>
      <c r="Z92" s="277"/>
      <c r="AA92" s="117">
        <f>M92-J92</f>
        <v>-459.49161709031569</v>
      </c>
      <c r="AB92" s="110">
        <f>M92/J92</f>
        <v>0.87236343969713448</v>
      </c>
      <c r="AC92" s="282"/>
    </row>
    <row r="93" spans="1:29" ht="15.75" customHeight="1">
      <c r="A93" s="285"/>
      <c r="B93" s="100" t="s">
        <v>120</v>
      </c>
      <c r="C93" s="274" t="s">
        <v>141</v>
      </c>
      <c r="D93" s="275"/>
      <c r="E93" s="101">
        <v>28.57</v>
      </c>
      <c r="F93" s="102">
        <v>1431</v>
      </c>
      <c r="G93" s="103">
        <f t="shared" si="29"/>
        <v>40883.67</v>
      </c>
      <c r="H93" s="26"/>
      <c r="I93" s="104">
        <v>12</v>
      </c>
      <c r="J93" s="105">
        <v>3600</v>
      </c>
      <c r="K93" s="106">
        <f t="shared" si="15"/>
        <v>300</v>
      </c>
      <c r="L93" s="107">
        <v>12</v>
      </c>
      <c r="M93" s="105">
        <f>F93/V93*60</f>
        <v>3125.9708737864166</v>
      </c>
      <c r="N93" s="106">
        <f>M93/L93</f>
        <v>260.49757281553474</v>
      </c>
      <c r="O93" s="108">
        <f>L93-I93</f>
        <v>0</v>
      </c>
      <c r="P93" s="109">
        <f>N93-K93</f>
        <v>-39.502427184465262</v>
      </c>
      <c r="Q93" s="110">
        <f>N93/K93</f>
        <v>0.86832524271844913</v>
      </c>
      <c r="R93" s="290"/>
      <c r="S93" s="47">
        <v>0.77708333333333335</v>
      </c>
      <c r="T93" s="48">
        <v>0.79615740740740737</v>
      </c>
      <c r="U93" s="111">
        <v>4.9999999999999822</v>
      </c>
      <c r="V93" s="112">
        <v>27.46666666666659</v>
      </c>
      <c r="W93" s="113"/>
      <c r="X93" s="116"/>
      <c r="Y93" s="276"/>
      <c r="Z93" s="277"/>
      <c r="AA93" s="117">
        <f>M93-J93</f>
        <v>-474.02912621358337</v>
      </c>
      <c r="AB93" s="110">
        <f>M93/J93</f>
        <v>0.86832524271844902</v>
      </c>
      <c r="AC93" s="282"/>
    </row>
    <row r="94" spans="1:29" ht="15.75" customHeight="1">
      <c r="A94" s="285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85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85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85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85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85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85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85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85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85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85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85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86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0">AVERAGE(I90:I105)</f>
        <v>11.75</v>
      </c>
      <c r="J106" s="137">
        <f t="shared" si="30"/>
        <v>3600</v>
      </c>
      <c r="K106" s="138">
        <f t="shared" ref="K106" si="31">J106/I106</f>
        <v>306.38297872340428</v>
      </c>
      <c r="L106" s="136">
        <f t="shared" ref="L106:M106" si="32">AVERAGE(L90:L105)</f>
        <v>11.75</v>
      </c>
      <c r="M106" s="137">
        <f t="shared" si="32"/>
        <v>3146.3199294171873</v>
      </c>
      <c r="N106" s="138">
        <f t="shared" ref="N106:N112" si="33">M106/L106</f>
        <v>267.77190888656912</v>
      </c>
      <c r="O106" s="139">
        <f t="shared" ref="O106:O112" si="34">L106-I106</f>
        <v>0</v>
      </c>
      <c r="P106" s="140">
        <f t="shared" ref="P106:P112" si="35">N106-K106</f>
        <v>-38.611069836835156</v>
      </c>
      <c r="Q106" s="141">
        <f t="shared" ref="Q106:Q112" si="36">N106/K106</f>
        <v>0.87397775817144085</v>
      </c>
      <c r="R106" s="291"/>
      <c r="S106" s="142">
        <f>S90</f>
        <v>0.70848379629629632</v>
      </c>
      <c r="T106" s="143">
        <f>INDEX(T90:T105,COUNTA(T90:T105))</f>
        <v>0.79615740740740737</v>
      </c>
      <c r="U106" s="144"/>
      <c r="V106" s="166"/>
      <c r="W106" s="167"/>
      <c r="X106" s="138"/>
      <c r="Y106" s="279"/>
      <c r="Z106" s="280"/>
      <c r="AA106" s="168">
        <f t="shared" ref="AA106:AA112" si="37">M106-J106</f>
        <v>-453.68007058281273</v>
      </c>
      <c r="AB106" s="141">
        <f t="shared" ref="AB106:AB112" si="38">M106/J106</f>
        <v>0.87397775817144085</v>
      </c>
      <c r="AC106" s="283"/>
    </row>
    <row r="107" spans="1:29" ht="15.75" customHeight="1">
      <c r="A107" s="294" t="s">
        <v>147</v>
      </c>
      <c r="B107" s="114" t="s">
        <v>120</v>
      </c>
      <c r="C107" s="287" t="s">
        <v>144</v>
      </c>
      <c r="D107" s="288"/>
      <c r="E107" s="147">
        <v>18.18</v>
      </c>
      <c r="F107" s="97">
        <v>754</v>
      </c>
      <c r="G107" s="148">
        <f t="shared" ref="G107:G112" si="39">E107*F107</f>
        <v>13707.72</v>
      </c>
      <c r="H107" s="149"/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 t="shared" ref="M107:M112" si="40">F107/V107*60</f>
        <v>2963.3187772925894</v>
      </c>
      <c r="N107" s="152">
        <f t="shared" si="33"/>
        <v>740.82969432314735</v>
      </c>
      <c r="O107" s="154">
        <f t="shared" si="34"/>
        <v>0</v>
      </c>
      <c r="P107" s="155">
        <f t="shared" si="35"/>
        <v>-84.170305676852649</v>
      </c>
      <c r="Q107" s="156">
        <f t="shared" si="36"/>
        <v>0.89797538705836044</v>
      </c>
      <c r="R107" s="289">
        <f>Q123</f>
        <v>0.89572564566195156</v>
      </c>
      <c r="S107" s="157">
        <v>0.70833333333333337</v>
      </c>
      <c r="T107" s="158">
        <v>0.71893518518518518</v>
      </c>
      <c r="U107" s="159"/>
      <c r="V107" s="160">
        <v>15.266666666666602</v>
      </c>
      <c r="W107" s="161"/>
      <c r="X107" s="162"/>
      <c r="Y107" s="292"/>
      <c r="Z107" s="293"/>
      <c r="AA107" s="115">
        <f t="shared" si="37"/>
        <v>-336.6812227074106</v>
      </c>
      <c r="AB107" s="156">
        <f t="shared" si="38"/>
        <v>0.89797538705836044</v>
      </c>
      <c r="AC107" s="281">
        <f>AB123</f>
        <v>0.89572564566195167</v>
      </c>
    </row>
    <row r="108" spans="1:29" ht="15.75" customHeight="1">
      <c r="A108" s="295"/>
      <c r="B108" s="100" t="s">
        <v>120</v>
      </c>
      <c r="C108" s="274" t="s">
        <v>143</v>
      </c>
      <c r="D108" s="275"/>
      <c r="E108" s="101">
        <v>16.7</v>
      </c>
      <c r="F108" s="102">
        <v>1388</v>
      </c>
      <c r="G108" s="103">
        <f t="shared" si="39"/>
        <v>23179.599999999999</v>
      </c>
      <c r="H108" s="26"/>
      <c r="I108" s="104">
        <v>3</v>
      </c>
      <c r="J108" s="105">
        <v>3300</v>
      </c>
      <c r="K108" s="106">
        <f t="shared" ref="K108:K149" si="41">J108/I108</f>
        <v>1100</v>
      </c>
      <c r="L108" s="107">
        <v>3</v>
      </c>
      <c r="M108" s="105">
        <f t="shared" si="40"/>
        <v>2970.7491082045226</v>
      </c>
      <c r="N108" s="106">
        <f t="shared" si="33"/>
        <v>990.24970273484087</v>
      </c>
      <c r="O108" s="108">
        <f t="shared" si="34"/>
        <v>0</v>
      </c>
      <c r="P108" s="109">
        <f t="shared" si="35"/>
        <v>-109.75029726515913</v>
      </c>
      <c r="Q108" s="110">
        <f t="shared" si="36"/>
        <v>0.90022700248621901</v>
      </c>
      <c r="R108" s="290"/>
      <c r="S108" s="47">
        <v>0.72222222222222221</v>
      </c>
      <c r="T108" s="48">
        <v>0.74168981481481477</v>
      </c>
      <c r="U108" s="111">
        <v>4.7333333333333272</v>
      </c>
      <c r="V108" s="112">
        <v>28.033333333333292</v>
      </c>
      <c r="W108" s="113"/>
      <c r="X108" s="116"/>
      <c r="Y108" s="276"/>
      <c r="Z108" s="277"/>
      <c r="AA108" s="117">
        <f t="shared" si="37"/>
        <v>-329.2508917954774</v>
      </c>
      <c r="AB108" s="110">
        <f t="shared" si="38"/>
        <v>0.90022700248621901</v>
      </c>
      <c r="AC108" s="282"/>
    </row>
    <row r="109" spans="1:29" ht="15.75" customHeight="1">
      <c r="A109" s="295"/>
      <c r="B109" s="100" t="s">
        <v>120</v>
      </c>
      <c r="C109" s="274" t="s">
        <v>145</v>
      </c>
      <c r="D109" s="275"/>
      <c r="E109" s="101">
        <v>22.28</v>
      </c>
      <c r="F109" s="102">
        <v>1668</v>
      </c>
      <c r="G109" s="103">
        <f t="shared" si="39"/>
        <v>37163.040000000001</v>
      </c>
      <c r="H109" s="26"/>
      <c r="I109" s="104">
        <v>5</v>
      </c>
      <c r="J109" s="105">
        <v>3300</v>
      </c>
      <c r="K109" s="106">
        <f t="shared" si="41"/>
        <v>660</v>
      </c>
      <c r="L109" s="107">
        <v>5</v>
      </c>
      <c r="M109" s="105">
        <f t="shared" si="40"/>
        <v>2969.7329376854609</v>
      </c>
      <c r="N109" s="106">
        <f t="shared" si="33"/>
        <v>593.94658753709223</v>
      </c>
      <c r="O109" s="108">
        <f t="shared" si="34"/>
        <v>0</v>
      </c>
      <c r="P109" s="109">
        <f t="shared" si="35"/>
        <v>-66.053412462907772</v>
      </c>
      <c r="Q109" s="110">
        <f t="shared" si="36"/>
        <v>0.89991907202589727</v>
      </c>
      <c r="R109" s="290"/>
      <c r="S109" s="47">
        <v>0.74534722222222227</v>
      </c>
      <c r="T109" s="48">
        <v>0.76875000000000004</v>
      </c>
      <c r="U109" s="111">
        <v>5.2666666666667972</v>
      </c>
      <c r="V109" s="112">
        <v>33.699999999999989</v>
      </c>
      <c r="W109" s="113"/>
      <c r="X109" s="116"/>
      <c r="Y109" s="276"/>
      <c r="Z109" s="277"/>
      <c r="AA109" s="117">
        <f t="shared" si="37"/>
        <v>-330.26706231453909</v>
      </c>
      <c r="AB109" s="110">
        <f t="shared" si="38"/>
        <v>0.89991907202589727</v>
      </c>
      <c r="AC109" s="282"/>
    </row>
    <row r="110" spans="1:29" ht="15.75" customHeight="1">
      <c r="A110" s="295"/>
      <c r="B110" s="100" t="s">
        <v>120</v>
      </c>
      <c r="C110" s="274" t="s">
        <v>202</v>
      </c>
      <c r="D110" s="275"/>
      <c r="E110" s="101">
        <v>22.48</v>
      </c>
      <c r="F110" s="102">
        <v>1283</v>
      </c>
      <c r="G110" s="103">
        <f t="shared" si="39"/>
        <v>28841.84</v>
      </c>
      <c r="H110" s="26"/>
      <c r="I110" s="104">
        <v>5</v>
      </c>
      <c r="J110" s="105">
        <v>3000</v>
      </c>
      <c r="K110" s="106">
        <f t="shared" si="41"/>
        <v>600</v>
      </c>
      <c r="L110" s="107">
        <v>5</v>
      </c>
      <c r="M110" s="105">
        <f t="shared" si="40"/>
        <v>2676.0139049826216</v>
      </c>
      <c r="N110" s="106">
        <f t="shared" si="33"/>
        <v>535.20278099652433</v>
      </c>
      <c r="O110" s="108">
        <f t="shared" si="34"/>
        <v>0</v>
      </c>
      <c r="P110" s="109">
        <f t="shared" si="35"/>
        <v>-64.797219003475675</v>
      </c>
      <c r="Q110" s="110">
        <f t="shared" si="36"/>
        <v>0.89200463499420724</v>
      </c>
      <c r="R110" s="290"/>
      <c r="S110" s="47">
        <v>0.77238425925925924</v>
      </c>
      <c r="T110" s="48">
        <v>0.79236111111111107</v>
      </c>
      <c r="U110" s="111">
        <v>5.2333333333332455</v>
      </c>
      <c r="V110" s="112">
        <v>28.766666666666634</v>
      </c>
      <c r="W110" s="113"/>
      <c r="X110" s="116"/>
      <c r="Y110" s="276"/>
      <c r="Z110" s="277"/>
      <c r="AA110" s="117">
        <f t="shared" si="37"/>
        <v>-323.98609501737837</v>
      </c>
      <c r="AB110" s="110">
        <f t="shared" si="38"/>
        <v>0.89200463499420724</v>
      </c>
      <c r="AC110" s="282"/>
    </row>
    <row r="111" spans="1:29" ht="15.75" customHeight="1">
      <c r="A111" s="296"/>
      <c r="B111" s="100" t="s">
        <v>120</v>
      </c>
      <c r="C111" s="274" t="s">
        <v>146</v>
      </c>
      <c r="D111" s="275"/>
      <c r="E111" s="101">
        <v>24.54</v>
      </c>
      <c r="F111" s="102">
        <v>1963</v>
      </c>
      <c r="G111" s="103">
        <f t="shared" si="39"/>
        <v>48172.02</v>
      </c>
      <c r="H111" s="13"/>
      <c r="I111" s="104">
        <v>4</v>
      </c>
      <c r="J111" s="105">
        <v>3000</v>
      </c>
      <c r="K111" s="106">
        <f t="shared" si="41"/>
        <v>750</v>
      </c>
      <c r="L111" s="107">
        <v>4</v>
      </c>
      <c r="M111" s="105">
        <f t="shared" si="40"/>
        <v>2674.7918243754693</v>
      </c>
      <c r="N111" s="106">
        <f t="shared" si="33"/>
        <v>668.69795609386733</v>
      </c>
      <c r="O111" s="108">
        <f t="shared" si="34"/>
        <v>0</v>
      </c>
      <c r="P111" s="109">
        <f t="shared" si="35"/>
        <v>-81.302043906132667</v>
      </c>
      <c r="Q111" s="110">
        <f t="shared" si="36"/>
        <v>0.89159727479182316</v>
      </c>
      <c r="R111" s="290"/>
      <c r="S111" s="47">
        <v>0.79652777777777772</v>
      </c>
      <c r="T111" s="48">
        <v>0.82710648148148147</v>
      </c>
      <c r="U111" s="111">
        <v>5.9999999999999787</v>
      </c>
      <c r="V111" s="112">
        <v>44.033333333333395</v>
      </c>
      <c r="W111" s="113"/>
      <c r="X111" s="116"/>
      <c r="Y111" s="276"/>
      <c r="Z111" s="277"/>
      <c r="AA111" s="117">
        <f t="shared" si="37"/>
        <v>-325.20817562453067</v>
      </c>
      <c r="AB111" s="110">
        <f t="shared" si="38"/>
        <v>0.89159727479182316</v>
      </c>
      <c r="AC111" s="282"/>
    </row>
    <row r="112" spans="1:29" ht="15.75" customHeight="1">
      <c r="A112" s="296"/>
      <c r="B112" s="100" t="s">
        <v>120</v>
      </c>
      <c r="C112" s="274" t="s">
        <v>219</v>
      </c>
      <c r="D112" s="275"/>
      <c r="E112" s="101">
        <v>22.21</v>
      </c>
      <c r="F112" s="102">
        <v>2607</v>
      </c>
      <c r="G112" s="121">
        <f t="shared" si="39"/>
        <v>57901.47</v>
      </c>
      <c r="H112" s="122"/>
      <c r="I112" s="104">
        <v>4</v>
      </c>
      <c r="J112" s="105">
        <v>3000</v>
      </c>
      <c r="K112" s="106">
        <f t="shared" si="41"/>
        <v>750</v>
      </c>
      <c r="L112" s="107">
        <v>4</v>
      </c>
      <c r="M112" s="105">
        <f t="shared" si="40"/>
        <v>2674.6081504702229</v>
      </c>
      <c r="N112" s="106">
        <f t="shared" si="33"/>
        <v>668.65203761755572</v>
      </c>
      <c r="O112" s="108">
        <f t="shared" si="34"/>
        <v>0</v>
      </c>
      <c r="P112" s="109">
        <f t="shared" si="35"/>
        <v>-81.34796238244428</v>
      </c>
      <c r="Q112" s="110">
        <f t="shared" si="36"/>
        <v>0.89153605015674098</v>
      </c>
      <c r="R112" s="290"/>
      <c r="S112" s="47">
        <v>0.8305555555555556</v>
      </c>
      <c r="T112" s="48">
        <v>0.87116898148148147</v>
      </c>
      <c r="U112" s="111">
        <v>4.9666666666667503</v>
      </c>
      <c r="V112" s="112">
        <v>58.483333333333256</v>
      </c>
      <c r="W112" s="113"/>
      <c r="X112" s="116"/>
      <c r="Y112" s="276"/>
      <c r="Z112" s="277"/>
      <c r="AA112" s="117">
        <f t="shared" si="37"/>
        <v>-325.39184952977712</v>
      </c>
      <c r="AB112" s="110">
        <f t="shared" si="38"/>
        <v>0.89153605015674098</v>
      </c>
      <c r="AC112" s="282"/>
    </row>
    <row r="113" spans="1:29" ht="15.75" customHeight="1">
      <c r="A113" s="296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96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96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276"/>
      <c r="Z115" s="277"/>
      <c r="AA115" s="117"/>
      <c r="AB115" s="110"/>
      <c r="AC115" s="282"/>
    </row>
    <row r="116" spans="1:29" ht="15.75" customHeight="1">
      <c r="A116" s="296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276"/>
      <c r="Z116" s="277"/>
      <c r="AA116" s="117"/>
      <c r="AB116" s="110"/>
      <c r="AC116" s="282"/>
    </row>
    <row r="117" spans="1:29" ht="15.75" customHeight="1">
      <c r="A117" s="296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96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96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96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96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96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97"/>
      <c r="B123" s="133" t="s">
        <v>117</v>
      </c>
      <c r="C123" s="278"/>
      <c r="D123" s="278"/>
      <c r="E123" s="134"/>
      <c r="F123" s="99"/>
      <c r="G123" s="135"/>
      <c r="H123" s="69"/>
      <c r="I123" s="136">
        <f t="shared" ref="I123:J123" si="42">AVERAGE(I107:I122)</f>
        <v>4.166666666666667</v>
      </c>
      <c r="J123" s="137">
        <f t="shared" si="42"/>
        <v>3150</v>
      </c>
      <c r="K123" s="138">
        <f t="shared" ref="K123" si="43">J123/I123</f>
        <v>756</v>
      </c>
      <c r="L123" s="136">
        <f t="shared" ref="L123:M123" si="44">AVERAGE(L107:L122)</f>
        <v>4.166666666666667</v>
      </c>
      <c r="M123" s="137">
        <f t="shared" si="44"/>
        <v>2821.5357838351479</v>
      </c>
      <c r="N123" s="138">
        <f t="shared" ref="N123:N130" si="45">M123/L123</f>
        <v>677.1685881204354</v>
      </c>
      <c r="O123" s="139">
        <f t="shared" ref="O123:O130" si="46">L123-I123</f>
        <v>0</v>
      </c>
      <c r="P123" s="140">
        <f t="shared" ref="P123:P130" si="47">N123-K123</f>
        <v>-78.831411879564598</v>
      </c>
      <c r="Q123" s="141">
        <f t="shared" ref="Q123:Q130" si="48">N123/K123</f>
        <v>0.89572564566195156</v>
      </c>
      <c r="R123" s="291"/>
      <c r="S123" s="142">
        <f>S107</f>
        <v>0.70833333333333337</v>
      </c>
      <c r="T123" s="143">
        <f>INDEX(T107:T122,COUNTA(T107:T122))</f>
        <v>0.87116898148148147</v>
      </c>
      <c r="U123" s="144"/>
      <c r="V123" s="166"/>
      <c r="W123" s="99"/>
      <c r="X123" s="69"/>
      <c r="Y123" s="279"/>
      <c r="Z123" s="280"/>
      <c r="AA123" s="168">
        <f t="shared" ref="AA123:AA130" si="49">M123-J123</f>
        <v>-328.46421616485213</v>
      </c>
      <c r="AB123" s="141">
        <f t="shared" ref="AB123:AB130" si="50">M123/J123</f>
        <v>0.89572564566195167</v>
      </c>
      <c r="AC123" s="283"/>
    </row>
    <row r="124" spans="1:29" ht="15.75" customHeight="1">
      <c r="A124" s="284" t="s">
        <v>150</v>
      </c>
      <c r="B124" s="114" t="s">
        <v>120</v>
      </c>
      <c r="C124" s="287" t="s">
        <v>151</v>
      </c>
      <c r="D124" s="288"/>
      <c r="E124" s="147">
        <v>14.03</v>
      </c>
      <c r="F124" s="97">
        <v>2092</v>
      </c>
      <c r="G124" s="148">
        <f t="shared" ref="G124:G130" si="51">E124*F124</f>
        <v>29350.76</v>
      </c>
      <c r="H124" s="149">
        <v>2</v>
      </c>
      <c r="I124" s="150">
        <v>3</v>
      </c>
      <c r="J124" s="151">
        <v>3000</v>
      </c>
      <c r="K124" s="152">
        <f>J124/I124</f>
        <v>1000</v>
      </c>
      <c r="L124" s="153">
        <v>3</v>
      </c>
      <c r="M124" s="151">
        <f t="shared" ref="M124:M130" si="52">F124/V124*60</f>
        <v>2694.5259391771028</v>
      </c>
      <c r="N124" s="152">
        <f t="shared" si="45"/>
        <v>898.17531305903424</v>
      </c>
      <c r="O124" s="154">
        <f t="shared" si="46"/>
        <v>0</v>
      </c>
      <c r="P124" s="155">
        <f t="shared" si="47"/>
        <v>-101.82468694096576</v>
      </c>
      <c r="Q124" s="156">
        <f t="shared" si="48"/>
        <v>0.8981753130590342</v>
      </c>
      <c r="R124" s="289">
        <f>Q140</f>
        <v>0.88462854637558908</v>
      </c>
      <c r="S124" s="157">
        <v>0.70862268518518523</v>
      </c>
      <c r="T124" s="158">
        <v>0.74097222222222225</v>
      </c>
      <c r="U124" s="159"/>
      <c r="V124" s="160">
        <v>46.583333333333314</v>
      </c>
      <c r="W124" s="161"/>
      <c r="X124" s="162"/>
      <c r="Y124" s="292"/>
      <c r="Z124" s="293"/>
      <c r="AA124" s="115">
        <f t="shared" si="49"/>
        <v>-305.47406082289717</v>
      </c>
      <c r="AB124" s="156">
        <f t="shared" si="50"/>
        <v>0.89817531305903431</v>
      </c>
      <c r="AC124" s="281">
        <f>AB140</f>
        <v>0.88462854637558919</v>
      </c>
    </row>
    <row r="125" spans="1:29" ht="15.75" customHeight="1">
      <c r="A125" s="285"/>
      <c r="B125" s="100" t="s">
        <v>120</v>
      </c>
      <c r="C125" s="274" t="s">
        <v>156</v>
      </c>
      <c r="D125" s="275"/>
      <c r="E125" s="101">
        <v>18.18</v>
      </c>
      <c r="F125" s="102">
        <v>1273</v>
      </c>
      <c r="G125" s="103">
        <f t="shared" si="51"/>
        <v>23143.14</v>
      </c>
      <c r="H125" s="26"/>
      <c r="I125" s="104">
        <v>3</v>
      </c>
      <c r="J125" s="105">
        <v>3600</v>
      </c>
      <c r="K125" s="106">
        <f t="shared" si="41"/>
        <v>1200</v>
      </c>
      <c r="L125" s="107">
        <v>3</v>
      </c>
      <c r="M125" s="105">
        <f t="shared" si="52"/>
        <v>3171.4878892733591</v>
      </c>
      <c r="N125" s="106">
        <f t="shared" si="45"/>
        <v>1057.1626297577864</v>
      </c>
      <c r="O125" s="108">
        <f t="shared" si="46"/>
        <v>0</v>
      </c>
      <c r="P125" s="109">
        <f t="shared" si="47"/>
        <v>-142.83737024221364</v>
      </c>
      <c r="Q125" s="110">
        <f t="shared" si="48"/>
        <v>0.88096885813148862</v>
      </c>
      <c r="R125" s="290"/>
      <c r="S125" s="47">
        <v>0.75138888888888888</v>
      </c>
      <c r="T125" s="48">
        <v>0.76811342592592591</v>
      </c>
      <c r="U125" s="111">
        <v>14.999999999999947</v>
      </c>
      <c r="V125" s="112">
        <v>24.083333333333314</v>
      </c>
      <c r="W125" s="113"/>
      <c r="X125" s="116"/>
      <c r="Y125" s="276"/>
      <c r="Z125" s="277"/>
      <c r="AA125" s="117">
        <f t="shared" si="49"/>
        <v>-428.51211072664091</v>
      </c>
      <c r="AB125" s="110">
        <f t="shared" si="50"/>
        <v>0.88096885813148862</v>
      </c>
      <c r="AC125" s="282"/>
    </row>
    <row r="126" spans="1:29" ht="15.75" customHeight="1">
      <c r="A126" s="285"/>
      <c r="B126" s="100" t="s">
        <v>120</v>
      </c>
      <c r="C126" s="274" t="s">
        <v>155</v>
      </c>
      <c r="D126" s="275"/>
      <c r="E126" s="101">
        <v>18.18</v>
      </c>
      <c r="F126" s="102">
        <v>1447</v>
      </c>
      <c r="G126" s="103">
        <f t="shared" si="51"/>
        <v>26306.46</v>
      </c>
      <c r="H126" s="26">
        <v>2</v>
      </c>
      <c r="I126" s="104">
        <v>3</v>
      </c>
      <c r="J126" s="105">
        <v>3600</v>
      </c>
      <c r="K126" s="106">
        <f t="shared" si="41"/>
        <v>1200</v>
      </c>
      <c r="L126" s="107">
        <v>3</v>
      </c>
      <c r="M126" s="105">
        <f t="shared" si="52"/>
        <v>3168.6131386861352</v>
      </c>
      <c r="N126" s="106">
        <f t="shared" si="45"/>
        <v>1056.204379562045</v>
      </c>
      <c r="O126" s="108">
        <f t="shared" si="46"/>
        <v>0</v>
      </c>
      <c r="P126" s="109">
        <f t="shared" si="47"/>
        <v>-143.79562043795499</v>
      </c>
      <c r="Q126" s="110">
        <f t="shared" si="48"/>
        <v>0.88017031630170417</v>
      </c>
      <c r="R126" s="290"/>
      <c r="S126" s="47">
        <v>0.77847222222222223</v>
      </c>
      <c r="T126" s="48">
        <v>0.79749999999999999</v>
      </c>
      <c r="U126" s="111">
        <v>14.916666666666707</v>
      </c>
      <c r="V126" s="112">
        <v>27.399999999999967</v>
      </c>
      <c r="W126" s="113"/>
      <c r="X126" s="116"/>
      <c r="Y126" s="276"/>
      <c r="Z126" s="277"/>
      <c r="AA126" s="117">
        <f t="shared" si="49"/>
        <v>-431.38686131386476</v>
      </c>
      <c r="AB126" s="110">
        <f t="shared" si="50"/>
        <v>0.88017031630170428</v>
      </c>
      <c r="AC126" s="282"/>
    </row>
    <row r="127" spans="1:29" ht="15.75" customHeight="1">
      <c r="A127" s="285"/>
      <c r="B127" s="100" t="s">
        <v>120</v>
      </c>
      <c r="C127" s="274" t="s">
        <v>153</v>
      </c>
      <c r="D127" s="275"/>
      <c r="E127" s="101">
        <v>14.28</v>
      </c>
      <c r="F127" s="102">
        <v>3804</v>
      </c>
      <c r="G127" s="103">
        <f t="shared" si="51"/>
        <v>54321.119999999995</v>
      </c>
      <c r="H127" s="26">
        <v>2</v>
      </c>
      <c r="I127" s="104">
        <v>3</v>
      </c>
      <c r="J127" s="105">
        <v>3600</v>
      </c>
      <c r="K127" s="106">
        <f t="shared" si="41"/>
        <v>1200</v>
      </c>
      <c r="L127" s="107">
        <v>3</v>
      </c>
      <c r="M127" s="105">
        <f t="shared" si="52"/>
        <v>3167.0675300647536</v>
      </c>
      <c r="N127" s="106">
        <f t="shared" si="45"/>
        <v>1055.6891766882511</v>
      </c>
      <c r="O127" s="108">
        <f t="shared" si="46"/>
        <v>0</v>
      </c>
      <c r="P127" s="109">
        <f t="shared" si="47"/>
        <v>-144.31082331174889</v>
      </c>
      <c r="Q127" s="110">
        <f t="shared" si="48"/>
        <v>0.87974098057354255</v>
      </c>
      <c r="R127" s="290"/>
      <c r="S127" s="47">
        <v>0.80833333333333335</v>
      </c>
      <c r="T127" s="48">
        <v>0.85837962962962966</v>
      </c>
      <c r="U127" s="111">
        <v>15.600000000000041</v>
      </c>
      <c r="V127" s="112">
        <v>72.066666666666691</v>
      </c>
      <c r="W127" s="113">
        <v>0.85837962962962966</v>
      </c>
      <c r="X127" s="116">
        <v>0.91070601851851851</v>
      </c>
      <c r="Y127" s="276"/>
      <c r="Z127" s="277"/>
      <c r="AA127" s="117">
        <f t="shared" si="49"/>
        <v>-432.93246993524644</v>
      </c>
      <c r="AB127" s="110">
        <f t="shared" si="50"/>
        <v>0.87974098057354266</v>
      </c>
      <c r="AC127" s="282"/>
    </row>
    <row r="128" spans="1:29" ht="15.75" customHeight="1">
      <c r="A128" s="285"/>
      <c r="B128" s="100" t="s">
        <v>120</v>
      </c>
      <c r="C128" s="274" t="s">
        <v>155</v>
      </c>
      <c r="D128" s="275"/>
      <c r="E128" s="101">
        <v>18.18</v>
      </c>
      <c r="F128" s="102">
        <v>2090</v>
      </c>
      <c r="G128" s="103">
        <f t="shared" si="51"/>
        <v>37996.199999999997</v>
      </c>
      <c r="H128" s="13"/>
      <c r="I128" s="104">
        <v>3</v>
      </c>
      <c r="J128" s="105">
        <v>3600</v>
      </c>
      <c r="K128" s="106">
        <f t="shared" si="41"/>
        <v>1200</v>
      </c>
      <c r="L128" s="107">
        <v>3</v>
      </c>
      <c r="M128" s="105">
        <f t="shared" si="52"/>
        <v>3167.9999999999995</v>
      </c>
      <c r="N128" s="106">
        <f t="shared" si="45"/>
        <v>1055.9999999999998</v>
      </c>
      <c r="O128" s="108">
        <f t="shared" si="46"/>
        <v>0</v>
      </c>
      <c r="P128" s="109">
        <f t="shared" si="47"/>
        <v>-144.00000000000023</v>
      </c>
      <c r="Q128" s="110">
        <f t="shared" si="48"/>
        <v>0.87999999999999978</v>
      </c>
      <c r="R128" s="290"/>
      <c r="S128" s="47">
        <v>0.91070601851851851</v>
      </c>
      <c r="T128" s="48">
        <v>0.93819444444444444</v>
      </c>
      <c r="U128" s="111">
        <v>75.349999999999952</v>
      </c>
      <c r="V128" s="112">
        <v>39.583333333333343</v>
      </c>
      <c r="W128" s="113"/>
      <c r="X128" s="116"/>
      <c r="Y128" s="276"/>
      <c r="Z128" s="277"/>
      <c r="AA128" s="117">
        <f t="shared" si="49"/>
        <v>-432.00000000000045</v>
      </c>
      <c r="AB128" s="110">
        <f t="shared" si="50"/>
        <v>0.87999999999999989</v>
      </c>
      <c r="AC128" s="282"/>
    </row>
    <row r="129" spans="1:29" ht="15.75" customHeight="1">
      <c r="A129" s="285"/>
      <c r="B129" s="100" t="s">
        <v>120</v>
      </c>
      <c r="C129" s="274" t="s">
        <v>151</v>
      </c>
      <c r="D129" s="275"/>
      <c r="E129" s="101">
        <v>14.03</v>
      </c>
      <c r="F129" s="102">
        <v>5444</v>
      </c>
      <c r="G129" s="121">
        <f t="shared" si="51"/>
        <v>76379.319999999992</v>
      </c>
      <c r="H129" s="122"/>
      <c r="I129" s="104">
        <v>3</v>
      </c>
      <c r="J129" s="105">
        <v>3000</v>
      </c>
      <c r="K129" s="106">
        <f t="shared" si="41"/>
        <v>1000</v>
      </c>
      <c r="L129" s="107">
        <v>3</v>
      </c>
      <c r="M129" s="105">
        <f t="shared" si="52"/>
        <v>2693.9381443298948</v>
      </c>
      <c r="N129" s="106">
        <f t="shared" si="45"/>
        <v>897.97938144329828</v>
      </c>
      <c r="O129" s="108">
        <f t="shared" si="46"/>
        <v>0</v>
      </c>
      <c r="P129" s="109">
        <f t="shared" si="47"/>
        <v>-102.02061855670172</v>
      </c>
      <c r="Q129" s="110">
        <f t="shared" si="48"/>
        <v>0.89797938144329825</v>
      </c>
      <c r="R129" s="290"/>
      <c r="S129" s="47">
        <v>0.94930555555555551</v>
      </c>
      <c r="T129" s="48">
        <v>1.0335069444444445</v>
      </c>
      <c r="U129" s="111">
        <v>15.999999999999943</v>
      </c>
      <c r="V129" s="112">
        <v>121.25000000000009</v>
      </c>
      <c r="W129" s="113"/>
      <c r="X129" s="116"/>
      <c r="Y129" s="276"/>
      <c r="Z129" s="277"/>
      <c r="AA129" s="117">
        <f t="shared" si="49"/>
        <v>-306.06185567010516</v>
      </c>
      <c r="AB129" s="110">
        <f t="shared" si="50"/>
        <v>0.89797938144329825</v>
      </c>
      <c r="AC129" s="282"/>
    </row>
    <row r="130" spans="1:29" ht="15.75" customHeight="1">
      <c r="A130" s="285"/>
      <c r="B130" s="100" t="s">
        <v>120</v>
      </c>
      <c r="C130" s="274" t="s">
        <v>153</v>
      </c>
      <c r="D130" s="275"/>
      <c r="E130" s="101">
        <v>14.28</v>
      </c>
      <c r="F130" s="102">
        <v>5785</v>
      </c>
      <c r="G130" s="121">
        <f t="shared" si="51"/>
        <v>82609.8</v>
      </c>
      <c r="H130" s="62"/>
      <c r="I130" s="104">
        <v>3</v>
      </c>
      <c r="J130" s="105">
        <v>3600</v>
      </c>
      <c r="K130" s="106">
        <f t="shared" si="41"/>
        <v>1200</v>
      </c>
      <c r="L130" s="107">
        <v>3</v>
      </c>
      <c r="M130" s="105">
        <f t="shared" si="52"/>
        <v>3167.4524714828922</v>
      </c>
      <c r="N130" s="106">
        <f t="shared" si="45"/>
        <v>1055.8174904942973</v>
      </c>
      <c r="O130" s="123">
        <f t="shared" si="46"/>
        <v>0</v>
      </c>
      <c r="P130" s="124">
        <f t="shared" si="47"/>
        <v>-144.18250950570268</v>
      </c>
      <c r="Q130" s="125">
        <f t="shared" si="48"/>
        <v>0.87984790874524776</v>
      </c>
      <c r="R130" s="290"/>
      <c r="S130" s="47">
        <v>1.0440393518518518</v>
      </c>
      <c r="T130" s="48">
        <v>1.1201388888888888</v>
      </c>
      <c r="U130" s="111">
        <v>15.166666666666586</v>
      </c>
      <c r="V130" s="112">
        <v>109.58333333333326</v>
      </c>
      <c r="W130" s="113"/>
      <c r="X130" s="116"/>
      <c r="Y130" s="276"/>
      <c r="Z130" s="277"/>
      <c r="AA130" s="117">
        <f t="shared" si="49"/>
        <v>-432.54752851710782</v>
      </c>
      <c r="AB130" s="110">
        <f t="shared" si="50"/>
        <v>0.87984790874524788</v>
      </c>
      <c r="AC130" s="282"/>
    </row>
    <row r="131" spans="1:29" ht="15.75" customHeight="1">
      <c r="A131" s="285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85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85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85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26"/>
      <c r="X134" s="127"/>
      <c r="Y134" s="276"/>
      <c r="Z134" s="277"/>
      <c r="AA134" s="117"/>
      <c r="AB134" s="110"/>
      <c r="AC134" s="282"/>
    </row>
    <row r="135" spans="1:29" ht="15.75" customHeight="1">
      <c r="A135" s="285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26"/>
      <c r="X135" s="127"/>
      <c r="Y135" s="276"/>
      <c r="Z135" s="277"/>
      <c r="AA135" s="117"/>
      <c r="AB135" s="110"/>
      <c r="AC135" s="282"/>
    </row>
    <row r="136" spans="1:29" ht="15.75" customHeight="1">
      <c r="A136" s="285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26"/>
      <c r="X136" s="127"/>
      <c r="Y136" s="276"/>
      <c r="Z136" s="277"/>
      <c r="AA136" s="117"/>
      <c r="AB136" s="110"/>
      <c r="AC136" s="282"/>
    </row>
    <row r="137" spans="1:29" ht="15.75" customHeight="1">
      <c r="A137" s="285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26"/>
      <c r="X137" s="127"/>
      <c r="Y137" s="276"/>
      <c r="Z137" s="277"/>
      <c r="AA137" s="117"/>
      <c r="AB137" s="110"/>
      <c r="AC137" s="282"/>
    </row>
    <row r="138" spans="1:29" ht="15.75" customHeight="1">
      <c r="A138" s="285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26"/>
      <c r="X138" s="127"/>
      <c r="Y138" s="276"/>
      <c r="Z138" s="277"/>
      <c r="AA138" s="117"/>
      <c r="AB138" s="110"/>
      <c r="AC138" s="282"/>
    </row>
    <row r="139" spans="1:29" ht="15.75" customHeight="1">
      <c r="A139" s="285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86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53">AVERAGE(I124:I139)</f>
        <v>3</v>
      </c>
      <c r="J140" s="137">
        <f t="shared" si="53"/>
        <v>3428.5714285714284</v>
      </c>
      <c r="K140" s="138">
        <f t="shared" ref="K140" si="54">J140/I140</f>
        <v>1142.8571428571429</v>
      </c>
      <c r="L140" s="136">
        <f t="shared" ref="L140:M140" si="55">AVERAGE(L124:L139)</f>
        <v>3</v>
      </c>
      <c r="M140" s="137">
        <f t="shared" si="55"/>
        <v>3033.0121590020199</v>
      </c>
      <c r="N140" s="138">
        <f t="shared" ref="N140:N149" si="56">M140/L140</f>
        <v>1011.0040530006733</v>
      </c>
      <c r="O140" s="139">
        <f t="shared" ref="O140:O149" si="57">L140-I140</f>
        <v>0</v>
      </c>
      <c r="P140" s="140">
        <f t="shared" ref="P140:P149" si="58">N140-K140</f>
        <v>-131.85308985646964</v>
      </c>
      <c r="Q140" s="141">
        <f t="shared" ref="Q140:Q149" si="59">N140/K140</f>
        <v>0.88462854637558908</v>
      </c>
      <c r="R140" s="291"/>
      <c r="S140" s="142">
        <f>S124</f>
        <v>0.70862268518518523</v>
      </c>
      <c r="T140" s="143">
        <f>INDEX(T124:T139,COUNTA(T124:T139))</f>
        <v>1.1201388888888888</v>
      </c>
      <c r="U140" s="144"/>
      <c r="V140" s="166"/>
      <c r="W140" s="99"/>
      <c r="X140" s="69"/>
      <c r="Y140" s="279"/>
      <c r="Z140" s="280"/>
      <c r="AA140" s="168">
        <f t="shared" ref="AA140:AA149" si="60">M140-J140</f>
        <v>-395.55926956940857</v>
      </c>
      <c r="AB140" s="141">
        <f t="shared" ref="AB140:AB149" si="61">M140/J140</f>
        <v>0.88462854637558919</v>
      </c>
      <c r="AC140" s="283"/>
    </row>
    <row r="141" spans="1:29" ht="15.75" customHeight="1">
      <c r="A141" s="294" t="s">
        <v>154</v>
      </c>
      <c r="B141" s="114" t="s">
        <v>120</v>
      </c>
      <c r="C141" s="287" t="s">
        <v>152</v>
      </c>
      <c r="D141" s="288"/>
      <c r="E141" s="147">
        <v>18.18</v>
      </c>
      <c r="F141" s="97">
        <v>1836</v>
      </c>
      <c r="G141" s="148">
        <f t="shared" ref="G141:G149" si="62">E141*F141</f>
        <v>33378.479999999996</v>
      </c>
      <c r="H141" s="149"/>
      <c r="I141" s="150">
        <v>4</v>
      </c>
      <c r="J141" s="151">
        <v>3000</v>
      </c>
      <c r="K141" s="152">
        <f>J141/I141</f>
        <v>750</v>
      </c>
      <c r="L141" s="153">
        <v>4</v>
      </c>
      <c r="M141" s="151">
        <f t="shared" ref="M141:M149" si="63">F141/V141*60</f>
        <v>2694.496534855276</v>
      </c>
      <c r="N141" s="152">
        <f t="shared" si="56"/>
        <v>673.62413371381899</v>
      </c>
      <c r="O141" s="154">
        <f t="shared" si="57"/>
        <v>0</v>
      </c>
      <c r="P141" s="155">
        <f t="shared" si="58"/>
        <v>-76.375866286181008</v>
      </c>
      <c r="Q141" s="156">
        <f t="shared" si="59"/>
        <v>0.89816551161842528</v>
      </c>
      <c r="R141" s="289">
        <f>Q157</f>
        <v>0.88669701247386967</v>
      </c>
      <c r="S141" s="157">
        <v>0.70841435185185186</v>
      </c>
      <c r="T141" s="158">
        <v>0.7368055555555556</v>
      </c>
      <c r="U141" s="159"/>
      <c r="V141" s="160">
        <v>40.883333333333383</v>
      </c>
      <c r="W141" s="158"/>
      <c r="X141" s="169"/>
      <c r="Y141" s="292"/>
      <c r="Z141" s="293"/>
      <c r="AA141" s="171">
        <f t="shared" si="60"/>
        <v>-305.50346514472403</v>
      </c>
      <c r="AB141" s="156">
        <f t="shared" si="61"/>
        <v>0.89816551161842528</v>
      </c>
      <c r="AC141" s="281">
        <f>AB157</f>
        <v>0.88669701247386967</v>
      </c>
    </row>
    <row r="142" spans="1:29" ht="15.75" customHeight="1">
      <c r="A142" s="295"/>
      <c r="B142" s="100" t="s">
        <v>120</v>
      </c>
      <c r="C142" s="274" t="s">
        <v>157</v>
      </c>
      <c r="D142" s="275"/>
      <c r="E142" s="101">
        <v>24.82</v>
      </c>
      <c r="F142" s="102">
        <v>1081</v>
      </c>
      <c r="G142" s="103">
        <f t="shared" si="62"/>
        <v>26830.420000000002</v>
      </c>
      <c r="H142" s="26">
        <v>2</v>
      </c>
      <c r="I142" s="104">
        <v>4</v>
      </c>
      <c r="J142" s="105">
        <v>3300</v>
      </c>
      <c r="K142" s="106">
        <f t="shared" si="41"/>
        <v>825</v>
      </c>
      <c r="L142" s="107">
        <v>4</v>
      </c>
      <c r="M142" s="105">
        <f t="shared" si="63"/>
        <v>2939.2749244712941</v>
      </c>
      <c r="N142" s="106">
        <f t="shared" si="56"/>
        <v>734.81873111782352</v>
      </c>
      <c r="O142" s="108">
        <f t="shared" si="57"/>
        <v>0</v>
      </c>
      <c r="P142" s="109">
        <f t="shared" si="58"/>
        <v>-90.181268882176482</v>
      </c>
      <c r="Q142" s="110">
        <f t="shared" si="59"/>
        <v>0.89068937105190726</v>
      </c>
      <c r="R142" s="290"/>
      <c r="S142" s="47">
        <v>0.74722222222222223</v>
      </c>
      <c r="T142" s="48">
        <v>0.76254629629629633</v>
      </c>
      <c r="U142" s="111">
        <v>14.999999999999947</v>
      </c>
      <c r="V142" s="112">
        <v>22.066666666666706</v>
      </c>
      <c r="W142" s="113"/>
      <c r="X142" s="13"/>
      <c r="Y142" s="276"/>
      <c r="Z142" s="277"/>
      <c r="AA142" s="172">
        <f t="shared" si="60"/>
        <v>-360.72507552870593</v>
      </c>
      <c r="AB142" s="110">
        <f t="shared" si="61"/>
        <v>0.89068937105190726</v>
      </c>
      <c r="AC142" s="282"/>
    </row>
    <row r="143" spans="1:29" ht="15.75" customHeight="1">
      <c r="A143" s="295"/>
      <c r="B143" s="100" t="s">
        <v>120</v>
      </c>
      <c r="C143" s="274" t="s">
        <v>148</v>
      </c>
      <c r="D143" s="275"/>
      <c r="E143" s="101">
        <v>17.89</v>
      </c>
      <c r="F143" s="102">
        <v>1398</v>
      </c>
      <c r="G143" s="103">
        <f t="shared" si="62"/>
        <v>25010.22</v>
      </c>
      <c r="H143" s="26">
        <v>2</v>
      </c>
      <c r="I143" s="104">
        <v>4</v>
      </c>
      <c r="J143" s="105">
        <v>3600</v>
      </c>
      <c r="K143" s="106">
        <f t="shared" si="41"/>
        <v>900</v>
      </c>
      <c r="L143" s="107">
        <v>4</v>
      </c>
      <c r="M143" s="105">
        <f t="shared" si="63"/>
        <v>3169.2695214105879</v>
      </c>
      <c r="N143" s="106">
        <f t="shared" si="56"/>
        <v>792.31738035264698</v>
      </c>
      <c r="O143" s="108">
        <f t="shared" si="57"/>
        <v>0</v>
      </c>
      <c r="P143" s="109">
        <f t="shared" si="58"/>
        <v>-107.68261964735302</v>
      </c>
      <c r="Q143" s="110">
        <f t="shared" si="59"/>
        <v>0.8803526448362744</v>
      </c>
      <c r="R143" s="290"/>
      <c r="S143" s="47">
        <v>0.77361111111111114</v>
      </c>
      <c r="T143" s="48">
        <v>0.79199074074074072</v>
      </c>
      <c r="U143" s="111">
        <v>15.933333333333319</v>
      </c>
      <c r="V143" s="112">
        <v>26.466666666666594</v>
      </c>
      <c r="W143" s="113"/>
      <c r="X143" s="13"/>
      <c r="Y143" s="276"/>
      <c r="Z143" s="277"/>
      <c r="AA143" s="172">
        <f t="shared" si="60"/>
        <v>-430.73047858941209</v>
      </c>
      <c r="AB143" s="110">
        <f t="shared" si="61"/>
        <v>0.8803526448362744</v>
      </c>
      <c r="AC143" s="282"/>
    </row>
    <row r="144" spans="1:29" ht="15.75" customHeight="1">
      <c r="A144" s="295"/>
      <c r="B144" s="100" t="s">
        <v>120</v>
      </c>
      <c r="C144" s="274" t="s">
        <v>158</v>
      </c>
      <c r="D144" s="275"/>
      <c r="E144" s="101">
        <v>25.03</v>
      </c>
      <c r="F144" s="102">
        <v>886</v>
      </c>
      <c r="G144" s="103">
        <f t="shared" si="62"/>
        <v>22176.58</v>
      </c>
      <c r="H144" s="26">
        <v>2</v>
      </c>
      <c r="I144" s="104">
        <v>4</v>
      </c>
      <c r="J144" s="105">
        <v>3300</v>
      </c>
      <c r="K144" s="106">
        <f t="shared" si="41"/>
        <v>825</v>
      </c>
      <c r="L144" s="107">
        <v>4</v>
      </c>
      <c r="M144" s="105">
        <f t="shared" si="63"/>
        <v>2939.7235023041471</v>
      </c>
      <c r="N144" s="106">
        <f t="shared" si="56"/>
        <v>734.93087557603678</v>
      </c>
      <c r="O144" s="108">
        <f t="shared" si="57"/>
        <v>0</v>
      </c>
      <c r="P144" s="109">
        <f t="shared" si="58"/>
        <v>-90.069124423963217</v>
      </c>
      <c r="Q144" s="110">
        <f t="shared" si="59"/>
        <v>0.89082530372852942</v>
      </c>
      <c r="R144" s="290"/>
      <c r="S144" s="47">
        <v>0.80208333333333337</v>
      </c>
      <c r="T144" s="48">
        <v>0.81464120370370374</v>
      </c>
      <c r="U144" s="111">
        <v>14.53333333333342</v>
      </c>
      <c r="V144" s="112">
        <v>18.083333333333336</v>
      </c>
      <c r="W144" s="113"/>
      <c r="X144" s="13"/>
      <c r="Y144" s="276"/>
      <c r="Z144" s="277"/>
      <c r="AA144" s="172">
        <f t="shared" si="60"/>
        <v>-360.27649769585287</v>
      </c>
      <c r="AB144" s="110">
        <f t="shared" si="61"/>
        <v>0.89082530372852942</v>
      </c>
      <c r="AC144" s="282"/>
    </row>
    <row r="145" spans="1:29" ht="15.75" customHeight="1">
      <c r="A145" s="296"/>
      <c r="B145" s="100" t="s">
        <v>120</v>
      </c>
      <c r="C145" s="274" t="s">
        <v>149</v>
      </c>
      <c r="D145" s="275"/>
      <c r="E145" s="101">
        <v>16.66</v>
      </c>
      <c r="F145" s="102">
        <v>2233</v>
      </c>
      <c r="G145" s="103">
        <f t="shared" si="62"/>
        <v>37201.78</v>
      </c>
      <c r="H145" s="13">
        <v>2</v>
      </c>
      <c r="I145" s="104">
        <v>5</v>
      </c>
      <c r="J145" s="105">
        <v>3600</v>
      </c>
      <c r="K145" s="106">
        <f t="shared" si="41"/>
        <v>720</v>
      </c>
      <c r="L145" s="107">
        <v>5</v>
      </c>
      <c r="M145" s="105">
        <f t="shared" si="63"/>
        <v>3168.624359479692</v>
      </c>
      <c r="N145" s="106">
        <f t="shared" si="56"/>
        <v>633.72487189593835</v>
      </c>
      <c r="O145" s="108">
        <f t="shared" si="57"/>
        <v>0</v>
      </c>
      <c r="P145" s="109">
        <f t="shared" si="58"/>
        <v>-86.27512810406165</v>
      </c>
      <c r="Q145" s="110">
        <f t="shared" si="59"/>
        <v>0.88017343318880326</v>
      </c>
      <c r="R145" s="290"/>
      <c r="S145" s="47">
        <v>0.82499999999999996</v>
      </c>
      <c r="T145" s="48">
        <v>0.85436342592592596</v>
      </c>
      <c r="U145" s="111">
        <v>14.916666666666547</v>
      </c>
      <c r="V145" s="112">
        <v>42.283333333333445</v>
      </c>
      <c r="W145" s="113">
        <v>0.85436342592592596</v>
      </c>
      <c r="X145" s="116">
        <v>0.90694444444444444</v>
      </c>
      <c r="Y145" s="276"/>
      <c r="Z145" s="277"/>
      <c r="AA145" s="172">
        <f t="shared" si="60"/>
        <v>-431.37564052030802</v>
      </c>
      <c r="AB145" s="110">
        <f t="shared" si="61"/>
        <v>0.88017343318880337</v>
      </c>
      <c r="AC145" s="282"/>
    </row>
    <row r="146" spans="1:29" ht="15.75" customHeight="1">
      <c r="A146" s="296"/>
      <c r="B146" s="100" t="s">
        <v>120</v>
      </c>
      <c r="C146" s="274" t="s">
        <v>157</v>
      </c>
      <c r="D146" s="275"/>
      <c r="E146" s="101">
        <v>24.82</v>
      </c>
      <c r="F146" s="102">
        <v>1591</v>
      </c>
      <c r="G146" s="121">
        <f t="shared" si="62"/>
        <v>39488.620000000003</v>
      </c>
      <c r="H146" s="122"/>
      <c r="I146" s="104">
        <v>4</v>
      </c>
      <c r="J146" s="105">
        <v>3300</v>
      </c>
      <c r="K146" s="106">
        <f t="shared" si="41"/>
        <v>825</v>
      </c>
      <c r="L146" s="107">
        <v>4</v>
      </c>
      <c r="M146" s="105">
        <f t="shared" si="63"/>
        <v>2940.2464065708359</v>
      </c>
      <c r="N146" s="106">
        <f t="shared" si="56"/>
        <v>735.06160164270898</v>
      </c>
      <c r="O146" s="108">
        <f t="shared" si="57"/>
        <v>0</v>
      </c>
      <c r="P146" s="109">
        <f t="shared" si="58"/>
        <v>-89.938398357291021</v>
      </c>
      <c r="Q146" s="110">
        <f t="shared" si="59"/>
        <v>0.89098375956692</v>
      </c>
      <c r="R146" s="290"/>
      <c r="S146" s="47">
        <v>0.90694444444444444</v>
      </c>
      <c r="T146" s="48">
        <v>0.92949074074074078</v>
      </c>
      <c r="U146" s="111">
        <v>75.716666666666612</v>
      </c>
      <c r="V146" s="112">
        <v>32.466666666666733</v>
      </c>
      <c r="W146" s="113"/>
      <c r="X146" s="50"/>
      <c r="Y146" s="276"/>
      <c r="Z146" s="277"/>
      <c r="AA146" s="172">
        <f t="shared" si="60"/>
        <v>-359.75359342916408</v>
      </c>
      <c r="AB146" s="110">
        <f t="shared" si="61"/>
        <v>0.89098375956692</v>
      </c>
      <c r="AC146" s="282"/>
    </row>
    <row r="147" spans="1:29" ht="15.75" customHeight="1">
      <c r="A147" s="296"/>
      <c r="B147" s="100" t="s">
        <v>120</v>
      </c>
      <c r="C147" s="274" t="s">
        <v>148</v>
      </c>
      <c r="D147" s="275"/>
      <c r="E147" s="101">
        <v>17.89</v>
      </c>
      <c r="F147" s="102">
        <v>3768</v>
      </c>
      <c r="G147" s="121">
        <f t="shared" si="62"/>
        <v>67409.52</v>
      </c>
      <c r="H147" s="62"/>
      <c r="I147" s="104">
        <v>4</v>
      </c>
      <c r="J147" s="105">
        <v>3600</v>
      </c>
      <c r="K147" s="106">
        <f t="shared" si="41"/>
        <v>900</v>
      </c>
      <c r="L147" s="107">
        <v>4</v>
      </c>
      <c r="M147" s="105">
        <f t="shared" si="63"/>
        <v>3169.3457943925082</v>
      </c>
      <c r="N147" s="106">
        <f t="shared" si="56"/>
        <v>792.33644859812705</v>
      </c>
      <c r="O147" s="123">
        <f t="shared" si="57"/>
        <v>0</v>
      </c>
      <c r="P147" s="124">
        <f t="shared" si="58"/>
        <v>-107.66355140187295</v>
      </c>
      <c r="Q147" s="125">
        <f t="shared" si="59"/>
        <v>0.88037383177569672</v>
      </c>
      <c r="R147" s="290"/>
      <c r="S147" s="47">
        <v>0.94027777777777755</v>
      </c>
      <c r="T147" s="48">
        <v>0.98981481481481481</v>
      </c>
      <c r="U147" s="111">
        <v>15.533333333332937</v>
      </c>
      <c r="V147" s="112">
        <v>71.33333333333367</v>
      </c>
      <c r="W147" s="113"/>
      <c r="X147" s="116"/>
      <c r="Y147" s="276"/>
      <c r="Z147" s="277"/>
      <c r="AA147" s="172">
        <f t="shared" si="60"/>
        <v>-430.6542056074918</v>
      </c>
      <c r="AB147" s="110">
        <f t="shared" si="61"/>
        <v>0.88037383177569672</v>
      </c>
      <c r="AC147" s="282"/>
    </row>
    <row r="148" spans="1:29" ht="15.75" customHeight="1">
      <c r="A148" s="296"/>
      <c r="B148" s="100" t="s">
        <v>120</v>
      </c>
      <c r="C148" s="274" t="s">
        <v>158</v>
      </c>
      <c r="D148" s="275"/>
      <c r="E148" s="101">
        <v>25.03</v>
      </c>
      <c r="F148" s="102">
        <v>1152</v>
      </c>
      <c r="G148" s="121">
        <f t="shared" si="62"/>
        <v>28834.560000000001</v>
      </c>
      <c r="H148" s="62"/>
      <c r="I148" s="104">
        <v>4</v>
      </c>
      <c r="J148" s="105">
        <v>3300</v>
      </c>
      <c r="K148" s="106">
        <f t="shared" si="41"/>
        <v>825</v>
      </c>
      <c r="L148" s="118">
        <v>4</v>
      </c>
      <c r="M148" s="105">
        <f t="shared" si="63"/>
        <v>2943.3640880056919</v>
      </c>
      <c r="N148" s="106">
        <f t="shared" si="56"/>
        <v>735.84102200142297</v>
      </c>
      <c r="O148" s="123">
        <f t="shared" si="57"/>
        <v>0</v>
      </c>
      <c r="P148" s="124">
        <f t="shared" si="58"/>
        <v>-89.158977998577029</v>
      </c>
      <c r="Q148" s="125">
        <f t="shared" si="59"/>
        <v>0.89192851151687635</v>
      </c>
      <c r="R148" s="290"/>
      <c r="S148" s="47">
        <v>1</v>
      </c>
      <c r="T148" s="48">
        <v>1.0163078703703703</v>
      </c>
      <c r="U148" s="111">
        <v>14.666666666666668</v>
      </c>
      <c r="V148" s="112">
        <v>23.483333333333221</v>
      </c>
      <c r="W148" s="113"/>
      <c r="X148" s="116"/>
      <c r="Y148" s="276"/>
      <c r="Z148" s="277"/>
      <c r="AA148" s="172">
        <f t="shared" si="60"/>
        <v>-356.63591199430812</v>
      </c>
      <c r="AB148" s="110">
        <f t="shared" si="61"/>
        <v>0.89192851151687635</v>
      </c>
      <c r="AC148" s="282"/>
    </row>
    <row r="149" spans="1:29" ht="15.75" customHeight="1">
      <c r="A149" s="296"/>
      <c r="B149" s="100" t="s">
        <v>120</v>
      </c>
      <c r="C149" s="274" t="s">
        <v>149</v>
      </c>
      <c r="D149" s="275"/>
      <c r="E149" s="101">
        <v>16.66</v>
      </c>
      <c r="F149" s="102">
        <v>5648</v>
      </c>
      <c r="G149" s="121">
        <f t="shared" si="62"/>
        <v>94095.680000000008</v>
      </c>
      <c r="H149" s="62"/>
      <c r="I149" s="104">
        <v>5</v>
      </c>
      <c r="J149" s="105">
        <v>3600</v>
      </c>
      <c r="K149" s="106">
        <f t="shared" si="41"/>
        <v>720</v>
      </c>
      <c r="L149" s="118">
        <v>5</v>
      </c>
      <c r="M149" s="105">
        <f t="shared" si="63"/>
        <v>3168.5834502103808</v>
      </c>
      <c r="N149" s="106">
        <f t="shared" si="56"/>
        <v>633.71669004207615</v>
      </c>
      <c r="O149" s="123">
        <f t="shared" si="57"/>
        <v>0</v>
      </c>
      <c r="P149" s="124">
        <f t="shared" si="58"/>
        <v>-86.283309957923848</v>
      </c>
      <c r="Q149" s="125">
        <f t="shared" si="59"/>
        <v>0.88016206950288356</v>
      </c>
      <c r="R149" s="290"/>
      <c r="S149" s="47">
        <v>1.0264236111111111</v>
      </c>
      <c r="T149" s="48">
        <v>1.1006944444444444</v>
      </c>
      <c r="U149" s="111">
        <v>14.566666666666812</v>
      </c>
      <c r="V149" s="112">
        <v>106.94999999999993</v>
      </c>
      <c r="W149" s="126"/>
      <c r="X149" s="127"/>
      <c r="Y149" s="276"/>
      <c r="Z149" s="277"/>
      <c r="AA149" s="172">
        <f t="shared" si="60"/>
        <v>-431.41654978961924</v>
      </c>
      <c r="AB149" s="110">
        <f t="shared" si="61"/>
        <v>0.88016206950288356</v>
      </c>
      <c r="AC149" s="282"/>
    </row>
    <row r="150" spans="1:29" ht="15.75" customHeight="1">
      <c r="A150" s="296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26"/>
      <c r="X150" s="127"/>
      <c r="Y150" s="276"/>
      <c r="Z150" s="277"/>
      <c r="AA150" s="172"/>
      <c r="AB150" s="110"/>
      <c r="AC150" s="282"/>
    </row>
    <row r="151" spans="1:29" ht="15.75" customHeight="1">
      <c r="A151" s="296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72"/>
      <c r="AB151" s="110"/>
      <c r="AC151" s="282"/>
    </row>
    <row r="152" spans="1:29" ht="15.75" customHeight="1">
      <c r="A152" s="296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72"/>
      <c r="AB152" s="110"/>
      <c r="AC152" s="282"/>
    </row>
    <row r="153" spans="1:29" ht="15.75" customHeight="1">
      <c r="A153" s="296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72"/>
      <c r="AB153" s="110"/>
      <c r="AC153" s="282"/>
    </row>
    <row r="154" spans="1:29" ht="15.75" customHeight="1">
      <c r="A154" s="296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13"/>
      <c r="X154" s="116"/>
      <c r="Y154" s="276"/>
      <c r="Z154" s="277"/>
      <c r="AA154" s="172"/>
      <c r="AB154" s="110"/>
      <c r="AC154" s="282"/>
    </row>
    <row r="155" spans="1:29" ht="15.75" customHeight="1">
      <c r="A155" s="296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72"/>
      <c r="AB155" s="110"/>
      <c r="AC155" s="282"/>
    </row>
    <row r="156" spans="1:29" ht="15.75" customHeight="1">
      <c r="A156" s="296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73"/>
      <c r="AB156" s="125"/>
      <c r="AC156" s="282"/>
    </row>
    <row r="157" spans="1:29" ht="15.75" customHeight="1" thickBot="1">
      <c r="A157" s="297"/>
      <c r="B157" s="133" t="s">
        <v>117</v>
      </c>
      <c r="C157" s="278"/>
      <c r="D157" s="278"/>
      <c r="E157" s="134"/>
      <c r="F157" s="167"/>
      <c r="G157" s="135"/>
      <c r="H157" s="69"/>
      <c r="I157" s="136">
        <f t="shared" ref="I157:J157" si="64">AVERAGE(I141:I156)</f>
        <v>4.2222222222222223</v>
      </c>
      <c r="J157" s="137">
        <f t="shared" si="64"/>
        <v>3400</v>
      </c>
      <c r="K157" s="138">
        <f t="shared" ref="K157" si="65">J157/I157</f>
        <v>805.26315789473688</v>
      </c>
      <c r="L157" s="136">
        <f t="shared" ref="L157:M157" si="66">AVERAGE(L141:L156)</f>
        <v>4.2222222222222223</v>
      </c>
      <c r="M157" s="137">
        <f t="shared" si="66"/>
        <v>3014.7698424111568</v>
      </c>
      <c r="N157" s="138">
        <f>M157/L157</f>
        <v>714.02443636053715</v>
      </c>
      <c r="O157" s="139">
        <f>L157-I157</f>
        <v>0</v>
      </c>
      <c r="P157" s="140">
        <f>N157-K157</f>
        <v>-91.238721534199726</v>
      </c>
      <c r="Q157" s="141">
        <f>N157/K157</f>
        <v>0.88669701247386967</v>
      </c>
      <c r="R157" s="291"/>
      <c r="S157" s="142">
        <f>S141</f>
        <v>0.70841435185185186</v>
      </c>
      <c r="T157" s="143">
        <f>INDEX(T141:T156,COUNTA(T141:T156))</f>
        <v>1.1006944444444444</v>
      </c>
      <c r="U157" s="144"/>
      <c r="V157" s="166"/>
      <c r="W157" s="167"/>
      <c r="X157" s="138"/>
      <c r="Y157" s="279"/>
      <c r="Z157" s="280"/>
      <c r="AA157" s="174">
        <f>M157-J157</f>
        <v>-385.23015758884321</v>
      </c>
      <c r="AB157" s="141">
        <f>M157/J157</f>
        <v>0.88669701247386967</v>
      </c>
      <c r="AC157" s="283"/>
    </row>
    <row r="159" spans="1:29">
      <c r="Y159" s="273" t="s">
        <v>159</v>
      </c>
      <c r="Z159" s="273"/>
    </row>
    <row r="160" spans="1:29">
      <c r="Y160" s="273" t="s">
        <v>160</v>
      </c>
      <c r="Z160" s="273"/>
    </row>
    <row r="161" spans="25:26">
      <c r="Y161" s="273" t="s">
        <v>161</v>
      </c>
      <c r="Z161" s="273"/>
    </row>
    <row r="162" spans="25:26">
      <c r="Y162" s="273" t="s">
        <v>162</v>
      </c>
      <c r="Z162" s="273"/>
    </row>
    <row r="163" spans="25:26">
      <c r="Y163" s="273" t="s">
        <v>163</v>
      </c>
      <c r="Z163" s="273"/>
    </row>
    <row r="164" spans="25:26">
      <c r="Y164" s="273" t="s">
        <v>164</v>
      </c>
      <c r="Z164" s="273"/>
    </row>
    <row r="165" spans="25:26">
      <c r="Y165" s="273" t="s">
        <v>165</v>
      </c>
      <c r="Z165" s="273"/>
    </row>
    <row r="166" spans="25:26">
      <c r="Y166" s="273" t="s">
        <v>166</v>
      </c>
      <c r="Z166" s="273"/>
    </row>
    <row r="167" spans="25:26">
      <c r="Y167" s="273" t="s">
        <v>167</v>
      </c>
      <c r="Z167" s="273"/>
    </row>
    <row r="168" spans="25:26">
      <c r="Y168" s="273" t="s">
        <v>168</v>
      </c>
      <c r="Z168" s="273"/>
    </row>
    <row r="169" spans="25:26">
      <c r="Y169" s="273" t="s">
        <v>169</v>
      </c>
      <c r="Z169" s="273"/>
    </row>
    <row r="170" spans="25:26">
      <c r="Y170" s="273" t="s">
        <v>170</v>
      </c>
      <c r="Z170" s="273"/>
    </row>
    <row r="171" spans="25:26">
      <c r="Y171" s="273" t="s">
        <v>171</v>
      </c>
      <c r="Z171" s="273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167" priority="1" operator="greaterThan">
      <formula>0</formula>
    </cfRule>
  </conditionalFormatting>
  <conditionalFormatting sqref="P5:P157 AA5:AA157">
    <cfRule type="cellIs" dxfId="166" priority="4" operator="lessThan">
      <formula>0</formula>
    </cfRule>
  </conditionalFormatting>
  <conditionalFormatting sqref="Q5:Q157 AB5:AB157">
    <cfRule type="cellIs" dxfId="165" priority="2" operator="greaterThan">
      <formula>1</formula>
    </cfRule>
    <cfRule type="cellIs" dxfId="164" priority="3" operator="lessThan">
      <formula>0.8</formula>
    </cfRule>
  </conditionalFormatting>
  <conditionalFormatting sqref="AC5:AC6 R5:R157 AC90:AC95">
    <cfRule type="cellIs" dxfId="163" priority="5" operator="lessThan">
      <formula>0.8</formula>
    </cfRule>
  </conditionalFormatting>
  <conditionalFormatting sqref="AC12:AC20">
    <cfRule type="cellIs" dxfId="162" priority="13" operator="lessThan">
      <formula>0.8</formula>
    </cfRule>
  </conditionalFormatting>
  <conditionalFormatting sqref="AC22:AC27">
    <cfRule type="cellIs" dxfId="161" priority="12" operator="lessThan">
      <formula>0.8</formula>
    </cfRule>
  </conditionalFormatting>
  <conditionalFormatting sqref="AC39">
    <cfRule type="cellIs" dxfId="160" priority="11" operator="lessThan">
      <formula>0.8</formula>
    </cfRule>
  </conditionalFormatting>
  <conditionalFormatting sqref="AC56">
    <cfRule type="cellIs" dxfId="159" priority="7" operator="lessThan">
      <formula>0.8</formula>
    </cfRule>
  </conditionalFormatting>
  <conditionalFormatting sqref="AC73:AC78">
    <cfRule type="cellIs" dxfId="158" priority="6" operator="lessThan">
      <formula>0.8</formula>
    </cfRule>
  </conditionalFormatting>
  <conditionalFormatting sqref="AC107">
    <cfRule type="cellIs" dxfId="157" priority="10" operator="lessThan">
      <formula>0.8</formula>
    </cfRule>
  </conditionalFormatting>
  <conditionalFormatting sqref="AC124">
    <cfRule type="cellIs" dxfId="156" priority="9" operator="lessThan">
      <formula>0.8</formula>
    </cfRule>
  </conditionalFormatting>
  <conditionalFormatting sqref="AC141:AC146">
    <cfRule type="cellIs" dxfId="155" priority="8" operator="lessThan">
      <formula>0.8</formula>
    </cfRule>
  </conditionalFormatting>
  <dataValidations count="1">
    <dataValidation type="list" allowBlank="1" showInputMessage="1" showErrorMessage="1" sqref="Y5:Z157" xr:uid="{DC0C9347-A9C2-4190-B411-D2A90150683F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C31C4-0C75-4756-835E-934A15C1E9A0}">
  <sheetPr>
    <tabColor theme="9" tint="0.59999389629810485"/>
    <pageSetUpPr fitToPage="1"/>
  </sheetPr>
  <dimension ref="A1:AG137"/>
  <sheetViews>
    <sheetView topLeftCell="G1" zoomScale="85" zoomScaleNormal="85" workbookViewId="0">
      <pane ySplit="4" topLeftCell="A95" activePane="bottomLeft" state="frozen"/>
      <selection activeCell="P26" sqref="P26"/>
      <selection pane="bottomLeft" activeCell="AC115" sqref="AC115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46843</v>
      </c>
      <c r="E1" s="88" t="s">
        <v>3</v>
      </c>
      <c r="F1" s="89">
        <f>SUM(G5:G123)</f>
        <v>2322315.62</v>
      </c>
      <c r="G1" s="90" t="s">
        <v>84</v>
      </c>
      <c r="H1" s="91">
        <f>L21+L38+L55+L72+L89+L106+L123</f>
        <v>139.58333333333331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205</v>
      </c>
      <c r="Z1" s="192" t="s">
        <v>206</v>
      </c>
      <c r="AA1" s="370" t="s">
        <v>173</v>
      </c>
      <c r="AB1" s="371"/>
      <c r="AC1" s="176" t="s">
        <v>19</v>
      </c>
      <c r="AD1" s="177" t="s">
        <v>172</v>
      </c>
      <c r="AE1" s="338" t="s">
        <v>90</v>
      </c>
      <c r="AF1" s="353"/>
      <c r="AG1" s="354"/>
    </row>
    <row r="2" spans="1:33" ht="26.25" customHeight="1" thickBot="1">
      <c r="A2" s="331">
        <v>46088</v>
      </c>
      <c r="B2" s="332"/>
      <c r="C2" s="92" t="s">
        <v>40</v>
      </c>
      <c r="D2" s="93">
        <f>AVERAGE(N21,N38,N55,N72,N89,N106,N123)</f>
        <v>141.16603249251304</v>
      </c>
      <c r="E2" s="93" t="s">
        <v>91</v>
      </c>
      <c r="F2" s="94">
        <f>F1/D1</f>
        <v>49.576577503575777</v>
      </c>
      <c r="G2" s="95" t="s">
        <v>92</v>
      </c>
      <c r="H2" s="96">
        <f>COUNT(H5:H123)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SUM(Y21,Y38,Y55,Y72,Y89,Y106,Y123)</f>
        <v>0</v>
      </c>
      <c r="Z2" s="193">
        <f>SUM(Z21,Z38,Z55,Z72,Z89,Z106,Z123)</f>
        <v>0</v>
      </c>
      <c r="AA2" s="372"/>
      <c r="AB2" s="373"/>
      <c r="AC2" s="201">
        <f>SUM(AC21,AC38,AC55,AC72,AC89,AC106,AC123)</f>
        <v>38</v>
      </c>
      <c r="AD2" s="202">
        <f>SUM(AD21,AD38,AD55,AD72,AD89,AD106,AD123)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207</v>
      </c>
      <c r="Z3" s="364"/>
      <c r="AA3" s="366" t="s">
        <v>108</v>
      </c>
      <c r="AB3" s="367"/>
      <c r="AC3" s="363" t="s">
        <v>208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8"/>
      <c r="AB4" s="369"/>
      <c r="AC4" s="194" t="s">
        <v>174</v>
      </c>
      <c r="AD4" s="195" t="s">
        <v>175</v>
      </c>
      <c r="AE4" s="312"/>
      <c r="AF4" s="299"/>
      <c r="AG4" s="301"/>
    </row>
    <row r="5" spans="1:33" ht="15.75" customHeight="1">
      <c r="A5" s="284" t="s">
        <v>180</v>
      </c>
      <c r="B5" s="114" t="s">
        <v>181</v>
      </c>
      <c r="C5" s="362" t="s">
        <v>182</v>
      </c>
      <c r="D5" s="362"/>
      <c r="E5" s="147">
        <v>56.77</v>
      </c>
      <c r="F5" s="151">
        <v>3812</v>
      </c>
      <c r="G5" s="148">
        <f t="shared" ref="G5:G7" si="0">E5*F5</f>
        <v>216407.24000000002</v>
      </c>
      <c r="H5" s="149"/>
      <c r="I5" s="150">
        <v>25</v>
      </c>
      <c r="J5" s="151">
        <v>2000</v>
      </c>
      <c r="K5" s="152">
        <f>J5/I5</f>
        <v>80</v>
      </c>
      <c r="L5" s="153">
        <v>26</v>
      </c>
      <c r="M5" s="151">
        <f>F5/V5*60</f>
        <v>1782.9284136676631</v>
      </c>
      <c r="N5" s="152">
        <f>M5/L5</f>
        <v>68.574169756448583</v>
      </c>
      <c r="O5" s="154">
        <f>L5-I5</f>
        <v>1</v>
      </c>
      <c r="P5" s="155">
        <f>N5-K5</f>
        <v>-11.425830243551417</v>
      </c>
      <c r="Q5" s="156">
        <f>N5/K5</f>
        <v>0.85717712195560725</v>
      </c>
      <c r="R5" s="289">
        <f>Q21</f>
        <v>0.86854854608048582</v>
      </c>
      <c r="S5" s="157">
        <v>0.29166666666666669</v>
      </c>
      <c r="T5" s="158">
        <v>0.38075231481481481</v>
      </c>
      <c r="U5" s="159"/>
      <c r="V5" s="160">
        <v>128.2833333333333</v>
      </c>
      <c r="W5" s="181"/>
      <c r="X5" s="152"/>
      <c r="Y5" s="12"/>
      <c r="Z5" s="198"/>
      <c r="AA5" s="292"/>
      <c r="AB5" s="293"/>
      <c r="AC5" s="12">
        <v>3</v>
      </c>
      <c r="AD5" s="198"/>
      <c r="AE5" s="178">
        <f>M5-J5</f>
        <v>-217.07158633233689</v>
      </c>
      <c r="AF5" s="132">
        <f>M5/J5</f>
        <v>0.89146420683383154</v>
      </c>
      <c r="AG5" s="365">
        <f>AF21</f>
        <v>0.89202283110968816</v>
      </c>
    </row>
    <row r="6" spans="1:33" ht="15.75" customHeight="1">
      <c r="A6" s="285"/>
      <c r="B6" s="100" t="s">
        <v>183</v>
      </c>
      <c r="C6" s="361" t="s">
        <v>186</v>
      </c>
      <c r="D6" s="361"/>
      <c r="E6" s="101">
        <v>59.52</v>
      </c>
      <c r="F6" s="102">
        <v>3715</v>
      </c>
      <c r="G6" s="103">
        <f t="shared" si="0"/>
        <v>221116.80000000002</v>
      </c>
      <c r="H6" s="26"/>
      <c r="I6" s="104">
        <v>25</v>
      </c>
      <c r="J6" s="105">
        <v>2000</v>
      </c>
      <c r="K6" s="106">
        <f t="shared" ref="K6:K42" si="1">J6/I6</f>
        <v>80</v>
      </c>
      <c r="L6" s="107">
        <v>26</v>
      </c>
      <c r="M6" s="105">
        <f>F6/V6*60</f>
        <v>1783.91356542617</v>
      </c>
      <c r="N6" s="106">
        <f>M6/L6</f>
        <v>68.61206020869885</v>
      </c>
      <c r="O6" s="108">
        <f>L6-I6</f>
        <v>1</v>
      </c>
      <c r="P6" s="109">
        <f>N6-K6</f>
        <v>-11.38793979130115</v>
      </c>
      <c r="Q6" s="110">
        <f>N6/K6</f>
        <v>0.85765075260873558</v>
      </c>
      <c r="R6" s="290"/>
      <c r="S6" s="47">
        <v>0.38406249999999997</v>
      </c>
      <c r="T6" s="48">
        <v>0.47083333333333333</v>
      </c>
      <c r="U6" s="111">
        <v>4.7666666666666391</v>
      </c>
      <c r="V6" s="112">
        <v>124.95000000000003</v>
      </c>
      <c r="W6" s="113">
        <v>0.47083333333333333</v>
      </c>
      <c r="X6" s="116">
        <v>0.50972222222222219</v>
      </c>
      <c r="Y6" s="12"/>
      <c r="Z6" s="198"/>
      <c r="AA6" s="276"/>
      <c r="AB6" s="277"/>
      <c r="AC6" s="12">
        <v>4</v>
      </c>
      <c r="AD6" s="198"/>
      <c r="AE6" s="117">
        <f>M6-J6</f>
        <v>-216.08643457383005</v>
      </c>
      <c r="AF6" s="110">
        <f>M6/J6</f>
        <v>0.89195678271308498</v>
      </c>
      <c r="AG6" s="359"/>
    </row>
    <row r="7" spans="1:33" ht="15.75" customHeight="1">
      <c r="A7" s="285"/>
      <c r="B7" s="100" t="s">
        <v>183</v>
      </c>
      <c r="C7" s="361" t="s">
        <v>184</v>
      </c>
      <c r="D7" s="361"/>
      <c r="E7" s="101">
        <v>77.34</v>
      </c>
      <c r="F7" s="102">
        <v>1639</v>
      </c>
      <c r="G7" s="103">
        <f t="shared" si="0"/>
        <v>126760.26000000001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1785.2950075642955</v>
      </c>
      <c r="N7" s="106">
        <f>M7/L7</f>
        <v>74.38729198184565</v>
      </c>
      <c r="O7" s="108">
        <f>L7-I7</f>
        <v>0</v>
      </c>
      <c r="P7" s="109">
        <f>N7-K7</f>
        <v>-8.9460413514876791</v>
      </c>
      <c r="Q7" s="110">
        <f>N7/K7</f>
        <v>0.89264750378214786</v>
      </c>
      <c r="R7" s="290"/>
      <c r="S7" s="47">
        <v>0.50972222222222219</v>
      </c>
      <c r="T7" s="48">
        <v>0.54797453703703702</v>
      </c>
      <c r="U7" s="111">
        <v>55.999999999999957</v>
      </c>
      <c r="V7" s="112">
        <v>55.083333333333364</v>
      </c>
      <c r="W7" s="113"/>
      <c r="X7" s="116"/>
      <c r="Y7" s="12"/>
      <c r="Z7" s="198"/>
      <c r="AA7" s="276"/>
      <c r="AB7" s="277"/>
      <c r="AC7" s="12">
        <v>1</v>
      </c>
      <c r="AD7" s="198"/>
      <c r="AE7" s="117">
        <f>M7-J7</f>
        <v>-214.70499243570453</v>
      </c>
      <c r="AF7" s="110">
        <f>M7/J7</f>
        <v>0.89264750378214774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24.666666666666668</v>
      </c>
      <c r="J21" s="137">
        <f t="shared" si="2"/>
        <v>2000</v>
      </c>
      <c r="K21" s="138">
        <f t="shared" ref="K21" si="3">J21/I21</f>
        <v>81.081081081081081</v>
      </c>
      <c r="L21" s="136">
        <f t="shared" ref="L21:M21" si="4">AVERAGE(L5:L20)</f>
        <v>25.333333333333332</v>
      </c>
      <c r="M21" s="137">
        <f t="shared" si="4"/>
        <v>1784.0456622193763</v>
      </c>
      <c r="N21" s="138">
        <f>M21/L21</f>
        <v>70.422855087606962</v>
      </c>
      <c r="O21" s="139">
        <f>L21-I21</f>
        <v>0.6666666666666643</v>
      </c>
      <c r="P21" s="140">
        <f>N21-K21</f>
        <v>-10.658225993474119</v>
      </c>
      <c r="Q21" s="141">
        <f>N21/K21</f>
        <v>0.86854854608048582</v>
      </c>
      <c r="R21" s="291"/>
      <c r="S21" s="142">
        <f>S5</f>
        <v>0.29166666666666669</v>
      </c>
      <c r="T21" s="143">
        <f>INDEX(T5:T20,COUNTA(T5:T20))</f>
        <v>0.54797453703703702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8</v>
      </c>
      <c r="AD21" s="180">
        <f>SUM(AD5:AD20)</f>
        <v>0</v>
      </c>
      <c r="AE21" s="168">
        <f>M21-J21</f>
        <v>-215.95433778062375</v>
      </c>
      <c r="AF21" s="141">
        <f>M21/J21</f>
        <v>0.89202283110968816</v>
      </c>
      <c r="AG21" s="360"/>
    </row>
    <row r="22" spans="1:33" ht="15.75" customHeight="1">
      <c r="A22" s="294" t="s">
        <v>187</v>
      </c>
      <c r="B22" s="146" t="s">
        <v>176</v>
      </c>
      <c r="C22" s="287" t="s">
        <v>177</v>
      </c>
      <c r="D22" s="288"/>
      <c r="E22" s="147">
        <v>19.7</v>
      </c>
      <c r="F22" s="159">
        <v>3567</v>
      </c>
      <c r="G22" s="148">
        <f t="shared" ref="G22:G25" si="5">E22*F22</f>
        <v>70269.899999999994</v>
      </c>
      <c r="H22" s="149"/>
      <c r="I22" s="153">
        <v>13</v>
      </c>
      <c r="J22" s="151">
        <v>1200</v>
      </c>
      <c r="K22" s="152">
        <f>J22/I22</f>
        <v>92.307692307692307</v>
      </c>
      <c r="L22" s="153">
        <v>13</v>
      </c>
      <c r="M22" s="151">
        <f>F22/V22*60</f>
        <v>1079.6367916596603</v>
      </c>
      <c r="N22" s="152">
        <f>M22/L22</f>
        <v>83.048983973820015</v>
      </c>
      <c r="O22" s="154">
        <f>L22-I22</f>
        <v>0</v>
      </c>
      <c r="P22" s="155">
        <f>N22-K22</f>
        <v>-9.258708333872292</v>
      </c>
      <c r="Q22" s="156">
        <f>N22/K22</f>
        <v>0.89969732638305022</v>
      </c>
      <c r="R22" s="289">
        <f>Q38</f>
        <v>0.88183586834126171</v>
      </c>
      <c r="S22" s="157">
        <v>0.25</v>
      </c>
      <c r="T22" s="158">
        <v>0.38766203703703705</v>
      </c>
      <c r="U22" s="159"/>
      <c r="V22" s="160">
        <v>198.23333333333335</v>
      </c>
      <c r="W22" s="97"/>
      <c r="X22" s="98"/>
      <c r="Y22" s="12"/>
      <c r="Z22" s="198"/>
      <c r="AA22" s="292"/>
      <c r="AB22" s="293"/>
      <c r="AC22" s="12">
        <v>5</v>
      </c>
      <c r="AD22" s="198"/>
      <c r="AE22" s="115">
        <f>M22-J22</f>
        <v>-120.36320834033972</v>
      </c>
      <c r="AF22" s="156">
        <f>M22/J22</f>
        <v>0.89969732638305022</v>
      </c>
      <c r="AG22" s="358">
        <f>AF38</f>
        <v>0.89343897187206789</v>
      </c>
    </row>
    <row r="23" spans="1:33" ht="15.75" customHeight="1">
      <c r="A23" s="295"/>
      <c r="B23" s="163" t="s">
        <v>183</v>
      </c>
      <c r="C23" s="274" t="s">
        <v>193</v>
      </c>
      <c r="D23" s="275"/>
      <c r="E23" s="101">
        <v>71.55</v>
      </c>
      <c r="F23" s="111">
        <v>1943</v>
      </c>
      <c r="G23" s="103">
        <f t="shared" si="5"/>
        <v>139021.65</v>
      </c>
      <c r="H23" s="26"/>
      <c r="I23" s="107">
        <v>22</v>
      </c>
      <c r="J23" s="105">
        <v>2000</v>
      </c>
      <c r="K23" s="106">
        <f t="shared" si="1"/>
        <v>90.909090909090907</v>
      </c>
      <c r="L23" s="107">
        <v>22</v>
      </c>
      <c r="M23" s="105">
        <f>F23/V23*60</f>
        <v>1784.8430722122987</v>
      </c>
      <c r="N23" s="106">
        <f>M23/L23</f>
        <v>81.129230555104485</v>
      </c>
      <c r="O23" s="108">
        <f>L23-I23</f>
        <v>0</v>
      </c>
      <c r="P23" s="109">
        <f>N23-K23</f>
        <v>-9.7798603539864217</v>
      </c>
      <c r="Q23" s="110">
        <f>N23/K23</f>
        <v>0.89242153610614938</v>
      </c>
      <c r="R23" s="290"/>
      <c r="S23" s="47">
        <v>0.39097222222222222</v>
      </c>
      <c r="T23" s="48">
        <v>0.43633101851851852</v>
      </c>
      <c r="U23" s="111">
        <v>4.7666666666666391</v>
      </c>
      <c r="V23" s="112">
        <v>65.316666666666677</v>
      </c>
      <c r="W23" s="113"/>
      <c r="X23" s="116"/>
      <c r="Y23" s="12"/>
      <c r="Z23" s="198"/>
      <c r="AA23" s="276"/>
      <c r="AB23" s="277"/>
      <c r="AC23" s="12">
        <v>1</v>
      </c>
      <c r="AD23" s="198"/>
      <c r="AE23" s="117">
        <f>M23-J23</f>
        <v>-215.15692778770131</v>
      </c>
      <c r="AF23" s="110">
        <f>M23/J23</f>
        <v>0.89242153610614938</v>
      </c>
      <c r="AG23" s="359"/>
    </row>
    <row r="24" spans="1:33" ht="15.75" customHeight="1">
      <c r="A24" s="295"/>
      <c r="B24" s="163" t="s">
        <v>183</v>
      </c>
      <c r="C24" s="274" t="s">
        <v>190</v>
      </c>
      <c r="D24" s="275"/>
      <c r="E24" s="101">
        <v>47.37</v>
      </c>
      <c r="F24" s="111">
        <v>1803</v>
      </c>
      <c r="G24" s="103">
        <f t="shared" si="5"/>
        <v>85408.11</v>
      </c>
      <c r="H24" s="26"/>
      <c r="I24" s="107">
        <v>21</v>
      </c>
      <c r="J24" s="105">
        <v>2000</v>
      </c>
      <c r="K24" s="106">
        <f t="shared" si="1"/>
        <v>95.238095238095241</v>
      </c>
      <c r="L24" s="107">
        <v>22</v>
      </c>
      <c r="M24" s="105">
        <f>F24/V24*60</f>
        <v>1783.1868131868134</v>
      </c>
      <c r="N24" s="106">
        <f>M24/L24</f>
        <v>81.053946053946063</v>
      </c>
      <c r="O24" s="108">
        <f>L24-I24</f>
        <v>1</v>
      </c>
      <c r="P24" s="109">
        <f>N24-K24</f>
        <v>-14.184149184149177</v>
      </c>
      <c r="Q24" s="110">
        <f>N24/K24</f>
        <v>0.85106643356643363</v>
      </c>
      <c r="R24" s="290"/>
      <c r="S24" s="47">
        <v>0.43981481481481483</v>
      </c>
      <c r="T24" s="48">
        <v>0.48194444444444445</v>
      </c>
      <c r="U24" s="111">
        <v>5.0166666666666782</v>
      </c>
      <c r="V24" s="112">
        <v>60.666666666666664</v>
      </c>
      <c r="W24" s="113">
        <v>0.48194444444444445</v>
      </c>
      <c r="X24" s="116">
        <v>0.5211689814814815</v>
      </c>
      <c r="Y24" s="12"/>
      <c r="Z24" s="198"/>
      <c r="AA24" s="276"/>
      <c r="AB24" s="277"/>
      <c r="AC24" s="12">
        <v>1</v>
      </c>
      <c r="AD24" s="198"/>
      <c r="AE24" s="117">
        <f>M24-J24</f>
        <v>-216.81318681318658</v>
      </c>
      <c r="AF24" s="110">
        <f>M24/J24</f>
        <v>0.89159340659340669</v>
      </c>
      <c r="AG24" s="359"/>
    </row>
    <row r="25" spans="1:33" ht="15.75" customHeight="1">
      <c r="A25" s="295"/>
      <c r="B25" s="163" t="s">
        <v>183</v>
      </c>
      <c r="C25" s="274" t="s">
        <v>192</v>
      </c>
      <c r="D25" s="275"/>
      <c r="E25" s="101">
        <v>53.76</v>
      </c>
      <c r="F25" s="111">
        <v>2455</v>
      </c>
      <c r="G25" s="103">
        <f t="shared" si="5"/>
        <v>131980.79999999999</v>
      </c>
      <c r="H25" s="26"/>
      <c r="I25" s="107">
        <v>20</v>
      </c>
      <c r="J25" s="105">
        <v>2000</v>
      </c>
      <c r="K25" s="106">
        <f t="shared" si="1"/>
        <v>100</v>
      </c>
      <c r="L25" s="107">
        <v>20</v>
      </c>
      <c r="M25" s="105">
        <f>F25/V25*60</f>
        <v>1785.0939204201159</v>
      </c>
      <c r="N25" s="106">
        <f>M25/L25</f>
        <v>89.254696021005799</v>
      </c>
      <c r="O25" s="108">
        <f>L25-I25</f>
        <v>0</v>
      </c>
      <c r="P25" s="109">
        <f>N25-K25</f>
        <v>-10.745303978994201</v>
      </c>
      <c r="Q25" s="110">
        <f>N25/K25</f>
        <v>0.89254696021005797</v>
      </c>
      <c r="R25" s="290"/>
      <c r="S25" s="47">
        <v>0.5211689814814815</v>
      </c>
      <c r="T25" s="48">
        <v>0.57847222222222228</v>
      </c>
      <c r="U25" s="111">
        <v>56.483333333333341</v>
      </c>
      <c r="V25" s="112">
        <v>82.516666666666723</v>
      </c>
      <c r="W25" s="113"/>
      <c r="X25" s="116"/>
      <c r="Y25" s="12"/>
      <c r="Z25" s="198"/>
      <c r="AA25" s="276"/>
      <c r="AB25" s="277"/>
      <c r="AC25" s="12">
        <v>2</v>
      </c>
      <c r="AD25" s="198"/>
      <c r="AE25" s="117">
        <f>M25-J25</f>
        <v>-214.90607957988414</v>
      </c>
      <c r="AF25" s="110">
        <f>M25/J25</f>
        <v>0.89254696021005797</v>
      </c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19</v>
      </c>
      <c r="J38" s="137">
        <f t="shared" si="6"/>
        <v>1800</v>
      </c>
      <c r="K38" s="138">
        <f t="shared" ref="K38" si="7">J38/I38</f>
        <v>94.736842105263165</v>
      </c>
      <c r="L38" s="136">
        <f t="shared" ref="L38:M38" si="8">AVERAGE(L22:L37)</f>
        <v>19.25</v>
      </c>
      <c r="M38" s="137">
        <f t="shared" si="8"/>
        <v>1608.1901493697221</v>
      </c>
      <c r="N38" s="138">
        <f>M38/L38</f>
        <v>83.542345421803745</v>
      </c>
      <c r="O38" s="139">
        <f>L38-I38</f>
        <v>0.25</v>
      </c>
      <c r="P38" s="140">
        <f>N38-K38</f>
        <v>-11.19449668345942</v>
      </c>
      <c r="Q38" s="141">
        <f>N38/K38</f>
        <v>0.88183586834126171</v>
      </c>
      <c r="R38" s="291"/>
      <c r="S38" s="142">
        <f>S22</f>
        <v>0.25</v>
      </c>
      <c r="T38" s="143">
        <f>INDEX(T22:T37,COUNTA(T22:T37))</f>
        <v>0.57847222222222228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9</v>
      </c>
      <c r="AD38" s="180">
        <f>SUM(AD22:AD37)</f>
        <v>0</v>
      </c>
      <c r="AE38" s="168">
        <f>M38-J38</f>
        <v>-191.80985063027788</v>
      </c>
      <c r="AF38" s="141">
        <f>M38/J38</f>
        <v>0.89343897187206789</v>
      </c>
      <c r="AG38" s="360"/>
    </row>
    <row r="39" spans="1:33" ht="15.75" customHeight="1">
      <c r="A39" s="284" t="s">
        <v>189</v>
      </c>
      <c r="B39" s="146" t="s">
        <v>183</v>
      </c>
      <c r="C39" s="287" t="s">
        <v>188</v>
      </c>
      <c r="D39" s="288"/>
      <c r="E39" s="147">
        <v>59.34</v>
      </c>
      <c r="F39" s="97">
        <v>1201</v>
      </c>
      <c r="G39" s="148">
        <f t="shared" ref="G39:G42" si="9">E39*F39</f>
        <v>71267.340000000011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25</v>
      </c>
      <c r="M39" s="151">
        <f>F39/V39*60</f>
        <v>1785.1362510322074</v>
      </c>
      <c r="N39" s="152">
        <f>M39/L39</f>
        <v>71.40545004128829</v>
      </c>
      <c r="O39" s="154">
        <f>L39-I39</f>
        <v>1</v>
      </c>
      <c r="P39" s="155">
        <f>N39-K39</f>
        <v>-11.927883292045038</v>
      </c>
      <c r="Q39" s="156">
        <f>N39/K39</f>
        <v>0.85686540049545956</v>
      </c>
      <c r="R39" s="289">
        <f>Q55</f>
        <v>0.87760834103814722</v>
      </c>
      <c r="S39" s="157">
        <v>0.29166666666666669</v>
      </c>
      <c r="T39" s="158">
        <v>0.31969907407407405</v>
      </c>
      <c r="U39" s="159"/>
      <c r="V39" s="160">
        <v>40.36666666666661</v>
      </c>
      <c r="W39" s="158"/>
      <c r="X39" s="169"/>
      <c r="Y39" s="12"/>
      <c r="Z39" s="198"/>
      <c r="AA39" s="292"/>
      <c r="AB39" s="293"/>
      <c r="AC39" s="12">
        <v>1</v>
      </c>
      <c r="AD39" s="198"/>
      <c r="AE39" s="115">
        <f>M39-J39</f>
        <v>-214.86374896779262</v>
      </c>
      <c r="AF39" s="156">
        <f>M39/J39</f>
        <v>0.89256812551610365</v>
      </c>
      <c r="AG39" s="281">
        <f>AF55</f>
        <v>0.92582857955672682</v>
      </c>
    </row>
    <row r="40" spans="1:33" ht="15.75" customHeight="1">
      <c r="A40" s="285"/>
      <c r="B40" s="163" t="s">
        <v>183</v>
      </c>
      <c r="C40" s="274" t="s">
        <v>185</v>
      </c>
      <c r="D40" s="275"/>
      <c r="E40" s="101">
        <v>58.67</v>
      </c>
      <c r="F40" s="102">
        <v>2989</v>
      </c>
      <c r="G40" s="103">
        <f t="shared" si="9"/>
        <v>175364.63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24</v>
      </c>
      <c r="M40" s="105">
        <f>F40/V40*60</f>
        <v>1782.1132825438895</v>
      </c>
      <c r="N40" s="106">
        <f>M40/L40</f>
        <v>74.254720105995389</v>
      </c>
      <c r="O40" s="108">
        <f>L40-I40</f>
        <v>1</v>
      </c>
      <c r="P40" s="109">
        <f>N40-K40</f>
        <v>-12.701801633135048</v>
      </c>
      <c r="Q40" s="110">
        <f>N40/K40</f>
        <v>0.85392928121894696</v>
      </c>
      <c r="R40" s="290"/>
      <c r="S40" s="47">
        <v>0.32317129629629632</v>
      </c>
      <c r="T40" s="48">
        <v>0.39305555555555555</v>
      </c>
      <c r="U40" s="111">
        <v>5.0000000000000622</v>
      </c>
      <c r="V40" s="112">
        <v>100.6333333333333</v>
      </c>
      <c r="W40" s="113"/>
      <c r="X40" s="116"/>
      <c r="Y40" s="12"/>
      <c r="Z40" s="198"/>
      <c r="AA40" s="276"/>
      <c r="AB40" s="277"/>
      <c r="AC40" s="12">
        <v>3</v>
      </c>
      <c r="AD40" s="198"/>
      <c r="AE40" s="117">
        <f>M40-J40</f>
        <v>-217.88671745611055</v>
      </c>
      <c r="AF40" s="110">
        <f>M40/J40</f>
        <v>0.89105664127194473</v>
      </c>
      <c r="AG40" s="282"/>
    </row>
    <row r="41" spans="1:33" ht="15.75" customHeight="1">
      <c r="A41" s="285"/>
      <c r="B41" s="163" t="s">
        <v>183</v>
      </c>
      <c r="C41" s="274" t="s">
        <v>191</v>
      </c>
      <c r="D41" s="275"/>
      <c r="E41" s="101">
        <v>59.54</v>
      </c>
      <c r="F41" s="102">
        <v>2418</v>
      </c>
      <c r="G41" s="103">
        <f t="shared" si="9"/>
        <v>143967.72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24</v>
      </c>
      <c r="M41" s="105">
        <f>F41/V41*60</f>
        <v>1783.4050399508296</v>
      </c>
      <c r="N41" s="106">
        <f>M41/L41</f>
        <v>74.308543331284568</v>
      </c>
      <c r="O41" s="108">
        <f>L41-I41</f>
        <v>1</v>
      </c>
      <c r="P41" s="109">
        <f>N41-K41</f>
        <v>-12.647978407845869</v>
      </c>
      <c r="Q41" s="110">
        <f>N41/K41</f>
        <v>0.8545482483097725</v>
      </c>
      <c r="R41" s="290"/>
      <c r="S41" s="47">
        <v>0.39652777777777776</v>
      </c>
      <c r="T41" s="48">
        <v>0.45302083333333332</v>
      </c>
      <c r="U41" s="111">
        <v>4.9999999999999822</v>
      </c>
      <c r="V41" s="112">
        <v>81.350000000000009</v>
      </c>
      <c r="W41" s="113">
        <v>0.45302083333333332</v>
      </c>
      <c r="X41" s="116">
        <v>0.49236111111111114</v>
      </c>
      <c r="Y41" s="12"/>
      <c r="Z41" s="198"/>
      <c r="AA41" s="276"/>
      <c r="AB41" s="277"/>
      <c r="AC41" s="12">
        <v>2</v>
      </c>
      <c r="AD41" s="198"/>
      <c r="AE41" s="117">
        <f>M41-J41</f>
        <v>-216.59496004917037</v>
      </c>
      <c r="AF41" s="110">
        <f>M41/J41</f>
        <v>0.89170251997541483</v>
      </c>
      <c r="AG41" s="282"/>
    </row>
    <row r="42" spans="1:33" ht="15.75" customHeight="1">
      <c r="A42" s="285"/>
      <c r="B42" s="163" t="s">
        <v>178</v>
      </c>
      <c r="C42" s="274" t="s">
        <v>179</v>
      </c>
      <c r="D42" s="275"/>
      <c r="E42" s="101">
        <v>29.97</v>
      </c>
      <c r="F42" s="102">
        <v>2233</v>
      </c>
      <c r="G42" s="103">
        <f t="shared" si="9"/>
        <v>66923.009999999995</v>
      </c>
      <c r="H42" s="26"/>
      <c r="I42" s="104">
        <v>21</v>
      </c>
      <c r="J42" s="105">
        <v>2790</v>
      </c>
      <c r="K42" s="106">
        <f t="shared" si="1"/>
        <v>132.85714285714286</v>
      </c>
      <c r="L42" s="107">
        <v>23</v>
      </c>
      <c r="M42" s="105">
        <f>F42/V42*60</f>
        <v>2787.378640776702</v>
      </c>
      <c r="N42" s="106">
        <f>M42/L42</f>
        <v>121.19037568594356</v>
      </c>
      <c r="O42" s="108">
        <f>L42-I42</f>
        <v>2</v>
      </c>
      <c r="P42" s="109">
        <f>N42-K42</f>
        <v>-11.666767171199297</v>
      </c>
      <c r="Q42" s="110">
        <f>N42/K42</f>
        <v>0.91218562344258591</v>
      </c>
      <c r="R42" s="290"/>
      <c r="S42" s="47">
        <v>0.49236111111111114</v>
      </c>
      <c r="T42" s="48">
        <v>0.52574074074074073</v>
      </c>
      <c r="U42" s="111">
        <v>56.650000000000063</v>
      </c>
      <c r="V42" s="112">
        <v>48.066666666666613</v>
      </c>
      <c r="W42" s="113"/>
      <c r="X42" s="116"/>
      <c r="Y42" s="12"/>
      <c r="Z42" s="198"/>
      <c r="AA42" s="276"/>
      <c r="AB42" s="277"/>
      <c r="AC42" s="12">
        <v>1</v>
      </c>
      <c r="AD42" s="198"/>
      <c r="AE42" s="117">
        <f>M42-J42</f>
        <v>-2.6213592232979863</v>
      </c>
      <c r="AF42" s="110">
        <f>M42/J42</f>
        <v>0.99906044472283229</v>
      </c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22.75</v>
      </c>
      <c r="J55" s="137">
        <f t="shared" si="10"/>
        <v>2197.5</v>
      </c>
      <c r="K55" s="138">
        <f t="shared" ref="K55:K58" si="11">J55/I55</f>
        <v>96.593406593406598</v>
      </c>
      <c r="L55" s="136">
        <f t="shared" ref="L55:M55" si="12">AVERAGE(L39:L54)</f>
        <v>24</v>
      </c>
      <c r="M55" s="137">
        <f t="shared" si="12"/>
        <v>2034.5083035759071</v>
      </c>
      <c r="N55" s="138">
        <f>M55/L55</f>
        <v>84.771179315662792</v>
      </c>
      <c r="O55" s="139">
        <f>L55-I55</f>
        <v>1.25</v>
      </c>
      <c r="P55" s="140">
        <f>N55-K55</f>
        <v>-11.822227277743806</v>
      </c>
      <c r="Q55" s="141">
        <f>N55/K55</f>
        <v>0.87760834103814722</v>
      </c>
      <c r="R55" s="291"/>
      <c r="S55" s="142">
        <f>S39</f>
        <v>0.29166666666666669</v>
      </c>
      <c r="T55" s="143">
        <f>INDEX(T39:T54,COUNTA(T39:T54))</f>
        <v>0.52574074074074073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7</v>
      </c>
      <c r="AD55" s="191">
        <f>SUM(AD39:AD54)</f>
        <v>0</v>
      </c>
      <c r="AE55" s="168">
        <f>M55-J55</f>
        <v>-162.99169642409288</v>
      </c>
      <c r="AF55" s="141">
        <f>M55/J55</f>
        <v>0.92582857955672682</v>
      </c>
      <c r="AG55" s="283"/>
    </row>
    <row r="56" spans="1:33" ht="15.75" customHeight="1">
      <c r="A56" s="294" t="s">
        <v>118</v>
      </c>
      <c r="B56" s="100" t="s">
        <v>211</v>
      </c>
      <c r="C56" s="274" t="s">
        <v>212</v>
      </c>
      <c r="D56" s="275"/>
      <c r="E56" s="101">
        <v>27.05</v>
      </c>
      <c r="F56" s="102">
        <v>655</v>
      </c>
      <c r="G56" s="121">
        <f t="shared" ref="G56:G58" si="13">E56*F56</f>
        <v>17717.75</v>
      </c>
      <c r="H56" s="122"/>
      <c r="I56" s="104">
        <v>6</v>
      </c>
      <c r="J56" s="105">
        <v>3273</v>
      </c>
      <c r="K56" s="106">
        <f t="shared" si="11"/>
        <v>545.5</v>
      </c>
      <c r="L56" s="107">
        <v>6</v>
      </c>
      <c r="M56" s="105">
        <f>F56/V56*60</f>
        <v>2962.3115577889575</v>
      </c>
      <c r="N56" s="106">
        <f>M56/L56</f>
        <v>493.71859296482626</v>
      </c>
      <c r="O56" s="108">
        <f>L56-I56</f>
        <v>0</v>
      </c>
      <c r="P56" s="109">
        <f>N56-K56</f>
        <v>-51.781407035173743</v>
      </c>
      <c r="Q56" s="110">
        <f>N56/K56</f>
        <v>0.90507533082461278</v>
      </c>
      <c r="R56" s="289">
        <f>Q72</f>
        <v>0.90452379340104061</v>
      </c>
      <c r="S56" s="47">
        <v>0.44583333333333336</v>
      </c>
      <c r="T56" s="48">
        <v>0.45504629629629628</v>
      </c>
      <c r="U56" s="111">
        <v>5.8666666666667311</v>
      </c>
      <c r="V56" s="112">
        <v>13.266666666666609</v>
      </c>
      <c r="W56" s="113"/>
      <c r="X56" s="116"/>
      <c r="Y56" s="12"/>
      <c r="Z56" s="198"/>
      <c r="AA56" s="292"/>
      <c r="AB56" s="293"/>
      <c r="AC56" s="12">
        <v>1</v>
      </c>
      <c r="AD56" s="198"/>
      <c r="AE56" s="115">
        <f>M56-J56</f>
        <v>-310.68844221104246</v>
      </c>
      <c r="AF56" s="156">
        <f>M56/J56</f>
        <v>0.90507533082461278</v>
      </c>
      <c r="AG56" s="281">
        <f>AF72</f>
        <v>0.90452379340104061</v>
      </c>
    </row>
    <row r="57" spans="1:33" ht="15.75" customHeight="1">
      <c r="A57" s="295"/>
      <c r="B57" s="100" t="s">
        <v>211</v>
      </c>
      <c r="C57" s="274" t="s">
        <v>215</v>
      </c>
      <c r="D57" s="275"/>
      <c r="E57" s="101">
        <v>26.21</v>
      </c>
      <c r="F57" s="102">
        <v>1824</v>
      </c>
      <c r="G57" s="121">
        <f t="shared" si="13"/>
        <v>47807.040000000001</v>
      </c>
      <c r="H57" s="62"/>
      <c r="I57" s="104">
        <v>6</v>
      </c>
      <c r="J57" s="105">
        <v>3273</v>
      </c>
      <c r="K57" s="106">
        <f t="shared" si="11"/>
        <v>545.5</v>
      </c>
      <c r="L57" s="107">
        <v>6</v>
      </c>
      <c r="M57" s="105">
        <f>F57/V57*60</f>
        <v>2963.1768953068599</v>
      </c>
      <c r="N57" s="106">
        <f>M57/L57</f>
        <v>493.86281588447667</v>
      </c>
      <c r="O57" s="123">
        <f>L57-I57</f>
        <v>0</v>
      </c>
      <c r="P57" s="124">
        <f>N57-K57</f>
        <v>-51.637184115523326</v>
      </c>
      <c r="Q57" s="125">
        <f>N57/K57</f>
        <v>0.90533971747841735</v>
      </c>
      <c r="R57" s="290"/>
      <c r="S57" s="47">
        <v>0.45837962962962964</v>
      </c>
      <c r="T57" s="48">
        <v>0.48402777777777778</v>
      </c>
      <c r="U57" s="111">
        <v>4.8000000000000309</v>
      </c>
      <c r="V57" s="112">
        <v>36.933333333333323</v>
      </c>
      <c r="W57" s="113">
        <v>0.48402777777777778</v>
      </c>
      <c r="X57" s="116">
        <v>0.5229166666666667</v>
      </c>
      <c r="Y57" s="12"/>
      <c r="Z57" s="198"/>
      <c r="AA57" s="276"/>
      <c r="AB57" s="277"/>
      <c r="AC57" s="12">
        <v>1</v>
      </c>
      <c r="AD57" s="198"/>
      <c r="AE57" s="117">
        <f>M57-J57</f>
        <v>-309.82310469314007</v>
      </c>
      <c r="AF57" s="110">
        <f>M57/J57</f>
        <v>0.90533971747841735</v>
      </c>
      <c r="AG57" s="282"/>
    </row>
    <row r="58" spans="1:33" ht="15.75" customHeight="1">
      <c r="A58" s="295"/>
      <c r="B58" s="100" t="s">
        <v>178</v>
      </c>
      <c r="C58" s="274" t="s">
        <v>216</v>
      </c>
      <c r="D58" s="275"/>
      <c r="E58" s="101">
        <v>21.92</v>
      </c>
      <c r="F58" s="102">
        <v>1597</v>
      </c>
      <c r="G58" s="121">
        <f t="shared" si="13"/>
        <v>35006.240000000005</v>
      </c>
      <c r="H58" s="62"/>
      <c r="I58" s="104">
        <v>6</v>
      </c>
      <c r="J58" s="105">
        <v>3600</v>
      </c>
      <c r="K58" s="106">
        <f t="shared" si="11"/>
        <v>600</v>
      </c>
      <c r="L58" s="118">
        <v>6</v>
      </c>
      <c r="M58" s="105">
        <f>F58/V58*60</f>
        <v>3251.8099547511406</v>
      </c>
      <c r="N58" s="106">
        <f>M58/L58</f>
        <v>541.96832579185673</v>
      </c>
      <c r="O58" s="123">
        <f>L58-I58</f>
        <v>0</v>
      </c>
      <c r="P58" s="124">
        <f>N58-K58</f>
        <v>-58.031674208143272</v>
      </c>
      <c r="Q58" s="125">
        <f>N58/K58</f>
        <v>0.9032805429864279</v>
      </c>
      <c r="R58" s="290"/>
      <c r="S58" s="47">
        <v>0.5229166666666667</v>
      </c>
      <c r="T58" s="48">
        <v>0.5433796296296296</v>
      </c>
      <c r="U58" s="111">
        <v>56.000000000000043</v>
      </c>
      <c r="V58" s="112">
        <v>29.466666666666583</v>
      </c>
      <c r="W58" s="113"/>
      <c r="X58" s="116"/>
      <c r="Y58" s="12"/>
      <c r="Z58" s="198"/>
      <c r="AA58" s="276"/>
      <c r="AB58" s="277"/>
      <c r="AC58" s="12">
        <v>1</v>
      </c>
      <c r="AD58" s="198"/>
      <c r="AE58" s="117">
        <f>M58-J58</f>
        <v>-348.19004524885941</v>
      </c>
      <c r="AF58" s="110">
        <f>M58/J58</f>
        <v>0.9032805429864279</v>
      </c>
      <c r="AG58" s="282"/>
    </row>
    <row r="59" spans="1:33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12"/>
      <c r="Z59" s="198"/>
      <c r="AA59" s="276"/>
      <c r="AB59" s="277"/>
      <c r="AC59" s="12"/>
      <c r="AD59" s="198"/>
      <c r="AE59" s="117"/>
      <c r="AF59" s="110"/>
      <c r="AG59" s="282"/>
    </row>
    <row r="60" spans="1:33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17"/>
      <c r="AF60" s="110"/>
      <c r="AG60" s="282"/>
    </row>
    <row r="61" spans="1:33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17"/>
      <c r="AF61" s="110"/>
      <c r="AG61" s="282"/>
    </row>
    <row r="62" spans="1:33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17"/>
      <c r="AF62" s="110"/>
      <c r="AG62" s="282"/>
    </row>
    <row r="63" spans="1:33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17"/>
      <c r="AF63" s="110"/>
      <c r="AG63" s="282"/>
    </row>
    <row r="64" spans="1:33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27"/>
      <c r="Y64" s="12"/>
      <c r="Z64" s="198"/>
      <c r="AA64" s="276"/>
      <c r="AB64" s="277"/>
      <c r="AC64" s="12"/>
      <c r="AD64" s="198"/>
      <c r="AE64" s="117"/>
      <c r="AF64" s="110"/>
      <c r="AG64" s="282"/>
    </row>
    <row r="65" spans="1:33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27"/>
      <c r="Y65" s="12"/>
      <c r="Z65" s="198"/>
      <c r="AA65" s="276"/>
      <c r="AB65" s="277"/>
      <c r="AC65" s="12"/>
      <c r="AD65" s="198"/>
      <c r="AE65" s="117"/>
      <c r="AF65" s="110"/>
      <c r="AG65" s="282"/>
    </row>
    <row r="66" spans="1:33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27"/>
      <c r="Y66" s="12"/>
      <c r="Z66" s="198"/>
      <c r="AA66" s="276"/>
      <c r="AB66" s="277"/>
      <c r="AC66" s="12"/>
      <c r="AD66" s="198"/>
      <c r="AE66" s="117"/>
      <c r="AF66" s="110"/>
      <c r="AG66" s="282"/>
    </row>
    <row r="67" spans="1:33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27"/>
      <c r="Y67" s="12"/>
      <c r="Z67" s="198"/>
      <c r="AA67" s="276"/>
      <c r="AB67" s="277"/>
      <c r="AC67" s="12"/>
      <c r="AD67" s="198"/>
      <c r="AE67" s="117"/>
      <c r="AF67" s="110"/>
      <c r="AG67" s="282"/>
    </row>
    <row r="68" spans="1:33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27"/>
      <c r="Y68" s="12"/>
      <c r="Z68" s="198"/>
      <c r="AA68" s="276"/>
      <c r="AB68" s="277"/>
      <c r="AC68" s="12"/>
      <c r="AD68" s="198"/>
      <c r="AE68" s="117"/>
      <c r="AF68" s="110"/>
      <c r="AG68" s="282"/>
    </row>
    <row r="69" spans="1:33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27"/>
      <c r="Y69" s="12"/>
      <c r="Z69" s="198"/>
      <c r="AA69" s="276"/>
      <c r="AB69" s="277"/>
      <c r="AC69" s="12"/>
      <c r="AD69" s="198"/>
      <c r="AE69" s="117"/>
      <c r="AF69" s="110"/>
      <c r="AG69" s="282"/>
    </row>
    <row r="70" spans="1:33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27"/>
      <c r="Y70" s="12"/>
      <c r="Z70" s="198"/>
      <c r="AA70" s="276"/>
      <c r="AB70" s="277"/>
      <c r="AC70" s="12"/>
      <c r="AD70" s="198"/>
      <c r="AE70" s="117"/>
      <c r="AF70" s="110"/>
      <c r="AG70" s="282"/>
    </row>
    <row r="71" spans="1:33" ht="15.75" customHeight="1">
      <c r="A71" s="296"/>
      <c r="B71" s="163"/>
      <c r="C71" s="274"/>
      <c r="D71" s="275"/>
      <c r="E71" s="164"/>
      <c r="F71" s="128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14">AVERAGE(I56:I71)</f>
        <v>6</v>
      </c>
      <c r="J72" s="137">
        <f t="shared" si="14"/>
        <v>3382</v>
      </c>
      <c r="K72" s="138">
        <f t="shared" ref="K72" si="15">J72/I72</f>
        <v>563.66666666666663</v>
      </c>
      <c r="L72" s="136">
        <f t="shared" ref="L72:M72" si="16">AVERAGE(L56:L71)</f>
        <v>6</v>
      </c>
      <c r="M72" s="137">
        <f t="shared" si="16"/>
        <v>3059.0994692823192</v>
      </c>
      <c r="N72" s="138">
        <f>M72/L72</f>
        <v>509.84991154705318</v>
      </c>
      <c r="O72" s="139">
        <f>L72-I72</f>
        <v>0</v>
      </c>
      <c r="P72" s="140">
        <f>N72-K72</f>
        <v>-53.816755119613447</v>
      </c>
      <c r="Q72" s="141">
        <f>N72/K72</f>
        <v>0.90452379340104061</v>
      </c>
      <c r="R72" s="291"/>
      <c r="S72" s="142">
        <f>S56</f>
        <v>0.44583333333333336</v>
      </c>
      <c r="T72" s="143">
        <f>INDEX(T56:T71,COUNTA(T56:T71))</f>
        <v>0.5433796296296296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3</v>
      </c>
      <c r="AD72" s="191">
        <f>SUM(AD56:AD71)</f>
        <v>0</v>
      </c>
      <c r="AE72" s="168">
        <f>M72-J72</f>
        <v>-322.90053071768079</v>
      </c>
      <c r="AF72" s="141">
        <f>M72/J72</f>
        <v>0.90452379340104061</v>
      </c>
      <c r="AG72" s="283"/>
    </row>
    <row r="73" spans="1:33" ht="15.75" customHeight="1">
      <c r="A73" s="284" t="s">
        <v>220</v>
      </c>
      <c r="B73" s="146" t="s">
        <v>181</v>
      </c>
      <c r="C73" s="287" t="s">
        <v>203</v>
      </c>
      <c r="D73" s="288"/>
      <c r="E73" s="147">
        <v>58.17</v>
      </c>
      <c r="F73" s="97">
        <v>1502</v>
      </c>
      <c r="G73" s="148">
        <f t="shared" ref="G73:G74" si="17">E73*F73</f>
        <v>87371.34</v>
      </c>
      <c r="H73" s="149"/>
      <c r="I73" s="150">
        <v>19</v>
      </c>
      <c r="J73" s="151">
        <v>1800</v>
      </c>
      <c r="K73" s="152">
        <f>J73/I73</f>
        <v>94.736842105263165</v>
      </c>
      <c r="L73" s="153">
        <v>19</v>
      </c>
      <c r="M73" s="151">
        <f>F73/V73*60</f>
        <v>1605.4631828978656</v>
      </c>
      <c r="N73" s="152">
        <f>M73/L73</f>
        <v>84.498062257782408</v>
      </c>
      <c r="O73" s="154">
        <f>L73-I73</f>
        <v>0</v>
      </c>
      <c r="P73" s="155">
        <f>N73-K73</f>
        <v>-10.238779847480757</v>
      </c>
      <c r="Q73" s="156">
        <f>N73/K73</f>
        <v>0.89192399049881421</v>
      </c>
      <c r="R73" s="289">
        <f>Q89</f>
        <v>0.89189347276546715</v>
      </c>
      <c r="S73" s="157">
        <v>0.70833333333333337</v>
      </c>
      <c r="T73" s="158">
        <v>0.74731481481481477</v>
      </c>
      <c r="U73" s="159"/>
      <c r="V73" s="160">
        <v>56.133333333333212</v>
      </c>
      <c r="W73" s="158"/>
      <c r="X73" s="169"/>
      <c r="Y73" s="196"/>
      <c r="Z73" s="197"/>
      <c r="AA73" s="292"/>
      <c r="AB73" s="293"/>
      <c r="AC73" s="196">
        <v>1</v>
      </c>
      <c r="AD73" s="197"/>
      <c r="AE73" s="115">
        <f>M73-J73</f>
        <v>-194.53681710213436</v>
      </c>
      <c r="AF73" s="156">
        <f>M73/J73</f>
        <v>0.89192399049881421</v>
      </c>
      <c r="AG73" s="281">
        <f>AF89</f>
        <v>0.89189347276546715</v>
      </c>
    </row>
    <row r="74" spans="1:33" ht="15.75" customHeight="1">
      <c r="A74" s="285"/>
      <c r="B74" s="163" t="s">
        <v>181</v>
      </c>
      <c r="C74" s="274" t="s">
        <v>221</v>
      </c>
      <c r="D74" s="275"/>
      <c r="E74" s="101">
        <v>44.98</v>
      </c>
      <c r="F74" s="102">
        <v>4165</v>
      </c>
      <c r="G74" s="103">
        <f t="shared" si="17"/>
        <v>187341.69999999998</v>
      </c>
      <c r="H74" s="26"/>
      <c r="I74" s="104">
        <v>21</v>
      </c>
      <c r="J74" s="105">
        <v>1800</v>
      </c>
      <c r="K74" s="106">
        <f t="shared" ref="K74" si="18">J74/I74</f>
        <v>85.714285714285708</v>
      </c>
      <c r="L74" s="107">
        <v>21</v>
      </c>
      <c r="M74" s="105">
        <f>F74/V74*60</f>
        <v>1605.353319057816</v>
      </c>
      <c r="N74" s="106">
        <f>M74/L74</f>
        <v>76.445396145610289</v>
      </c>
      <c r="O74" s="108">
        <f>L74-I74</f>
        <v>0</v>
      </c>
      <c r="P74" s="109">
        <f>N74-K74</f>
        <v>-9.2688895686754194</v>
      </c>
      <c r="Q74" s="110">
        <f>N74/K74</f>
        <v>0.8918629550321201</v>
      </c>
      <c r="R74" s="290"/>
      <c r="S74" s="47">
        <v>0.75092592592592589</v>
      </c>
      <c r="T74" s="48">
        <v>0.85902777777777772</v>
      </c>
      <c r="U74" s="111">
        <v>5.2000000000000135</v>
      </c>
      <c r="V74" s="112">
        <v>155.66666666666666</v>
      </c>
      <c r="W74" s="113"/>
      <c r="X74" s="116"/>
      <c r="Y74" s="12"/>
      <c r="Z74" s="198"/>
      <c r="AA74" s="276"/>
      <c r="AB74" s="277"/>
      <c r="AC74" s="12">
        <v>3</v>
      </c>
      <c r="AD74" s="198"/>
      <c r="AE74" s="117">
        <f>M74-J74</f>
        <v>-194.64668094218405</v>
      </c>
      <c r="AF74" s="110">
        <f>M74/J74</f>
        <v>0.89186295503211999</v>
      </c>
      <c r="AG74" s="282"/>
    </row>
    <row r="75" spans="1:33" ht="15.75" customHeight="1">
      <c r="A75" s="285"/>
      <c r="B75" s="163"/>
      <c r="C75" s="274"/>
      <c r="D75" s="275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76"/>
      <c r="AB75" s="277"/>
      <c r="AC75" s="12"/>
      <c r="AD75" s="198"/>
      <c r="AE75" s="117"/>
      <c r="AF75" s="110"/>
      <c r="AG75" s="282"/>
    </row>
    <row r="76" spans="1:33" ht="15.75" customHeight="1">
      <c r="A76" s="285"/>
      <c r="B76" s="163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63"/>
      <c r="C77" s="274"/>
      <c r="D77" s="275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63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63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119"/>
      <c r="T79" s="120"/>
      <c r="U79" s="111"/>
      <c r="V79" s="112"/>
      <c r="W79" s="120"/>
      <c r="X79" s="189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63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119"/>
      <c r="T80" s="120"/>
      <c r="U80" s="111"/>
      <c r="V80" s="112"/>
      <c r="W80" s="120"/>
      <c r="X80" s="189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63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119"/>
      <c r="T81" s="120"/>
      <c r="U81" s="111"/>
      <c r="V81" s="112"/>
      <c r="W81" s="120"/>
      <c r="X81" s="189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63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119"/>
      <c r="T82" s="120"/>
      <c r="U82" s="111"/>
      <c r="V82" s="112"/>
      <c r="W82" s="120"/>
      <c r="X82" s="189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63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119"/>
      <c r="T83" s="120"/>
      <c r="U83" s="111"/>
      <c r="V83" s="112"/>
      <c r="W83" s="120"/>
      <c r="X83" s="189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63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119"/>
      <c r="T84" s="120"/>
      <c r="U84" s="111"/>
      <c r="V84" s="112"/>
      <c r="W84" s="120"/>
      <c r="X84" s="189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63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119"/>
      <c r="T85" s="120"/>
      <c r="U85" s="111"/>
      <c r="V85" s="112"/>
      <c r="W85" s="120"/>
      <c r="X85" s="189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63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119"/>
      <c r="T86" s="120"/>
      <c r="U86" s="111"/>
      <c r="V86" s="112"/>
      <c r="W86" s="120"/>
      <c r="X86" s="189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63"/>
      <c r="C87" s="274"/>
      <c r="D87" s="275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119"/>
      <c r="T87" s="120"/>
      <c r="U87" s="111"/>
      <c r="V87" s="112"/>
      <c r="W87" s="120"/>
      <c r="X87" s="189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19">AVERAGE(I73:I88)</f>
        <v>20</v>
      </c>
      <c r="J89" s="137">
        <f t="shared" si="19"/>
        <v>1800</v>
      </c>
      <c r="K89" s="138">
        <f t="shared" ref="K89" si="20">J89/I89</f>
        <v>90</v>
      </c>
      <c r="L89" s="136">
        <f t="shared" ref="L89:M89" si="21">AVERAGE(L73:L88)</f>
        <v>20</v>
      </c>
      <c r="M89" s="137">
        <f t="shared" si="21"/>
        <v>1605.4082509778409</v>
      </c>
      <c r="N89" s="138">
        <f>M89/L89</f>
        <v>80.27041254889204</v>
      </c>
      <c r="O89" s="139">
        <f>L89-I89</f>
        <v>0</v>
      </c>
      <c r="P89" s="140">
        <f>N89-K89</f>
        <v>-9.7295874511079603</v>
      </c>
      <c r="Q89" s="141">
        <f>N89/K89</f>
        <v>0.89189347276546715</v>
      </c>
      <c r="R89" s="291"/>
      <c r="S89" s="142">
        <f>S73</f>
        <v>0.70833333333333337</v>
      </c>
      <c r="T89" s="143">
        <f>INDEX(T73:T88,COUNTA(T73:T88))</f>
        <v>0.85902777777777772</v>
      </c>
      <c r="U89" s="144"/>
      <c r="V89" s="166"/>
      <c r="W89" s="167"/>
      <c r="X89" s="138"/>
      <c r="Y89" s="179">
        <f t="shared" ref="Y89:Z89" si="22">SUM(Y73:Y88)</f>
        <v>0</v>
      </c>
      <c r="Z89" s="180">
        <f t="shared" si="22"/>
        <v>0</v>
      </c>
      <c r="AA89" s="279"/>
      <c r="AB89" s="280"/>
      <c r="AC89" s="179">
        <f t="shared" ref="AC89:AD89" si="23">SUM(AC73:AC88)</f>
        <v>4</v>
      </c>
      <c r="AD89" s="180">
        <f t="shared" si="23"/>
        <v>0</v>
      </c>
      <c r="AE89" s="168">
        <f>M89-J89</f>
        <v>-194.59174902215909</v>
      </c>
      <c r="AF89" s="141">
        <f>M89/J89</f>
        <v>0.89189347276546715</v>
      </c>
      <c r="AG89" s="283"/>
    </row>
    <row r="90" spans="1:33" ht="15.75" customHeight="1">
      <c r="A90" s="294" t="s">
        <v>196</v>
      </c>
      <c r="B90" s="146" t="s">
        <v>181</v>
      </c>
      <c r="C90" s="287" t="s">
        <v>201</v>
      </c>
      <c r="D90" s="288"/>
      <c r="E90" s="147">
        <v>54.09</v>
      </c>
      <c r="F90" s="159">
        <v>1206</v>
      </c>
      <c r="G90" s="148">
        <f t="shared" ref="G90:G92" si="24">E90*F90</f>
        <v>65232.54</v>
      </c>
      <c r="H90" s="149"/>
      <c r="I90" s="150">
        <v>19</v>
      </c>
      <c r="J90" s="151">
        <v>2000</v>
      </c>
      <c r="K90" s="152">
        <f>J90/I90</f>
        <v>105.26315789473684</v>
      </c>
      <c r="L90" s="153">
        <v>20</v>
      </c>
      <c r="M90" s="151">
        <f>F90/V90*60</f>
        <v>1785.1973684210527</v>
      </c>
      <c r="N90" s="152">
        <f>M90/L90</f>
        <v>89.25986842105263</v>
      </c>
      <c r="O90" s="154">
        <f>L90-I90</f>
        <v>1</v>
      </c>
      <c r="P90" s="155">
        <f>N90-K90</f>
        <v>-16.003289473684205</v>
      </c>
      <c r="Q90" s="156">
        <f>N90/K90</f>
        <v>0.84796875000000005</v>
      </c>
      <c r="R90" s="289">
        <f>Q106</f>
        <v>0.86414538656665452</v>
      </c>
      <c r="S90" s="157">
        <v>0.70865740740740746</v>
      </c>
      <c r="T90" s="158">
        <v>0.7368055555555556</v>
      </c>
      <c r="U90" s="159"/>
      <c r="V90" s="160">
        <v>40.533333333333331</v>
      </c>
      <c r="W90" s="97"/>
      <c r="X90" s="98"/>
      <c r="Y90" s="196"/>
      <c r="Z90" s="197"/>
      <c r="AA90" s="292"/>
      <c r="AB90" s="293"/>
      <c r="AC90" s="196">
        <v>1</v>
      </c>
      <c r="AD90" s="197"/>
      <c r="AE90" s="115">
        <f>M90-J90</f>
        <v>-214.80263157894728</v>
      </c>
      <c r="AF90" s="156">
        <f>M90/J90</f>
        <v>0.89259868421052635</v>
      </c>
      <c r="AG90" s="358">
        <f>AF106</f>
        <v>0.89247802219179084</v>
      </c>
    </row>
    <row r="91" spans="1:33" ht="15.75" customHeight="1">
      <c r="A91" s="295"/>
      <c r="B91" s="163" t="s">
        <v>181</v>
      </c>
      <c r="C91" s="274" t="s">
        <v>197</v>
      </c>
      <c r="D91" s="275"/>
      <c r="E91" s="101">
        <v>57.3</v>
      </c>
      <c r="F91" s="111">
        <v>1074</v>
      </c>
      <c r="G91" s="103">
        <f t="shared" si="24"/>
        <v>61540.2</v>
      </c>
      <c r="H91" s="26"/>
      <c r="I91" s="104">
        <v>21</v>
      </c>
      <c r="J91" s="105">
        <v>2000</v>
      </c>
      <c r="K91" s="106">
        <f t="shared" ref="K91:K92" si="25">J91/I91</f>
        <v>95.238095238095241</v>
      </c>
      <c r="L91" s="107">
        <v>22</v>
      </c>
      <c r="M91" s="105">
        <f>F91/V91*60</f>
        <v>1785.0415512465429</v>
      </c>
      <c r="N91" s="106">
        <f>M91/L91</f>
        <v>81.138252329388308</v>
      </c>
      <c r="O91" s="108">
        <f>L91-I91</f>
        <v>1</v>
      </c>
      <c r="P91" s="109">
        <f>N91-K91</f>
        <v>-14.099842908706933</v>
      </c>
      <c r="Q91" s="110">
        <f>N91/K91</f>
        <v>0.85195164945857726</v>
      </c>
      <c r="R91" s="290"/>
      <c r="S91" s="47">
        <v>0.74027777777777781</v>
      </c>
      <c r="T91" s="48">
        <v>0.76534722222222218</v>
      </c>
      <c r="U91" s="111">
        <v>4.9999999999999822</v>
      </c>
      <c r="V91" s="112">
        <v>36.099999999999888</v>
      </c>
      <c r="W91" s="113"/>
      <c r="X91" s="116"/>
      <c r="Y91" s="12"/>
      <c r="Z91" s="198"/>
      <c r="AA91" s="276"/>
      <c r="AB91" s="277"/>
      <c r="AC91" s="12">
        <v>1</v>
      </c>
      <c r="AD91" s="198"/>
      <c r="AE91" s="117">
        <f>M91-J91</f>
        <v>-214.95844875345711</v>
      </c>
      <c r="AF91" s="110">
        <f>M91/J91</f>
        <v>0.89252077562327148</v>
      </c>
      <c r="AG91" s="359"/>
    </row>
    <row r="92" spans="1:33" ht="15.75" customHeight="1">
      <c r="A92" s="295"/>
      <c r="B92" s="163" t="s">
        <v>181</v>
      </c>
      <c r="C92" s="274" t="s">
        <v>222</v>
      </c>
      <c r="D92" s="275"/>
      <c r="E92" s="101">
        <v>50.67</v>
      </c>
      <c r="F92" s="111">
        <v>2206</v>
      </c>
      <c r="G92" s="103">
        <f t="shared" si="24"/>
        <v>111778.02</v>
      </c>
      <c r="H92" s="26"/>
      <c r="I92" s="104">
        <v>21</v>
      </c>
      <c r="J92" s="105">
        <v>2000</v>
      </c>
      <c r="K92" s="106">
        <f t="shared" si="25"/>
        <v>95.238095238095241</v>
      </c>
      <c r="L92" s="107">
        <v>21</v>
      </c>
      <c r="M92" s="105">
        <f>F92/V92*60</f>
        <v>1784.629213483149</v>
      </c>
      <c r="N92" s="106">
        <f>M92/L92</f>
        <v>84.982343499197569</v>
      </c>
      <c r="O92" s="108">
        <f>L92-I92</f>
        <v>0</v>
      </c>
      <c r="P92" s="109">
        <f>N92-K92</f>
        <v>-10.255751738897672</v>
      </c>
      <c r="Q92" s="110">
        <f>N92/K92</f>
        <v>0.89231460674157448</v>
      </c>
      <c r="R92" s="290"/>
      <c r="S92" s="47">
        <v>0.76944444444444449</v>
      </c>
      <c r="T92" s="48">
        <v>0.82094907407407403</v>
      </c>
      <c r="U92" s="111">
        <v>5.9000000000001229</v>
      </c>
      <c r="V92" s="112">
        <v>74.166666666666544</v>
      </c>
      <c r="W92" s="113"/>
      <c r="X92" s="116"/>
      <c r="Y92" s="12"/>
      <c r="Z92" s="198"/>
      <c r="AA92" s="276"/>
      <c r="AB92" s="277"/>
      <c r="AC92" s="12">
        <v>2</v>
      </c>
      <c r="AD92" s="198"/>
      <c r="AE92" s="117">
        <f>M92-J92</f>
        <v>-215.37078651685101</v>
      </c>
      <c r="AF92" s="110">
        <f>M92/J92</f>
        <v>0.89231460674157448</v>
      </c>
      <c r="AG92" s="359"/>
    </row>
    <row r="93" spans="1:33" ht="15.75" customHeight="1">
      <c r="A93" s="295"/>
      <c r="B93" s="163"/>
      <c r="C93" s="274"/>
      <c r="D93" s="275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359"/>
    </row>
    <row r="94" spans="1:33" ht="15.75" customHeight="1">
      <c r="A94" s="296"/>
      <c r="B94" s="163"/>
      <c r="C94" s="274"/>
      <c r="D94" s="275"/>
      <c r="E94" s="101"/>
      <c r="F94" s="111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359"/>
    </row>
    <row r="95" spans="1:33" ht="15.75" customHeight="1">
      <c r="A95" s="296"/>
      <c r="B95" s="163"/>
      <c r="C95" s="274"/>
      <c r="D95" s="275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359"/>
    </row>
    <row r="96" spans="1:33" ht="15.75" customHeight="1">
      <c r="A96" s="296"/>
      <c r="B96" s="163"/>
      <c r="C96" s="274"/>
      <c r="D96" s="275"/>
      <c r="E96" s="101"/>
      <c r="F96" s="111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12"/>
      <c r="Z96" s="198"/>
      <c r="AA96" s="276"/>
      <c r="AB96" s="277"/>
      <c r="AC96" s="12"/>
      <c r="AD96" s="198"/>
      <c r="AE96" s="117"/>
      <c r="AF96" s="110"/>
      <c r="AG96" s="359"/>
    </row>
    <row r="97" spans="1:33" ht="15.75" customHeight="1">
      <c r="A97" s="296"/>
      <c r="B97" s="163"/>
      <c r="C97" s="274"/>
      <c r="D97" s="275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12"/>
      <c r="Z97" s="198"/>
      <c r="AA97" s="276"/>
      <c r="AB97" s="277"/>
      <c r="AC97" s="12"/>
      <c r="AD97" s="198"/>
      <c r="AE97" s="117"/>
      <c r="AF97" s="110"/>
      <c r="AG97" s="359"/>
    </row>
    <row r="98" spans="1:33" ht="15.75" customHeight="1">
      <c r="A98" s="296"/>
      <c r="B98" s="163"/>
      <c r="C98" s="274"/>
      <c r="D98" s="275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13"/>
      <c r="X98" s="116"/>
      <c r="Y98" s="12"/>
      <c r="Z98" s="198"/>
      <c r="AA98" s="276"/>
      <c r="AB98" s="277"/>
      <c r="AC98" s="12"/>
      <c r="AD98" s="198"/>
      <c r="AE98" s="117"/>
      <c r="AF98" s="110"/>
      <c r="AG98" s="359"/>
    </row>
    <row r="99" spans="1:33" ht="15.75" customHeight="1">
      <c r="A99" s="296"/>
      <c r="B99" s="163"/>
      <c r="C99" s="274"/>
      <c r="D99" s="275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13"/>
      <c r="X99" s="116"/>
      <c r="Y99" s="12"/>
      <c r="Z99" s="198"/>
      <c r="AA99" s="276"/>
      <c r="AB99" s="277"/>
      <c r="AC99" s="12"/>
      <c r="AD99" s="198"/>
      <c r="AE99" s="117"/>
      <c r="AF99" s="110"/>
      <c r="AG99" s="359"/>
    </row>
    <row r="100" spans="1:33" ht="15.75" customHeight="1">
      <c r="A100" s="296"/>
      <c r="B100" s="163"/>
      <c r="C100" s="274"/>
      <c r="D100" s="275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13"/>
      <c r="X100" s="116"/>
      <c r="Y100" s="12"/>
      <c r="Z100" s="198"/>
      <c r="AA100" s="276"/>
      <c r="AB100" s="277"/>
      <c r="AC100" s="12"/>
      <c r="AD100" s="198"/>
      <c r="AE100" s="117"/>
      <c r="AF100" s="110"/>
      <c r="AG100" s="359"/>
    </row>
    <row r="101" spans="1:33" ht="15.75" customHeight="1">
      <c r="A101" s="296"/>
      <c r="B101" s="163"/>
      <c r="C101" s="274"/>
      <c r="D101" s="275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13"/>
      <c r="X101" s="116"/>
      <c r="Y101" s="12"/>
      <c r="Z101" s="198"/>
      <c r="AA101" s="276"/>
      <c r="AB101" s="277"/>
      <c r="AC101" s="12"/>
      <c r="AD101" s="198"/>
      <c r="AE101" s="117"/>
      <c r="AF101" s="110"/>
      <c r="AG101" s="359"/>
    </row>
    <row r="102" spans="1:33" ht="15.75" customHeight="1">
      <c r="A102" s="296"/>
      <c r="B102" s="163"/>
      <c r="C102" s="274"/>
      <c r="D102" s="275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13"/>
      <c r="X102" s="116"/>
      <c r="Y102" s="12"/>
      <c r="Z102" s="198"/>
      <c r="AA102" s="276"/>
      <c r="AB102" s="277"/>
      <c r="AC102" s="12"/>
      <c r="AD102" s="198"/>
      <c r="AE102" s="117"/>
      <c r="AF102" s="110"/>
      <c r="AG102" s="359"/>
    </row>
    <row r="103" spans="1:33" ht="15.75" customHeight="1">
      <c r="A103" s="296"/>
      <c r="B103" s="163"/>
      <c r="C103" s="274"/>
      <c r="D103" s="275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83"/>
      <c r="X103" s="184"/>
      <c r="Y103" s="12"/>
      <c r="Z103" s="198"/>
      <c r="AA103" s="276"/>
      <c r="AB103" s="277"/>
      <c r="AC103" s="12"/>
      <c r="AD103" s="198"/>
      <c r="AE103" s="117"/>
      <c r="AF103" s="110"/>
      <c r="AG103" s="359"/>
    </row>
    <row r="104" spans="1:33" ht="15.75" customHeight="1">
      <c r="A104" s="296"/>
      <c r="B104" s="163"/>
      <c r="C104" s="274"/>
      <c r="D104" s="275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85"/>
      <c r="X104" s="186"/>
      <c r="Y104" s="12"/>
      <c r="Z104" s="198"/>
      <c r="AA104" s="276"/>
      <c r="AB104" s="277"/>
      <c r="AC104" s="12"/>
      <c r="AD104" s="198"/>
      <c r="AE104" s="117"/>
      <c r="AF104" s="110"/>
      <c r="AG104" s="359"/>
    </row>
    <row r="105" spans="1:33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47"/>
      <c r="T105" s="48"/>
      <c r="U105" s="130"/>
      <c r="V105" s="112"/>
      <c r="W105" s="185"/>
      <c r="X105" s="186"/>
      <c r="Y105" s="12"/>
      <c r="Z105" s="198"/>
      <c r="AA105" s="276"/>
      <c r="AB105" s="277"/>
      <c r="AC105" s="12"/>
      <c r="AD105" s="198"/>
      <c r="AE105" s="117"/>
      <c r="AF105" s="110"/>
      <c r="AG105" s="359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6">AVERAGE(I90:I105)</f>
        <v>20.333333333333332</v>
      </c>
      <c r="J106" s="137">
        <f t="shared" si="26"/>
        <v>2000</v>
      </c>
      <c r="K106" s="138">
        <f t="shared" ref="K106" si="27">J106/I106</f>
        <v>98.360655737704917</v>
      </c>
      <c r="L106" s="136">
        <f t="shared" ref="L106:M106" si="28">AVERAGE(L90:L105)</f>
        <v>21</v>
      </c>
      <c r="M106" s="137">
        <f t="shared" si="28"/>
        <v>1784.9560443835817</v>
      </c>
      <c r="N106" s="138">
        <f>M106/L106</f>
        <v>84.997906875408646</v>
      </c>
      <c r="O106" s="139">
        <f>L106-I106</f>
        <v>0.66666666666666785</v>
      </c>
      <c r="P106" s="140">
        <f>N106-K106</f>
        <v>-13.362748862296272</v>
      </c>
      <c r="Q106" s="141">
        <f>N106/K106</f>
        <v>0.86414538656665452</v>
      </c>
      <c r="R106" s="291"/>
      <c r="S106" s="142">
        <f>S90</f>
        <v>0.70865740740740746</v>
      </c>
      <c r="T106" s="143">
        <f>INDEX(T90:T105,COUNTA(T90:T105))</f>
        <v>0.82094907407407403</v>
      </c>
      <c r="U106" s="144"/>
      <c r="V106" s="166"/>
      <c r="W106" s="187"/>
      <c r="X106" s="188"/>
      <c r="Y106" s="179">
        <f t="shared" ref="Y106:Z106" si="29">SUM(Y90:Y105)</f>
        <v>0</v>
      </c>
      <c r="Z106" s="180">
        <f t="shared" si="29"/>
        <v>0</v>
      </c>
      <c r="AA106" s="279"/>
      <c r="AB106" s="280"/>
      <c r="AC106" s="179">
        <f t="shared" ref="AC106:AD106" si="30">SUM(AC90:AC105)</f>
        <v>4</v>
      </c>
      <c r="AD106" s="180">
        <f t="shared" si="30"/>
        <v>0</v>
      </c>
      <c r="AE106" s="168">
        <f>M106-J106</f>
        <v>-215.04395561641832</v>
      </c>
      <c r="AF106" s="141">
        <f>M106/J106</f>
        <v>0.89247802219179084</v>
      </c>
      <c r="AG106" s="360"/>
    </row>
    <row r="107" spans="1:33" ht="15.75" customHeight="1">
      <c r="A107" s="284" t="s">
        <v>209</v>
      </c>
      <c r="B107" s="146" t="s">
        <v>181</v>
      </c>
      <c r="C107" s="287" t="s">
        <v>200</v>
      </c>
      <c r="D107" s="288"/>
      <c r="E107" s="147">
        <v>47.6</v>
      </c>
      <c r="F107" s="97">
        <v>1620</v>
      </c>
      <c r="G107" s="148">
        <f t="shared" ref="G107:G109" si="31">E107*F107</f>
        <v>77112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24</v>
      </c>
      <c r="M107" s="151">
        <f>F107/V107*60</f>
        <v>1782.940996637114</v>
      </c>
      <c r="N107" s="152">
        <f>M107/L107</f>
        <v>74.289208193213085</v>
      </c>
      <c r="O107" s="154">
        <f>L107-I107</f>
        <v>1</v>
      </c>
      <c r="P107" s="155">
        <f>N107-K107</f>
        <v>-12.667313545917352</v>
      </c>
      <c r="Q107" s="156">
        <f>N107/K107</f>
        <v>0.85432589422195049</v>
      </c>
      <c r="R107" s="289">
        <f>Q123</f>
        <v>0.85453759148838671</v>
      </c>
      <c r="S107" s="157">
        <v>0.7086689814814815</v>
      </c>
      <c r="T107" s="158">
        <v>0.74652777777777779</v>
      </c>
      <c r="U107" s="159"/>
      <c r="V107" s="160">
        <v>54.516666666666666</v>
      </c>
      <c r="W107" s="158"/>
      <c r="X107" s="169"/>
      <c r="Y107" s="196"/>
      <c r="Z107" s="197"/>
      <c r="AA107" s="292"/>
      <c r="AB107" s="293"/>
      <c r="AC107" s="196">
        <v>1</v>
      </c>
      <c r="AD107" s="197"/>
      <c r="AE107" s="115">
        <f>M107-J107</f>
        <v>-217.05900336288596</v>
      </c>
      <c r="AF107" s="156">
        <f>M107/J107</f>
        <v>0.89147049831855707</v>
      </c>
      <c r="AG107" s="281">
        <f>AF123</f>
        <v>0.89169139981396883</v>
      </c>
    </row>
    <row r="108" spans="1:33" ht="15.75" customHeight="1">
      <c r="A108" s="285"/>
      <c r="B108" s="163" t="s">
        <v>181</v>
      </c>
      <c r="C108" s="274" t="s">
        <v>199</v>
      </c>
      <c r="D108" s="275"/>
      <c r="E108" s="101">
        <v>56.87</v>
      </c>
      <c r="F108" s="102">
        <v>1429</v>
      </c>
      <c r="G108" s="103">
        <f t="shared" si="31"/>
        <v>81267.23</v>
      </c>
      <c r="H108" s="26"/>
      <c r="I108" s="104">
        <v>23</v>
      </c>
      <c r="J108" s="105">
        <v>2000</v>
      </c>
      <c r="K108" s="106">
        <f t="shared" ref="K108:K109" si="32">J108/I108</f>
        <v>86.956521739130437</v>
      </c>
      <c r="L108" s="107">
        <v>24</v>
      </c>
      <c r="M108" s="105">
        <f>F108/V108*60</f>
        <v>1783.1542461005181</v>
      </c>
      <c r="N108" s="106">
        <f>M108/L108</f>
        <v>74.298093587521592</v>
      </c>
      <c r="O108" s="108">
        <f>L108-I108</f>
        <v>1</v>
      </c>
      <c r="P108" s="109">
        <f>N108-K108</f>
        <v>-12.658428151608845</v>
      </c>
      <c r="Q108" s="110">
        <f>N108/K108</f>
        <v>0.8544280762564983</v>
      </c>
      <c r="R108" s="290"/>
      <c r="S108" s="47">
        <v>0.75069444444444444</v>
      </c>
      <c r="T108" s="48">
        <v>0.78408564814814818</v>
      </c>
      <c r="U108" s="111">
        <v>5.9999999999999787</v>
      </c>
      <c r="V108" s="112">
        <v>48.083333333333385</v>
      </c>
      <c r="W108" s="113"/>
      <c r="X108" s="116"/>
      <c r="Y108" s="12"/>
      <c r="Z108" s="198"/>
      <c r="AA108" s="276"/>
      <c r="AB108" s="277"/>
      <c r="AC108" s="12">
        <v>1</v>
      </c>
      <c r="AD108" s="198"/>
      <c r="AE108" s="117">
        <f>M108-J108</f>
        <v>-216.84575389948191</v>
      </c>
      <c r="AF108" s="110">
        <f>M108/J108</f>
        <v>0.89157712305025905</v>
      </c>
      <c r="AG108" s="282"/>
    </row>
    <row r="109" spans="1:33" ht="15.75" customHeight="1">
      <c r="A109" s="285"/>
      <c r="B109" s="163" t="s">
        <v>181</v>
      </c>
      <c r="C109" s="274" t="s">
        <v>198</v>
      </c>
      <c r="D109" s="275"/>
      <c r="E109" s="101">
        <v>56.79</v>
      </c>
      <c r="F109" s="102">
        <v>1790</v>
      </c>
      <c r="G109" s="103">
        <f t="shared" si="31"/>
        <v>101654.09999999999</v>
      </c>
      <c r="H109" s="26"/>
      <c r="I109" s="104">
        <v>23</v>
      </c>
      <c r="J109" s="105">
        <v>2000</v>
      </c>
      <c r="K109" s="106">
        <f t="shared" si="32"/>
        <v>86.956521739130437</v>
      </c>
      <c r="L109" s="107">
        <v>24</v>
      </c>
      <c r="M109" s="105">
        <f>F109/V109*60</f>
        <v>1784.0531561461803</v>
      </c>
      <c r="N109" s="106">
        <f>M109/L109</f>
        <v>74.335548172757512</v>
      </c>
      <c r="O109" s="108">
        <f>L109-I109</f>
        <v>1</v>
      </c>
      <c r="P109" s="109">
        <f>N109-K109</f>
        <v>-12.620973566372925</v>
      </c>
      <c r="Q109" s="110">
        <f>N109/K109</f>
        <v>0.85485880398671132</v>
      </c>
      <c r="R109" s="290"/>
      <c r="S109" s="47">
        <v>0.78749999999999998</v>
      </c>
      <c r="T109" s="48">
        <v>0.82930555555555552</v>
      </c>
      <c r="U109" s="111">
        <v>4.9166666666665826</v>
      </c>
      <c r="V109" s="112">
        <v>60.199999999999974</v>
      </c>
      <c r="W109" s="113"/>
      <c r="X109" s="116"/>
      <c r="Y109" s="12"/>
      <c r="Z109" s="198"/>
      <c r="AA109" s="276"/>
      <c r="AB109" s="277"/>
      <c r="AC109" s="12">
        <v>1</v>
      </c>
      <c r="AD109" s="198"/>
      <c r="AE109" s="117">
        <f>M109-J109</f>
        <v>-215.9468438538197</v>
      </c>
      <c r="AF109" s="110">
        <f>M109/J109</f>
        <v>0.89202657807309016</v>
      </c>
      <c r="AG109" s="282"/>
    </row>
    <row r="110" spans="1:33" ht="15.75" customHeight="1">
      <c r="A110" s="285"/>
      <c r="B110" s="163"/>
      <c r="C110" s="274"/>
      <c r="D110" s="275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76"/>
      <c r="AB110" s="277"/>
      <c r="AC110" s="12"/>
      <c r="AD110" s="198"/>
      <c r="AE110" s="117"/>
      <c r="AF110" s="110"/>
      <c r="AG110" s="282"/>
    </row>
    <row r="111" spans="1:33" ht="15.75" customHeight="1">
      <c r="A111" s="285"/>
      <c r="B111" s="163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282"/>
    </row>
    <row r="112" spans="1:33" ht="15.75" customHeight="1">
      <c r="A112" s="285"/>
      <c r="B112" s="163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282"/>
    </row>
    <row r="113" spans="1:33" ht="15.75" customHeight="1">
      <c r="A113" s="285"/>
      <c r="B113" s="163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76"/>
      <c r="AB113" s="277"/>
      <c r="AC113" s="12"/>
      <c r="AD113" s="198"/>
      <c r="AE113" s="117"/>
      <c r="AF113" s="110"/>
      <c r="AG113" s="282"/>
    </row>
    <row r="114" spans="1:33" ht="15.75" customHeight="1">
      <c r="A114" s="285"/>
      <c r="B114" s="163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76"/>
      <c r="AB114" s="277"/>
      <c r="AC114" s="12"/>
      <c r="AD114" s="198"/>
      <c r="AE114" s="117"/>
      <c r="AF114" s="110"/>
      <c r="AG114" s="282"/>
    </row>
    <row r="115" spans="1:33" ht="15.75" customHeight="1">
      <c r="A115" s="285"/>
      <c r="B115" s="163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76"/>
      <c r="AB115" s="277"/>
      <c r="AC115" s="12"/>
      <c r="AD115" s="198"/>
      <c r="AE115" s="117"/>
      <c r="AF115" s="110"/>
      <c r="AG115" s="282"/>
    </row>
    <row r="116" spans="1:33" ht="15.75" customHeight="1">
      <c r="A116" s="285"/>
      <c r="B116" s="163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76"/>
      <c r="AB116" s="277"/>
      <c r="AC116" s="12"/>
      <c r="AD116" s="198"/>
      <c r="AE116" s="117"/>
      <c r="AF116" s="110"/>
      <c r="AG116" s="282"/>
    </row>
    <row r="117" spans="1:33" ht="15.75" customHeight="1">
      <c r="A117" s="285"/>
      <c r="B117" s="163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76"/>
      <c r="AB117" s="277"/>
      <c r="AC117" s="12"/>
      <c r="AD117" s="198"/>
      <c r="AE117" s="117"/>
      <c r="AF117" s="110"/>
      <c r="AG117" s="282"/>
    </row>
    <row r="118" spans="1:33" ht="15.75" customHeight="1">
      <c r="A118" s="285"/>
      <c r="B118" s="163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76"/>
      <c r="AB118" s="277"/>
      <c r="AC118" s="12"/>
      <c r="AD118" s="198"/>
      <c r="AE118" s="117"/>
      <c r="AF118" s="110"/>
      <c r="AG118" s="282"/>
    </row>
    <row r="119" spans="1:33" ht="15.75" customHeight="1">
      <c r="A119" s="285"/>
      <c r="B119" s="163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76"/>
      <c r="AB119" s="277"/>
      <c r="AC119" s="12"/>
      <c r="AD119" s="198"/>
      <c r="AE119" s="117"/>
      <c r="AF119" s="110"/>
      <c r="AG119" s="282"/>
    </row>
    <row r="120" spans="1:33" ht="15.75" customHeight="1">
      <c r="A120" s="285"/>
      <c r="B120" s="163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76"/>
      <c r="AB120" s="277"/>
      <c r="AC120" s="12"/>
      <c r="AD120" s="198"/>
      <c r="AE120" s="117"/>
      <c r="AF120" s="110"/>
      <c r="AG120" s="282"/>
    </row>
    <row r="121" spans="1:33" ht="15.75" customHeight="1">
      <c r="A121" s="285"/>
      <c r="B121" s="163"/>
      <c r="C121" s="274"/>
      <c r="D121" s="275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76"/>
      <c r="AB121" s="277"/>
      <c r="AC121" s="12"/>
      <c r="AD121" s="198"/>
      <c r="AE121" s="117"/>
      <c r="AF121" s="110"/>
      <c r="AG121" s="282"/>
    </row>
    <row r="122" spans="1:33" ht="15.75" customHeight="1">
      <c r="A122" s="285"/>
      <c r="B122" s="163"/>
      <c r="C122" s="274"/>
      <c r="D122" s="275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76"/>
      <c r="AB122" s="277"/>
      <c r="AC122" s="12"/>
      <c r="AD122" s="198"/>
      <c r="AE122" s="165"/>
      <c r="AF122" s="125"/>
      <c r="AG122" s="282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3">AVERAGE(I107:I122)</f>
        <v>23</v>
      </c>
      <c r="J123" s="137">
        <f t="shared" si="33"/>
        <v>2000</v>
      </c>
      <c r="K123" s="138">
        <f t="shared" ref="K123" si="34">J123/I123</f>
        <v>86.956521739130437</v>
      </c>
      <c r="L123" s="136">
        <f t="shared" ref="L123:M123" si="35">AVERAGE(L107:L122)</f>
        <v>24</v>
      </c>
      <c r="M123" s="137">
        <f t="shared" si="35"/>
        <v>1783.3827996279376</v>
      </c>
      <c r="N123" s="138">
        <f>M123/L123</f>
        <v>74.307616651164068</v>
      </c>
      <c r="O123" s="139">
        <f>L123-I123</f>
        <v>1</v>
      </c>
      <c r="P123" s="140">
        <f>N123-K123</f>
        <v>-12.648905087966369</v>
      </c>
      <c r="Q123" s="141">
        <f>N123/K123</f>
        <v>0.85453759148838671</v>
      </c>
      <c r="R123" s="291"/>
      <c r="S123" s="142">
        <f>S107</f>
        <v>0.7086689814814815</v>
      </c>
      <c r="T123" s="143">
        <f>INDEX(T107:T122,COUNTA(T107:T122))</f>
        <v>0.82930555555555552</v>
      </c>
      <c r="U123" s="144"/>
      <c r="V123" s="166"/>
      <c r="W123" s="167"/>
      <c r="X123" s="138"/>
      <c r="Y123" s="179">
        <f t="shared" ref="Y123:Z123" si="36">SUM(Y107:Y122)</f>
        <v>0</v>
      </c>
      <c r="Z123" s="180">
        <f t="shared" si="36"/>
        <v>0</v>
      </c>
      <c r="AA123" s="279"/>
      <c r="AB123" s="280"/>
      <c r="AC123" s="179">
        <f t="shared" ref="AC123:AD123" si="37">SUM(AC107:AC122)</f>
        <v>3</v>
      </c>
      <c r="AD123" s="180">
        <f t="shared" si="37"/>
        <v>0</v>
      </c>
      <c r="AE123" s="168">
        <f>M123-J123</f>
        <v>-216.61720037206237</v>
      </c>
      <c r="AF123" s="141">
        <f>M123/J123</f>
        <v>0.89169139981396883</v>
      </c>
      <c r="AG123" s="283"/>
    </row>
    <row r="125" spans="1:33">
      <c r="AA125" s="273" t="s">
        <v>159</v>
      </c>
      <c r="AB125" s="273"/>
    </row>
    <row r="126" spans="1:33">
      <c r="AA126" s="273" t="s">
        <v>160</v>
      </c>
      <c r="AB126" s="273"/>
    </row>
    <row r="127" spans="1:33">
      <c r="AA127" s="273" t="s">
        <v>161</v>
      </c>
      <c r="AB127" s="273"/>
    </row>
    <row r="128" spans="1:33">
      <c r="AA128" s="273" t="s">
        <v>162</v>
      </c>
      <c r="AB128" s="273"/>
    </row>
    <row r="129" spans="27:28">
      <c r="AA129" s="273" t="s">
        <v>163</v>
      </c>
      <c r="AB129" s="273"/>
    </row>
    <row r="130" spans="27:28">
      <c r="AA130" s="273" t="s">
        <v>164</v>
      </c>
      <c r="AB130" s="273"/>
    </row>
    <row r="131" spans="27:28">
      <c r="AA131" s="273" t="s">
        <v>165</v>
      </c>
      <c r="AB131" s="273"/>
    </row>
    <row r="132" spans="27:28">
      <c r="AA132" s="273" t="s">
        <v>166</v>
      </c>
      <c r="AB132" s="273"/>
    </row>
    <row r="133" spans="27:28">
      <c r="AA133" s="273" t="s">
        <v>167</v>
      </c>
      <c r="AB133" s="273"/>
    </row>
    <row r="134" spans="27:28">
      <c r="AA134" s="273" t="s">
        <v>168</v>
      </c>
      <c r="AB134" s="273"/>
    </row>
    <row r="135" spans="27:28">
      <c r="AA135" s="273" t="s">
        <v>169</v>
      </c>
      <c r="AB135" s="273"/>
    </row>
    <row r="136" spans="27:28">
      <c r="AA136" s="273" t="s">
        <v>170</v>
      </c>
      <c r="AB136" s="273"/>
    </row>
    <row r="137" spans="27:28">
      <c r="AA137" s="273" t="s">
        <v>171</v>
      </c>
      <c r="AB137" s="273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154" priority="3" operator="greaterThan">
      <formula>0</formula>
    </cfRule>
  </conditionalFormatting>
  <conditionalFormatting sqref="P5:P123 AE5:AE123">
    <cfRule type="cellIs" dxfId="153" priority="6" operator="lessThan">
      <formula>0</formula>
    </cfRule>
  </conditionalFormatting>
  <conditionalFormatting sqref="Q5:Q123 AF5:AF123">
    <cfRule type="cellIs" dxfId="152" priority="4" operator="greaterThan">
      <formula>1</formula>
    </cfRule>
    <cfRule type="cellIs" dxfId="151" priority="5" operator="lessThan">
      <formula>0.8</formula>
    </cfRule>
  </conditionalFormatting>
  <conditionalFormatting sqref="AG5 R5:R123 AG39:AG57 AG73:AG90">
    <cfRule type="cellIs" dxfId="150" priority="7" operator="lessThan">
      <formula>0.8</formula>
    </cfRule>
  </conditionalFormatting>
  <conditionalFormatting sqref="AG22">
    <cfRule type="cellIs" dxfId="149" priority="10" operator="lessThan">
      <formula>0.8</formula>
    </cfRule>
  </conditionalFormatting>
  <conditionalFormatting sqref="AG37">
    <cfRule type="cellIs" dxfId="148" priority="9" operator="lessThan">
      <formula>0.8</formula>
    </cfRule>
  </conditionalFormatting>
  <conditionalFormatting sqref="AG63:AG71">
    <cfRule type="cellIs" dxfId="147" priority="8" operator="lessThan">
      <formula>0.8</formula>
    </cfRule>
  </conditionalFormatting>
  <conditionalFormatting sqref="AG105">
    <cfRule type="cellIs" dxfId="146" priority="2" operator="lessThan">
      <formula>0.8</formula>
    </cfRule>
  </conditionalFormatting>
  <conditionalFormatting sqref="AG107:AG123">
    <cfRule type="cellIs" dxfId="145" priority="1" operator="lessThan">
      <formula>0.8</formula>
    </cfRule>
  </conditionalFormatting>
  <dataValidations count="1">
    <dataValidation type="list" allowBlank="1" showInputMessage="1" showErrorMessage="1" sqref="AA5:AB123" xr:uid="{927A2E35-30A8-4108-A082-5D6682B3860E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E51B9-BD1A-417B-AF22-CB79E7ADAC00}">
  <sheetPr>
    <tabColor theme="8" tint="0.59999389629810485"/>
  </sheetPr>
  <dimension ref="B1:AR42"/>
  <sheetViews>
    <sheetView zoomScale="70" zoomScaleNormal="70" workbookViewId="0">
      <selection activeCell="O15" sqref="O15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227</v>
      </c>
      <c r="D3" s="263"/>
      <c r="E3" s="3" t="s">
        <v>2</v>
      </c>
      <c r="F3" s="264">
        <f>'0306(18度C)'!D1+'0306(4度C)'!D1</f>
        <v>131075</v>
      </c>
      <c r="G3" s="265"/>
      <c r="H3" s="3" t="s">
        <v>3</v>
      </c>
      <c r="I3" s="266">
        <f>'0306(18度C)'!F1+'0306(4度C)'!F1</f>
        <v>3821772.8999999994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476.79528178421924</v>
      </c>
      <c r="F6" s="239" t="e">
        <f>AVERAGE(#REF!,D14:K14)</f>
        <v>#REF!</v>
      </c>
      <c r="G6" s="240">
        <f>AVERAGE(D14:K14)</f>
        <v>209.01949911160438</v>
      </c>
      <c r="H6" s="241"/>
      <c r="I6" s="240">
        <f>AVERAGE(L14:O14)</f>
        <v>91.772392492278456</v>
      </c>
      <c r="J6" s="241"/>
      <c r="K6" s="240">
        <f>AVERAGE(D32:O32)</f>
        <v>703.73436921938594</v>
      </c>
      <c r="L6" s="241"/>
      <c r="M6" s="240">
        <f>AVERAGE(P32:X32)</f>
        <v>749.66437213183144</v>
      </c>
      <c r="N6" s="241"/>
      <c r="O6" s="229">
        <f>'0306(4度C)'!Y2</f>
        <v>0</v>
      </c>
      <c r="P6" s="229">
        <f>'0306(4度C)'!Z2</f>
        <v>0</v>
      </c>
      <c r="Q6" s="229">
        <f>'0306(4度C)'!AC2</f>
        <v>32</v>
      </c>
      <c r="R6" s="229">
        <f>'0306(4度C)'!AD2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423.29065402436635</v>
      </c>
      <c r="F7" s="235" t="e">
        <f>AVERAGE(#REF!,D15:K15)</f>
        <v>#REF!</v>
      </c>
      <c r="G7" s="236">
        <f>AVERAGE(D15:K15)</f>
        <v>187.14076173061599</v>
      </c>
      <c r="H7" s="237"/>
      <c r="I7" s="236">
        <f>AVERAGE(L15:O15)</f>
        <v>79.449641495335996</v>
      </c>
      <c r="J7" s="237"/>
      <c r="K7" s="236">
        <f>AVERAGE(D33:O33)</f>
        <v>625.52637251794454</v>
      </c>
      <c r="L7" s="237"/>
      <c r="M7" s="236">
        <f>AVERAGE(P33:X33)</f>
        <v>664.5266575979166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0.88192189588068826</v>
      </c>
      <c r="F8" s="243" t="e">
        <f>AVERAGE(D16:K16,#REF!)</f>
        <v>#REF!</v>
      </c>
      <c r="G8" s="222">
        <f>AVERAGE(D16:K16)</f>
        <v>0.88310510903856276</v>
      </c>
      <c r="H8" s="223"/>
      <c r="I8" s="222">
        <f>AVERAGE(L16:O16)</f>
        <v>0.86579472093629384</v>
      </c>
      <c r="J8" s="223"/>
      <c r="K8" s="222">
        <f>AVERAGE(D34:O34)</f>
        <v>0.88843562913277818</v>
      </c>
      <c r="L8" s="223"/>
      <c r="M8" s="222">
        <f>AVERAGE(P34:X34)</f>
        <v>0.88469189736599729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81.081081081081081</v>
      </c>
      <c r="F14" s="28">
        <v>94.736842105263165</v>
      </c>
      <c r="G14" s="28">
        <v>96.593406593406598</v>
      </c>
      <c r="H14" s="28" t="s">
        <v>42</v>
      </c>
      <c r="I14" s="28">
        <v>563.66666666666663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98.360655737704917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70.41850338546169</v>
      </c>
      <c r="F15" s="35">
        <v>83.539345524707926</v>
      </c>
      <c r="G15" s="35">
        <v>84.773209879367457</v>
      </c>
      <c r="H15" s="35" t="s">
        <v>42</v>
      </c>
      <c r="I15" s="35">
        <v>509.83198813292688</v>
      </c>
      <c r="J15" s="35" t="s">
        <v>42</v>
      </c>
      <c r="K15" s="36" t="s">
        <v>42</v>
      </c>
      <c r="L15" s="34" t="s">
        <v>42</v>
      </c>
      <c r="M15" s="37">
        <v>79.522725585407287</v>
      </c>
      <c r="N15" s="35">
        <v>84.527223289414067</v>
      </c>
      <c r="O15" s="38">
        <v>74.298975611186634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0.8684948750873609</v>
      </c>
      <c r="F16" s="43">
        <f t="shared" si="0"/>
        <v>0.88180420276080584</v>
      </c>
      <c r="G16" s="43">
        <f t="shared" si="0"/>
        <v>0.87762936280118753</v>
      </c>
      <c r="H16" s="43" t="s">
        <v>42</v>
      </c>
      <c r="I16" s="43">
        <f t="shared" si="0"/>
        <v>0.90449199550489701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0.88358583983785877</v>
      </c>
      <c r="N16" s="43">
        <f t="shared" si="1"/>
        <v>0.85936010344237634</v>
      </c>
      <c r="O16" s="46">
        <f t="shared" si="1"/>
        <v>0.85443821952864629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0.29166666666666669</v>
      </c>
      <c r="F17" s="48">
        <v>0.25018518518518518</v>
      </c>
      <c r="G17" s="48">
        <v>0.29178240740740741</v>
      </c>
      <c r="H17" s="48" t="s">
        <v>42</v>
      </c>
      <c r="I17" s="48">
        <v>0.4521412037037037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0.52708333333333335</v>
      </c>
      <c r="F18" s="48">
        <v>0.55776620370370367</v>
      </c>
      <c r="G18" s="48">
        <v>0.50645833333333334</v>
      </c>
      <c r="H18" s="48" t="s">
        <v>42</v>
      </c>
      <c r="I18" s="48">
        <v>0.56322916666666667</v>
      </c>
      <c r="J18" s="48" t="s">
        <v>42</v>
      </c>
      <c r="K18" s="48" t="s">
        <v>42</v>
      </c>
      <c r="L18" s="47" t="s">
        <v>42</v>
      </c>
      <c r="M18" s="49">
        <v>0.85416666666666663</v>
      </c>
      <c r="N18" s="48">
        <v>0.79027777777777775</v>
      </c>
      <c r="O18" s="50">
        <v>0.81944444444444442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8</v>
      </c>
      <c r="F21" s="52">
        <v>8</v>
      </c>
      <c r="G21" s="52">
        <v>6</v>
      </c>
      <c r="H21" s="52"/>
      <c r="I21" s="52">
        <v>3</v>
      </c>
      <c r="J21" s="52"/>
      <c r="K21" s="53"/>
      <c r="L21" s="54"/>
      <c r="M21" s="55">
        <v>4</v>
      </c>
      <c r="N21" s="52">
        <v>0</v>
      </c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25.333333333333332</v>
      </c>
      <c r="F23" s="58">
        <v>19.25</v>
      </c>
      <c r="G23" s="58">
        <v>24</v>
      </c>
      <c r="H23" s="58" t="s">
        <v>42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21</v>
      </c>
      <c r="O23" s="61">
        <v>24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776.47058823529414</v>
      </c>
      <c r="N32" s="28">
        <v>1150</v>
      </c>
      <c r="O32" s="28">
        <v>840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756</v>
      </c>
      <c r="W32" s="28">
        <v>1133.3333333333333</v>
      </c>
      <c r="X32" s="31">
        <v>802.94117647058829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278.25292153229771</v>
      </c>
      <c r="H33" s="35">
        <v>389.9365160442926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697.85249645321198</v>
      </c>
      <c r="N33" s="35">
        <v>1016.4287925246916</v>
      </c>
      <c r="O33" s="35">
        <v>745.16113603522842</v>
      </c>
      <c r="P33" s="34">
        <v>267.69575533518133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675.65983257125185</v>
      </c>
      <c r="W33" s="35">
        <v>1003.334424683173</v>
      </c>
      <c r="X33" s="38">
        <v>711.41661780206027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0.87262750539714662</v>
      </c>
      <c r="H34" s="43">
        <f>H33/H32</f>
        <v>0.89985349856375219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0.89874942725034879</v>
      </c>
      <c r="N34" s="43">
        <f>N33/N32</f>
        <v>0.88385112393451448</v>
      </c>
      <c r="O34" s="43">
        <f>O33/O32</f>
        <v>0.88709659051812906</v>
      </c>
      <c r="P34" s="42">
        <f>P33/P32</f>
        <v>0.8737292014412168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0.89372993726356065</v>
      </c>
      <c r="W34" s="43">
        <f>W33/W32</f>
        <v>0.88529508060279971</v>
      </c>
      <c r="X34" s="46">
        <f>X33/X32</f>
        <v>0.88601337015641202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0.30311342592592594</v>
      </c>
      <c r="H35" s="48">
        <v>0.25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0.29177083333333331</v>
      </c>
      <c r="N35" s="48">
        <v>0.2502199074074074</v>
      </c>
      <c r="O35" s="48">
        <v>0.25</v>
      </c>
      <c r="P35" s="47">
        <v>0.70862268518518523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0.70859953703703704</v>
      </c>
      <c r="W35" s="48">
        <v>0.70833333333333337</v>
      </c>
      <c r="X35" s="50">
        <v>0.70849537037037036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0.44861111111111113</v>
      </c>
      <c r="H36" s="48">
        <v>0.28214120370370371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0.38418981481481479</v>
      </c>
      <c r="N36" s="48">
        <v>0.43019675925925926</v>
      </c>
      <c r="O36" s="48">
        <v>0.44532407407407409</v>
      </c>
      <c r="P36" s="47">
        <v>0.79583333333333328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0.86388888888888893</v>
      </c>
      <c r="W36" s="48">
        <v>1.0632060185185186</v>
      </c>
      <c r="X36" s="50">
        <v>1.0514351851851851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4.25</v>
      </c>
      <c r="N37" s="58">
        <v>3</v>
      </c>
      <c r="O37" s="58">
        <v>4</v>
      </c>
      <c r="P37" s="57">
        <v>11.75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4.166666666666667</v>
      </c>
      <c r="W37" s="58">
        <v>3</v>
      </c>
      <c r="X37" s="61">
        <v>4.25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5DC80-9DBF-4DFC-B456-4526594D3C70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P24" sqref="P24"/>
      <selection pane="bottomLeft" activeCell="P24" sqref="P24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87764</v>
      </c>
      <c r="E1" s="88" t="s">
        <v>3</v>
      </c>
      <c r="F1" s="89">
        <f>SUM(G5:G157)</f>
        <v>1722439.8299999996</v>
      </c>
      <c r="G1" s="90" t="s">
        <v>84</v>
      </c>
      <c r="H1" s="91">
        <f>L21+L38+L55+L72+L89+L106+L123+L140+L157</f>
        <v>51.016666666666666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46087</v>
      </c>
      <c r="B2" s="332"/>
      <c r="C2" s="92" t="s">
        <v>40</v>
      </c>
      <c r="D2" s="93">
        <f>AVERAGE(N21,N38,N55,N72,N89,N106,N123,N140,N157)</f>
        <v>642.85983255348765</v>
      </c>
      <c r="E2" s="93" t="s">
        <v>91</v>
      </c>
      <c r="F2" s="94">
        <f>F1/D1</f>
        <v>19.625812747823705</v>
      </c>
      <c r="G2" s="95" t="s">
        <v>92</v>
      </c>
      <c r="H2" s="96">
        <f>COUNT(H5:H157)</f>
        <v>5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94" t="s">
        <v>118</v>
      </c>
      <c r="B5" s="146" t="s">
        <v>114</v>
      </c>
      <c r="C5" s="287" t="s">
        <v>224</v>
      </c>
      <c r="D5" s="288"/>
      <c r="E5" s="147">
        <v>17.87</v>
      </c>
      <c r="F5" s="97">
        <v>2720</v>
      </c>
      <c r="G5" s="148">
        <f t="shared" ref="G5:G9" si="0">E5*F5</f>
        <v>48606.400000000001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2161.1123372323991</v>
      </c>
      <c r="N5" s="152">
        <f>M5/L5</f>
        <v>360.1853895387332</v>
      </c>
      <c r="O5" s="154">
        <f>L5-I5</f>
        <v>0</v>
      </c>
      <c r="P5" s="155">
        <f>N5-K5</f>
        <v>-56.481277127933481</v>
      </c>
      <c r="Q5" s="156">
        <f>N5/K5</f>
        <v>0.8644449348929597</v>
      </c>
      <c r="R5" s="289">
        <f>Q21</f>
        <v>0.87262750539714662</v>
      </c>
      <c r="S5" s="157">
        <v>0.30311342592592594</v>
      </c>
      <c r="T5" s="158">
        <v>0.35555555555555557</v>
      </c>
      <c r="U5" s="159"/>
      <c r="V5" s="160">
        <v>75.516666666666666</v>
      </c>
      <c r="W5" s="161"/>
      <c r="X5" s="162"/>
      <c r="Y5" s="292"/>
      <c r="Z5" s="293"/>
      <c r="AA5" s="115">
        <f>M5-J5</f>
        <v>-338.88766276760089</v>
      </c>
      <c r="AB5" s="156">
        <f>M5/J5</f>
        <v>0.86444493489295959</v>
      </c>
      <c r="AC5" s="281">
        <f>AB21</f>
        <v>0.87262750539714662</v>
      </c>
    </row>
    <row r="6" spans="1:29" ht="15.75" customHeight="1">
      <c r="A6" s="295"/>
      <c r="B6" s="100" t="s">
        <v>120</v>
      </c>
      <c r="C6" s="274" t="s">
        <v>121</v>
      </c>
      <c r="D6" s="275"/>
      <c r="E6" s="101">
        <v>28.57</v>
      </c>
      <c r="F6" s="102">
        <v>1504</v>
      </c>
      <c r="G6" s="103">
        <f t="shared" si="0"/>
        <v>42969.279999999999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3126.096997690533</v>
      </c>
      <c r="N6" s="106">
        <f>M6/L6</f>
        <v>260.50808314087777</v>
      </c>
      <c r="O6" s="108">
        <f>L6-I6</f>
        <v>0</v>
      </c>
      <c r="P6" s="109">
        <f>N6-K6</f>
        <v>-39.491916859122227</v>
      </c>
      <c r="Q6" s="110">
        <f>N6/K6</f>
        <v>0.8683602771362593</v>
      </c>
      <c r="R6" s="290"/>
      <c r="S6" s="47">
        <v>0.35912037037037037</v>
      </c>
      <c r="T6" s="48">
        <v>0.37916666666666665</v>
      </c>
      <c r="U6" s="111">
        <v>5.1333333333333098</v>
      </c>
      <c r="V6" s="112">
        <v>28.866666666666649</v>
      </c>
      <c r="W6" s="113"/>
      <c r="X6" s="116"/>
      <c r="Y6" s="276"/>
      <c r="Z6" s="277"/>
      <c r="AA6" s="117">
        <f>M6-J6</f>
        <v>-473.90300230946696</v>
      </c>
      <c r="AB6" s="110">
        <f>M6/J6</f>
        <v>0.86836027713625918</v>
      </c>
      <c r="AC6" s="282"/>
    </row>
    <row r="7" spans="1:29" ht="15.75" customHeight="1">
      <c r="A7" s="295"/>
      <c r="B7" s="100" t="s">
        <v>114</v>
      </c>
      <c r="C7" s="274" t="s">
        <v>115</v>
      </c>
      <c r="D7" s="275"/>
      <c r="E7" s="101">
        <v>29.85</v>
      </c>
      <c r="F7" s="102">
        <v>1630</v>
      </c>
      <c r="G7" s="103">
        <f t="shared" si="0"/>
        <v>48655.5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3139.6468699839415</v>
      </c>
      <c r="N7" s="106">
        <f>M7/L7</f>
        <v>261.63723916532848</v>
      </c>
      <c r="O7" s="108">
        <f>L7-I7</f>
        <v>0</v>
      </c>
      <c r="P7" s="109">
        <f>N7-K7</f>
        <v>-38.362760834671519</v>
      </c>
      <c r="Q7" s="110">
        <f>N7/K7</f>
        <v>0.87212413055109494</v>
      </c>
      <c r="R7" s="290"/>
      <c r="S7" s="47">
        <v>0.38263888888888886</v>
      </c>
      <c r="T7" s="48">
        <v>0.40427083333333336</v>
      </c>
      <c r="U7" s="111">
        <v>4.9999999999999822</v>
      </c>
      <c r="V7" s="112">
        <v>31.150000000000073</v>
      </c>
      <c r="W7" s="113"/>
      <c r="X7" s="116"/>
      <c r="Y7" s="276"/>
      <c r="Z7" s="277"/>
      <c r="AA7" s="117">
        <f>M7-J7</f>
        <v>-460.35313001605846</v>
      </c>
      <c r="AB7" s="110">
        <f>M7/J7</f>
        <v>0.87212413055109483</v>
      </c>
      <c r="AC7" s="282"/>
    </row>
    <row r="8" spans="1:29" ht="15.75" customHeight="1">
      <c r="A8" s="295"/>
      <c r="B8" s="100" t="s">
        <v>114</v>
      </c>
      <c r="C8" s="274" t="s">
        <v>116</v>
      </c>
      <c r="D8" s="275"/>
      <c r="E8" s="101">
        <v>29.52</v>
      </c>
      <c r="F8" s="102">
        <v>1503</v>
      </c>
      <c r="G8" s="103">
        <f t="shared" si="0"/>
        <v>44368.56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3140.3366221706369</v>
      </c>
      <c r="N8" s="106">
        <f>M8/L8</f>
        <v>261.69471851421974</v>
      </c>
      <c r="O8" s="108">
        <f>L8-I8</f>
        <v>0</v>
      </c>
      <c r="P8" s="109">
        <f>N8-K8</f>
        <v>-38.305281485780256</v>
      </c>
      <c r="Q8" s="110">
        <f>N8/K8</f>
        <v>0.87231572838073246</v>
      </c>
      <c r="R8" s="290"/>
      <c r="S8" s="47">
        <v>0.40783564814814816</v>
      </c>
      <c r="T8" s="48">
        <v>0.42777777777777776</v>
      </c>
      <c r="U8" s="111">
        <v>5.1333333333333098</v>
      </c>
      <c r="V8" s="112">
        <v>28.716666666666626</v>
      </c>
      <c r="W8" s="113"/>
      <c r="X8" s="116"/>
      <c r="Y8" s="276"/>
      <c r="Z8" s="277"/>
      <c r="AA8" s="117">
        <f>M8-J8</f>
        <v>-459.66337782936307</v>
      </c>
      <c r="AB8" s="110">
        <f>M8/J8</f>
        <v>0.87231572838073246</v>
      </c>
      <c r="AC8" s="282"/>
    </row>
    <row r="9" spans="1:29" ht="15.75" customHeight="1">
      <c r="A9" s="296"/>
      <c r="B9" s="100" t="s">
        <v>114</v>
      </c>
      <c r="C9" s="274" t="s">
        <v>119</v>
      </c>
      <c r="D9" s="275"/>
      <c r="E9" s="101">
        <v>25.64</v>
      </c>
      <c r="F9" s="102">
        <v>1250</v>
      </c>
      <c r="G9" s="103">
        <f t="shared" si="0"/>
        <v>32050</v>
      </c>
      <c r="H9" s="13"/>
      <c r="I9" s="104">
        <v>11</v>
      </c>
      <c r="J9" s="105">
        <v>3600</v>
      </c>
      <c r="K9" s="106">
        <f t="shared" si="1"/>
        <v>327.27272727272725</v>
      </c>
      <c r="L9" s="107">
        <v>11</v>
      </c>
      <c r="M9" s="105">
        <f>F9/V9*60</f>
        <v>3180.2120141342671</v>
      </c>
      <c r="N9" s="106">
        <f>M9/L9</f>
        <v>289.11018310311516</v>
      </c>
      <c r="O9" s="108">
        <f>L9-I9</f>
        <v>0</v>
      </c>
      <c r="P9" s="109">
        <f>N9-K9</f>
        <v>-38.16254416961209</v>
      </c>
      <c r="Q9" s="110">
        <f>N9/K9</f>
        <v>0.88339222614840751</v>
      </c>
      <c r="R9" s="290"/>
      <c r="S9" s="47">
        <v>0.43223379629629627</v>
      </c>
      <c r="T9" s="48">
        <v>0.44861111111111113</v>
      </c>
      <c r="U9" s="111">
        <v>6.4166666666666572</v>
      </c>
      <c r="V9" s="112">
        <v>23.583333333333396</v>
      </c>
      <c r="W9" s="113"/>
      <c r="X9" s="116"/>
      <c r="Y9" s="276"/>
      <c r="Z9" s="277"/>
      <c r="AA9" s="117">
        <f>M9-J9</f>
        <v>-419.78798586573294</v>
      </c>
      <c r="AB9" s="110">
        <f>M9/J9</f>
        <v>0.88339222614840751</v>
      </c>
      <c r="AC9" s="282"/>
    </row>
    <row r="10" spans="1:29" ht="15.75" customHeight="1">
      <c r="A10" s="296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96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96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96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96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96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96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96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96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96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96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97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2949.4809682423556</v>
      </c>
      <c r="N21" s="138">
        <f>M21/L21</f>
        <v>278.25292153229771</v>
      </c>
      <c r="O21" s="139">
        <f>L21-I21</f>
        <v>0</v>
      </c>
      <c r="P21" s="140">
        <f>N21-K21</f>
        <v>-40.615002996004193</v>
      </c>
      <c r="Q21" s="141">
        <f>N21/K21</f>
        <v>0.87262750539714662</v>
      </c>
      <c r="R21" s="291"/>
      <c r="S21" s="142">
        <f>S5</f>
        <v>0.30311342592592594</v>
      </c>
      <c r="T21" s="143">
        <f>INDEX(T5:T20,COUNTA(T5:T20))</f>
        <v>0.44861111111111113</v>
      </c>
      <c r="U21" s="144"/>
      <c r="V21" s="166"/>
      <c r="W21" s="167"/>
      <c r="X21" s="138"/>
      <c r="Y21" s="279"/>
      <c r="Z21" s="280"/>
      <c r="AA21" s="168">
        <f>M21-J21</f>
        <v>-430.51903175764437</v>
      </c>
      <c r="AB21" s="141">
        <f>M21/J21</f>
        <v>0.87262750539714662</v>
      </c>
      <c r="AC21" s="283"/>
    </row>
    <row r="22" spans="1:29" ht="15.75" customHeight="1">
      <c r="A22" s="28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746</v>
      </c>
      <c r="G22" s="148">
        <f t="shared" ref="G22:G23" si="5">E22*F22</f>
        <v>10466.379999999999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2339.372822299651</v>
      </c>
      <c r="N22" s="152">
        <f>M22/L22</f>
        <v>389.89547038327515</v>
      </c>
      <c r="O22" s="154">
        <f>L22-I22</f>
        <v>0</v>
      </c>
      <c r="P22" s="155">
        <f>N22-K22</f>
        <v>-43.437862950058161</v>
      </c>
      <c r="Q22" s="156">
        <f>N22/K22</f>
        <v>0.89975877780755809</v>
      </c>
      <c r="R22" s="289">
        <f>Q38</f>
        <v>0.89985349856375219</v>
      </c>
      <c r="S22" s="157">
        <v>0.25</v>
      </c>
      <c r="T22" s="158">
        <v>0.26328703703703704</v>
      </c>
      <c r="U22" s="159"/>
      <c r="V22" s="160">
        <v>19.13333333333334</v>
      </c>
      <c r="W22" s="158"/>
      <c r="X22" s="169"/>
      <c r="Y22" s="292"/>
      <c r="Z22" s="293"/>
      <c r="AA22" s="115">
        <f>M22-J22</f>
        <v>-260.62717770034897</v>
      </c>
      <c r="AB22" s="156">
        <f>M22/J22</f>
        <v>0.89975877780755809</v>
      </c>
      <c r="AC22" s="281">
        <f>AB38</f>
        <v>0.89985349856375219</v>
      </c>
    </row>
    <row r="23" spans="1:29" ht="15.75" customHeight="1">
      <c r="A23" s="285"/>
      <c r="B23" s="100" t="s">
        <v>114</v>
      </c>
      <c r="C23" s="274" t="s">
        <v>124</v>
      </c>
      <c r="D23" s="275"/>
      <c r="E23" s="101">
        <v>14.49</v>
      </c>
      <c r="F23" s="102">
        <v>869</v>
      </c>
      <c r="G23" s="103">
        <f t="shared" si="5"/>
        <v>12591.81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2339.8653702318602</v>
      </c>
      <c r="N23" s="106">
        <f>M23/L23</f>
        <v>389.97756170531005</v>
      </c>
      <c r="O23" s="108">
        <f>L23-I23</f>
        <v>0</v>
      </c>
      <c r="P23" s="109">
        <f>N23-K23</f>
        <v>-43.355771628023263</v>
      </c>
      <c r="Q23" s="110">
        <f>N23/K23</f>
        <v>0.89994821931994629</v>
      </c>
      <c r="R23" s="290"/>
      <c r="S23" s="47">
        <v>0.26666666666666666</v>
      </c>
      <c r="T23" s="48">
        <v>0.28214120370370371</v>
      </c>
      <c r="U23" s="111">
        <v>4.8666666666666547</v>
      </c>
      <c r="V23" s="112">
        <v>22.283333333333353</v>
      </c>
      <c r="W23" s="113"/>
      <c r="X23" s="13"/>
      <c r="Y23" s="276"/>
      <c r="Z23" s="277"/>
      <c r="AA23" s="117">
        <f>M23-J23</f>
        <v>-260.1346297681398</v>
      </c>
      <c r="AB23" s="110">
        <f>M23/J23</f>
        <v>0.89994821931994617</v>
      </c>
      <c r="AC23" s="282"/>
    </row>
    <row r="24" spans="1:29" ht="15.75" customHeight="1">
      <c r="A24" s="28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8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85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85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85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85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85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85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85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85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85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85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85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85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86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2339.6190962657556</v>
      </c>
      <c r="N38" s="138">
        <f>M38/L38</f>
        <v>389.9365160442926</v>
      </c>
      <c r="O38" s="139">
        <f>L38-I38</f>
        <v>0</v>
      </c>
      <c r="P38" s="140">
        <f>N38-K38</f>
        <v>-43.396817289040712</v>
      </c>
      <c r="Q38" s="141">
        <f>N38/K38</f>
        <v>0.89985349856375219</v>
      </c>
      <c r="R38" s="291"/>
      <c r="S38" s="142">
        <f>S22</f>
        <v>0.25</v>
      </c>
      <c r="T38" s="143">
        <f>INDEX(T22:T37,COUNTA(T22:T37))</f>
        <v>0.28214120370370371</v>
      </c>
      <c r="U38" s="144"/>
      <c r="V38" s="166"/>
      <c r="W38" s="167"/>
      <c r="X38" s="138"/>
      <c r="Y38" s="279"/>
      <c r="Z38" s="280"/>
      <c r="AA38" s="168">
        <f>M38-J38</f>
        <v>-260.38090373424438</v>
      </c>
      <c r="AB38" s="141">
        <f>M38/J38</f>
        <v>0.89985349856375219</v>
      </c>
      <c r="AC38" s="283"/>
    </row>
    <row r="39" spans="1:29" ht="15.75" customHeight="1">
      <c r="A39" s="294" t="s">
        <v>125</v>
      </c>
      <c r="B39" s="114" t="s">
        <v>120</v>
      </c>
      <c r="C39" s="287" t="s">
        <v>127</v>
      </c>
      <c r="D39" s="288"/>
      <c r="E39" s="147">
        <v>22.28</v>
      </c>
      <c r="F39" s="97">
        <v>883</v>
      </c>
      <c r="G39" s="148">
        <f t="shared" ref="G39:G42" si="9">E39*F39</f>
        <v>19673.240000000002</v>
      </c>
      <c r="H39" s="149"/>
      <c r="I39" s="150">
        <v>5</v>
      </c>
      <c r="J39" s="151">
        <v>3300</v>
      </c>
      <c r="K39" s="152">
        <f>J39/I39</f>
        <v>660</v>
      </c>
      <c r="L39" s="153">
        <v>5</v>
      </c>
      <c r="M39" s="151">
        <f>F39/V39*60</f>
        <v>2968.0672268907574</v>
      </c>
      <c r="N39" s="152">
        <f>M39/L39</f>
        <v>593.61344537815148</v>
      </c>
      <c r="O39" s="154">
        <f>L39-I39</f>
        <v>0</v>
      </c>
      <c r="P39" s="155">
        <f>N39-K39</f>
        <v>-66.386554621848518</v>
      </c>
      <c r="Q39" s="156">
        <f>N39/K39</f>
        <v>0.89941431117901738</v>
      </c>
      <c r="R39" s="289">
        <f>Q55</f>
        <v>0.89874942725034879</v>
      </c>
      <c r="S39" s="157">
        <v>0.29177083333333331</v>
      </c>
      <c r="T39" s="158">
        <v>0.30416666666666664</v>
      </c>
      <c r="U39" s="159"/>
      <c r="V39" s="160">
        <v>17.849999999999994</v>
      </c>
      <c r="W39" s="161"/>
      <c r="X39" s="162"/>
      <c r="Y39" s="292"/>
      <c r="Z39" s="293"/>
      <c r="AA39" s="115">
        <f>M39-J39</f>
        <v>-331.93277310924259</v>
      </c>
      <c r="AB39" s="156">
        <f>M39/J39</f>
        <v>0.89941431117901738</v>
      </c>
      <c r="AC39" s="281">
        <f>AB55</f>
        <v>0.89874942725034879</v>
      </c>
    </row>
    <row r="40" spans="1:29" ht="15.75" customHeight="1">
      <c r="A40" s="295"/>
      <c r="B40" s="100" t="s">
        <v>120</v>
      </c>
      <c r="C40" s="274" t="s">
        <v>126</v>
      </c>
      <c r="D40" s="275"/>
      <c r="E40" s="101">
        <v>21.45</v>
      </c>
      <c r="F40" s="102">
        <v>1083</v>
      </c>
      <c r="G40" s="103">
        <f t="shared" si="9"/>
        <v>23230.35</v>
      </c>
      <c r="H40" s="26"/>
      <c r="I40" s="104">
        <v>4</v>
      </c>
      <c r="J40" s="105">
        <v>3300</v>
      </c>
      <c r="K40" s="106">
        <f t="shared" ref="K40:K42" si="10">J40/I40</f>
        <v>825</v>
      </c>
      <c r="L40" s="107">
        <v>4</v>
      </c>
      <c r="M40" s="105">
        <f>F40/V40*60</f>
        <v>2967.1232876712238</v>
      </c>
      <c r="N40" s="106">
        <f>M40/L40</f>
        <v>741.78082191780595</v>
      </c>
      <c r="O40" s="108">
        <f>L40-I40</f>
        <v>0</v>
      </c>
      <c r="P40" s="109">
        <f>N40-K40</f>
        <v>-83.219178082194048</v>
      </c>
      <c r="Q40" s="110">
        <f>N40/K40</f>
        <v>0.89912826899127996</v>
      </c>
      <c r="R40" s="290"/>
      <c r="S40" s="47">
        <v>0.30770833333333331</v>
      </c>
      <c r="T40" s="48">
        <v>0.32291666666666669</v>
      </c>
      <c r="U40" s="111">
        <v>5.0999999999999979</v>
      </c>
      <c r="V40" s="112">
        <v>21.900000000000066</v>
      </c>
      <c r="W40" s="113"/>
      <c r="X40" s="116"/>
      <c r="Y40" s="276"/>
      <c r="Z40" s="277"/>
      <c r="AA40" s="117">
        <f>M40-J40</f>
        <v>-332.87671232877619</v>
      </c>
      <c r="AB40" s="110">
        <f>M40/J40</f>
        <v>0.89912826899127996</v>
      </c>
      <c r="AC40" s="282"/>
    </row>
    <row r="41" spans="1:29" ht="15.75" customHeight="1">
      <c r="A41" s="295"/>
      <c r="B41" s="100" t="s">
        <v>120</v>
      </c>
      <c r="C41" s="274" t="s">
        <v>214</v>
      </c>
      <c r="D41" s="275"/>
      <c r="E41" s="101">
        <v>27.27</v>
      </c>
      <c r="F41" s="102">
        <v>1145</v>
      </c>
      <c r="G41" s="103">
        <f t="shared" si="9"/>
        <v>31224.149999999998</v>
      </c>
      <c r="H41" s="26"/>
      <c r="I41" s="104">
        <v>5</v>
      </c>
      <c r="J41" s="105">
        <v>3300</v>
      </c>
      <c r="K41" s="106">
        <f t="shared" si="10"/>
        <v>660</v>
      </c>
      <c r="L41" s="107">
        <v>5</v>
      </c>
      <c r="M41" s="105">
        <f>F41/V41*60</f>
        <v>2963.3357296908698</v>
      </c>
      <c r="N41" s="106">
        <f>M41/L41</f>
        <v>592.66714593817392</v>
      </c>
      <c r="O41" s="108">
        <f>L41-I41</f>
        <v>0</v>
      </c>
      <c r="P41" s="109">
        <f>N41-K41</f>
        <v>-67.332854061826083</v>
      </c>
      <c r="Q41" s="110">
        <f>N41/K41</f>
        <v>0.8979805241487484</v>
      </c>
      <c r="R41" s="290"/>
      <c r="S41" s="47">
        <v>0.32708333333333334</v>
      </c>
      <c r="T41" s="48">
        <v>0.34318287037037037</v>
      </c>
      <c r="U41" s="111">
        <v>5.9999999999999787</v>
      </c>
      <c r="V41" s="112">
        <v>23.183333333333334</v>
      </c>
      <c r="W41" s="113"/>
      <c r="X41" s="116"/>
      <c r="Y41" s="276"/>
      <c r="Z41" s="277"/>
      <c r="AA41" s="117">
        <f>M41-J41</f>
        <v>-336.66427030913019</v>
      </c>
      <c r="AB41" s="110">
        <f>M41/J41</f>
        <v>0.8979805241487484</v>
      </c>
      <c r="AC41" s="282"/>
    </row>
    <row r="42" spans="1:29" ht="15.75" customHeight="1">
      <c r="A42" s="295"/>
      <c r="B42" s="100" t="s">
        <v>120</v>
      </c>
      <c r="C42" s="274" t="s">
        <v>204</v>
      </c>
      <c r="D42" s="275"/>
      <c r="E42" s="101">
        <v>18.53</v>
      </c>
      <c r="F42" s="102">
        <v>2680</v>
      </c>
      <c r="G42" s="103">
        <f t="shared" si="9"/>
        <v>49660.4</v>
      </c>
      <c r="H42" s="26"/>
      <c r="I42" s="104">
        <v>3</v>
      </c>
      <c r="J42" s="105">
        <v>3300</v>
      </c>
      <c r="K42" s="106">
        <f t="shared" si="10"/>
        <v>1100</v>
      </c>
      <c r="L42" s="107">
        <v>3</v>
      </c>
      <c r="M42" s="105">
        <f>F42/V42*60</f>
        <v>2964.9661954517528</v>
      </c>
      <c r="N42" s="106">
        <f>M42/L42</f>
        <v>988.32206515058431</v>
      </c>
      <c r="O42" s="108">
        <f>L42-I42</f>
        <v>0</v>
      </c>
      <c r="P42" s="109">
        <f>N42-K42</f>
        <v>-111.67793484941569</v>
      </c>
      <c r="Q42" s="110">
        <f>N42/K42</f>
        <v>0.89847460468234941</v>
      </c>
      <c r="R42" s="290"/>
      <c r="S42" s="47">
        <v>0.34652777777777777</v>
      </c>
      <c r="T42" s="48">
        <v>0.38418981481481479</v>
      </c>
      <c r="U42" s="111">
        <v>4.8166666666666469</v>
      </c>
      <c r="V42" s="112">
        <v>54.233333333333313</v>
      </c>
      <c r="W42" s="113"/>
      <c r="X42" s="116"/>
      <c r="Y42" s="276"/>
      <c r="Z42" s="277"/>
      <c r="AA42" s="117">
        <f>M42-J42</f>
        <v>-335.03380454824719</v>
      </c>
      <c r="AB42" s="110">
        <f>M42/J42</f>
        <v>0.8984746046823493</v>
      </c>
      <c r="AC42" s="282"/>
    </row>
    <row r="43" spans="1:29" ht="15.75" customHeight="1">
      <c r="A43" s="296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76"/>
      <c r="Z43" s="277"/>
      <c r="AA43" s="117"/>
      <c r="AB43" s="110"/>
      <c r="AC43" s="282"/>
    </row>
    <row r="44" spans="1:29" ht="15.75" customHeight="1">
      <c r="A44" s="296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96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96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96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96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96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96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96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96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96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96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97"/>
      <c r="B55" s="133" t="s">
        <v>117</v>
      </c>
      <c r="C55" s="278"/>
      <c r="D55" s="278"/>
      <c r="E55" s="134"/>
      <c r="F55" s="99"/>
      <c r="G55" s="135"/>
      <c r="H55" s="69"/>
      <c r="I55" s="136">
        <f t="shared" ref="I55:J55" si="11">AVERAGE(I39:I54)</f>
        <v>4.25</v>
      </c>
      <c r="J55" s="137">
        <f t="shared" si="11"/>
        <v>3300</v>
      </c>
      <c r="K55" s="138">
        <f t="shared" ref="K55" si="12">J55/I55</f>
        <v>776.47058823529414</v>
      </c>
      <c r="L55" s="136">
        <f t="shared" ref="L55:M55" si="13">AVERAGE(L39:L54)</f>
        <v>4.25</v>
      </c>
      <c r="M55" s="137">
        <f t="shared" si="13"/>
        <v>2965.8731099261508</v>
      </c>
      <c r="N55" s="138">
        <f>M55/L55</f>
        <v>697.85249645321198</v>
      </c>
      <c r="O55" s="139">
        <f>L55-I55</f>
        <v>0</v>
      </c>
      <c r="P55" s="140">
        <f>N55-K55</f>
        <v>-78.618091782082161</v>
      </c>
      <c r="Q55" s="141">
        <f>N55/K55</f>
        <v>0.89874942725034879</v>
      </c>
      <c r="R55" s="291"/>
      <c r="S55" s="142">
        <f>S39</f>
        <v>0.29177083333333331</v>
      </c>
      <c r="T55" s="143">
        <f>INDEX(T39:T54,COUNTA(T39:T54))</f>
        <v>0.38418981481481479</v>
      </c>
      <c r="U55" s="144"/>
      <c r="V55" s="166"/>
      <c r="W55" s="99"/>
      <c r="X55" s="69"/>
      <c r="Y55" s="279"/>
      <c r="Z55" s="280"/>
      <c r="AA55" s="168">
        <f>M55-J55</f>
        <v>-334.12689007384915</v>
      </c>
      <c r="AB55" s="141">
        <f>M55/J55</f>
        <v>0.89874942725034879</v>
      </c>
      <c r="AC55" s="283"/>
    </row>
    <row r="56" spans="1:29" ht="15.75" customHeight="1">
      <c r="A56" s="284" t="s">
        <v>71</v>
      </c>
      <c r="B56" s="114" t="s">
        <v>120</v>
      </c>
      <c r="C56" s="287" t="s">
        <v>130</v>
      </c>
      <c r="D56" s="288"/>
      <c r="E56" s="147">
        <v>18.18</v>
      </c>
      <c r="F56" s="97">
        <v>881</v>
      </c>
      <c r="G56" s="148">
        <f t="shared" ref="G56:G59" si="14">E56*F56</f>
        <v>16016.58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3168.4315684315638</v>
      </c>
      <c r="N56" s="152">
        <f>M56/L56</f>
        <v>1056.1438561438547</v>
      </c>
      <c r="O56" s="154">
        <f>L56-I56</f>
        <v>0</v>
      </c>
      <c r="P56" s="155">
        <f>N56-K56</f>
        <v>-143.85614385614531</v>
      </c>
      <c r="Q56" s="156">
        <f>N56/K56</f>
        <v>0.88011988011987896</v>
      </c>
      <c r="R56" s="289">
        <f>Q72</f>
        <v>0.88385112393451448</v>
      </c>
      <c r="S56" s="157">
        <v>0.2502199074074074</v>
      </c>
      <c r="T56" s="158">
        <v>0.26180555555555557</v>
      </c>
      <c r="U56" s="159"/>
      <c r="V56" s="160">
        <v>16.683333333333358</v>
      </c>
      <c r="W56" s="161"/>
      <c r="X56" s="162"/>
      <c r="Y56" s="292"/>
      <c r="Z56" s="293"/>
      <c r="AA56" s="115">
        <f>M56-J56</f>
        <v>-431.56843156843615</v>
      </c>
      <c r="AB56" s="156">
        <f>M56/J56</f>
        <v>0.88011988011987885</v>
      </c>
      <c r="AC56" s="281">
        <f>AB72</f>
        <v>0.88385112393451448</v>
      </c>
    </row>
    <row r="57" spans="1:29" ht="15.75" customHeight="1">
      <c r="A57" s="285"/>
      <c r="B57" s="100" t="s">
        <v>120</v>
      </c>
      <c r="C57" s="274" t="s">
        <v>132</v>
      </c>
      <c r="D57" s="275"/>
      <c r="E57" s="101">
        <v>18.18</v>
      </c>
      <c r="F57" s="102">
        <v>1754</v>
      </c>
      <c r="G57" s="103">
        <f t="shared" si="14"/>
        <v>31887.72</v>
      </c>
      <c r="H57" s="26"/>
      <c r="I57" s="104">
        <v>3</v>
      </c>
      <c r="J57" s="105">
        <v>3600</v>
      </c>
      <c r="K57" s="106">
        <f t="shared" ref="K57:K93" si="15">J57/I57</f>
        <v>1200</v>
      </c>
      <c r="L57" s="107">
        <v>3</v>
      </c>
      <c r="M57" s="105">
        <f>F57/V57*60</f>
        <v>3166.7001003008982</v>
      </c>
      <c r="N57" s="106">
        <f>M57/L57</f>
        <v>1055.5667001002994</v>
      </c>
      <c r="O57" s="108">
        <f>L57-I57</f>
        <v>0</v>
      </c>
      <c r="P57" s="109">
        <f>N57-K57</f>
        <v>-144.43329989970061</v>
      </c>
      <c r="Q57" s="110">
        <f>N57/K57</f>
        <v>0.87963891675024952</v>
      </c>
      <c r="R57" s="290"/>
      <c r="S57" s="47">
        <v>0.2722222222222222</v>
      </c>
      <c r="T57" s="48">
        <v>0.29530092592592594</v>
      </c>
      <c r="U57" s="111">
        <v>14.999999999999947</v>
      </c>
      <c r="V57" s="112">
        <v>33.233333333333384</v>
      </c>
      <c r="W57" s="113"/>
      <c r="X57" s="116"/>
      <c r="Y57" s="276"/>
      <c r="Z57" s="277"/>
      <c r="AA57" s="117">
        <f>M57-J57</f>
        <v>-433.29989969910184</v>
      </c>
      <c r="AB57" s="110">
        <f>M57/J57</f>
        <v>0.87963891675024952</v>
      </c>
      <c r="AC57" s="282"/>
    </row>
    <row r="58" spans="1:29" ht="15.75" customHeight="1">
      <c r="A58" s="285"/>
      <c r="B58" s="100" t="s">
        <v>120</v>
      </c>
      <c r="C58" s="274" t="s">
        <v>131</v>
      </c>
      <c r="D58" s="275"/>
      <c r="E58" s="101">
        <v>14.03</v>
      </c>
      <c r="F58" s="102">
        <v>3441</v>
      </c>
      <c r="G58" s="103">
        <f t="shared" si="14"/>
        <v>48277.229999999996</v>
      </c>
      <c r="H58" s="26"/>
      <c r="I58" s="104">
        <v>3</v>
      </c>
      <c r="J58" s="105">
        <v>3000</v>
      </c>
      <c r="K58" s="106">
        <f t="shared" si="15"/>
        <v>1000</v>
      </c>
      <c r="L58" s="107">
        <v>3</v>
      </c>
      <c r="M58" s="105">
        <f>F58/V58*60</f>
        <v>2693.5420743639925</v>
      </c>
      <c r="N58" s="106">
        <f>M58/L58</f>
        <v>897.84735812133079</v>
      </c>
      <c r="O58" s="108">
        <f>L58-I58</f>
        <v>0</v>
      </c>
      <c r="P58" s="109">
        <f>N58-K58</f>
        <v>-102.15264187866921</v>
      </c>
      <c r="Q58" s="110">
        <f>N58/K58</f>
        <v>0.89784735812133076</v>
      </c>
      <c r="R58" s="290"/>
      <c r="S58" s="47">
        <v>0.30649305555555556</v>
      </c>
      <c r="T58" s="48">
        <v>0.35972222222222222</v>
      </c>
      <c r="U58" s="111">
        <v>16.116666666666653</v>
      </c>
      <c r="V58" s="112">
        <v>76.649999999999991</v>
      </c>
      <c r="W58" s="113"/>
      <c r="X58" s="116"/>
      <c r="Y58" s="276"/>
      <c r="Z58" s="277"/>
      <c r="AA58" s="117">
        <f>M58-J58</f>
        <v>-306.45792563600753</v>
      </c>
      <c r="AB58" s="110">
        <f>M58/J58</f>
        <v>0.89784735812133087</v>
      </c>
      <c r="AC58" s="282"/>
    </row>
    <row r="59" spans="1:29" ht="15.75" customHeight="1">
      <c r="A59" s="285"/>
      <c r="B59" s="100" t="s">
        <v>120</v>
      </c>
      <c r="C59" s="274" t="s">
        <v>133</v>
      </c>
      <c r="D59" s="275"/>
      <c r="E59" s="101">
        <v>14.28</v>
      </c>
      <c r="F59" s="102">
        <v>4567</v>
      </c>
      <c r="G59" s="103">
        <f t="shared" si="14"/>
        <v>65216.759999999995</v>
      </c>
      <c r="H59" s="26"/>
      <c r="I59" s="104">
        <v>3</v>
      </c>
      <c r="J59" s="105">
        <v>3600</v>
      </c>
      <c r="K59" s="106">
        <f t="shared" si="15"/>
        <v>1200</v>
      </c>
      <c r="L59" s="107">
        <v>3</v>
      </c>
      <c r="M59" s="105">
        <f>F59/V59*60</f>
        <v>3168.471767199846</v>
      </c>
      <c r="N59" s="106">
        <f>M59/L59</f>
        <v>1056.157255733282</v>
      </c>
      <c r="O59" s="108">
        <f>L59-I59</f>
        <v>0</v>
      </c>
      <c r="P59" s="109">
        <f>N59-K59</f>
        <v>-143.842744266718</v>
      </c>
      <c r="Q59" s="110">
        <f>N59/K59</f>
        <v>0.88013104644440165</v>
      </c>
      <c r="R59" s="290"/>
      <c r="S59" s="47">
        <v>0.37013888888888891</v>
      </c>
      <c r="T59" s="48">
        <v>0.43019675925925926</v>
      </c>
      <c r="U59" s="111">
        <v>15.000000000000027</v>
      </c>
      <c r="V59" s="112">
        <v>86.48333333333332</v>
      </c>
      <c r="W59" s="113"/>
      <c r="X59" s="116"/>
      <c r="Y59" s="276"/>
      <c r="Z59" s="277"/>
      <c r="AA59" s="117">
        <f>M59-J59</f>
        <v>-431.528232800154</v>
      </c>
      <c r="AB59" s="110">
        <f>M59/J59</f>
        <v>0.88013104644440165</v>
      </c>
      <c r="AC59" s="282"/>
    </row>
    <row r="60" spans="1:29" ht="15.75" customHeight="1">
      <c r="A60" s="285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85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85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85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85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85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85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26"/>
      <c r="X66" s="127"/>
      <c r="Y66" s="276"/>
      <c r="Z66" s="277"/>
      <c r="AA66" s="117"/>
      <c r="AB66" s="110"/>
      <c r="AC66" s="282"/>
    </row>
    <row r="67" spans="1:29" ht="15.75" customHeight="1">
      <c r="A67" s="285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26"/>
      <c r="X67" s="127"/>
      <c r="Y67" s="276"/>
      <c r="Z67" s="277"/>
      <c r="AA67" s="117"/>
      <c r="AB67" s="110"/>
      <c r="AC67" s="282"/>
    </row>
    <row r="68" spans="1:29" ht="15.75" customHeight="1">
      <c r="A68" s="285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26"/>
      <c r="X68" s="127"/>
      <c r="Y68" s="276"/>
      <c r="Z68" s="277"/>
      <c r="AA68" s="117"/>
      <c r="AB68" s="110"/>
      <c r="AC68" s="282"/>
    </row>
    <row r="69" spans="1:29" ht="15.75" customHeight="1">
      <c r="A69" s="285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26"/>
      <c r="X69" s="127"/>
      <c r="Y69" s="276"/>
      <c r="Z69" s="277"/>
      <c r="AA69" s="117"/>
      <c r="AB69" s="110"/>
      <c r="AC69" s="282"/>
    </row>
    <row r="70" spans="1:29" ht="15.75" customHeight="1">
      <c r="A70" s="285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26"/>
      <c r="X70" s="127"/>
      <c r="Y70" s="276"/>
      <c r="Z70" s="277"/>
      <c r="AA70" s="117"/>
      <c r="AB70" s="110"/>
      <c r="AC70" s="282"/>
    </row>
    <row r="71" spans="1:29" ht="15.75" customHeight="1">
      <c r="A71" s="285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86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6">AVERAGE(I56:I71)</f>
        <v>3</v>
      </c>
      <c r="J72" s="137">
        <f t="shared" si="16"/>
        <v>3450</v>
      </c>
      <c r="K72" s="138">
        <f t="shared" ref="K72" si="17">J72/I72</f>
        <v>1150</v>
      </c>
      <c r="L72" s="136">
        <f t="shared" ref="L72:M72" si="18">AVERAGE(L56:L71)</f>
        <v>3</v>
      </c>
      <c r="M72" s="137">
        <f t="shared" si="18"/>
        <v>3049.2863775740748</v>
      </c>
      <c r="N72" s="138">
        <f t="shared" ref="N72:N77" si="19">M72/L72</f>
        <v>1016.4287925246916</v>
      </c>
      <c r="O72" s="139">
        <f t="shared" ref="O72:O77" si="20">L72-I72</f>
        <v>0</v>
      </c>
      <c r="P72" s="140">
        <f t="shared" ref="P72:P77" si="21">N72-K72</f>
        <v>-133.57120747530837</v>
      </c>
      <c r="Q72" s="141">
        <f t="shared" ref="Q72:Q77" si="22">N72/K72</f>
        <v>0.88385112393451448</v>
      </c>
      <c r="R72" s="291"/>
      <c r="S72" s="142">
        <f>S56</f>
        <v>0.2502199074074074</v>
      </c>
      <c r="T72" s="143">
        <f>INDEX(T56:T71,COUNTA(T56:T71))</f>
        <v>0.43019675925925926</v>
      </c>
      <c r="U72" s="144"/>
      <c r="V72" s="166"/>
      <c r="W72" s="99"/>
      <c r="X72" s="69"/>
      <c r="Y72" s="279"/>
      <c r="Z72" s="280"/>
      <c r="AA72" s="168">
        <f t="shared" ref="AA72:AA77" si="23">M72-J72</f>
        <v>-400.71362242592522</v>
      </c>
      <c r="AB72" s="141">
        <f t="shared" ref="AB72:AB77" si="24">M72/J72</f>
        <v>0.88385112393451448</v>
      </c>
      <c r="AC72" s="283"/>
    </row>
    <row r="73" spans="1:29" ht="15.75" customHeight="1">
      <c r="A73" s="294" t="s">
        <v>78</v>
      </c>
      <c r="B73" s="114" t="s">
        <v>120</v>
      </c>
      <c r="C73" s="287" t="s">
        <v>134</v>
      </c>
      <c r="D73" s="288"/>
      <c r="E73" s="147">
        <v>25.03</v>
      </c>
      <c r="F73" s="97">
        <v>1090</v>
      </c>
      <c r="G73" s="148">
        <f t="shared" ref="G73:G77" si="25">E73*F73</f>
        <v>27282.7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2937.1257485029951</v>
      </c>
      <c r="N73" s="152">
        <f t="shared" si="19"/>
        <v>734.28143712574877</v>
      </c>
      <c r="O73" s="154">
        <f t="shared" si="20"/>
        <v>0</v>
      </c>
      <c r="P73" s="155">
        <f t="shared" si="21"/>
        <v>-90.718562874251234</v>
      </c>
      <c r="Q73" s="156">
        <f t="shared" si="22"/>
        <v>0.89003810560696817</v>
      </c>
      <c r="R73" s="289">
        <f>Q89</f>
        <v>0.88709659051812906</v>
      </c>
      <c r="S73" s="157">
        <v>0.25</v>
      </c>
      <c r="T73" s="158">
        <v>0.26546296296296296</v>
      </c>
      <c r="U73" s="159"/>
      <c r="V73" s="160">
        <v>22.266666666666659</v>
      </c>
      <c r="W73" s="158"/>
      <c r="X73" s="169"/>
      <c r="Y73" s="292"/>
      <c r="Z73" s="293"/>
      <c r="AA73" s="115">
        <f t="shared" si="23"/>
        <v>-362.87425149700493</v>
      </c>
      <c r="AB73" s="156">
        <f t="shared" si="24"/>
        <v>0.89003810560696817</v>
      </c>
      <c r="AC73" s="281">
        <f>AB89</f>
        <v>0.88709659051812906</v>
      </c>
    </row>
    <row r="74" spans="1:29" ht="15.75" customHeight="1">
      <c r="A74" s="295"/>
      <c r="B74" s="100" t="s">
        <v>120</v>
      </c>
      <c r="C74" s="274" t="s">
        <v>135</v>
      </c>
      <c r="D74" s="275"/>
      <c r="E74" s="101">
        <v>24.82</v>
      </c>
      <c r="F74" s="102">
        <v>1421</v>
      </c>
      <c r="G74" s="103">
        <f t="shared" si="25"/>
        <v>35269.22</v>
      </c>
      <c r="H74" s="26"/>
      <c r="I74" s="104">
        <v>4</v>
      </c>
      <c r="J74" s="105">
        <v>3300</v>
      </c>
      <c r="K74" s="106">
        <f t="shared" si="15"/>
        <v>825</v>
      </c>
      <c r="L74" s="107">
        <v>4</v>
      </c>
      <c r="M74" s="105">
        <f>F74/V74*60</f>
        <v>2936.6245694603949</v>
      </c>
      <c r="N74" s="106">
        <f t="shared" si="19"/>
        <v>734.15614236509873</v>
      </c>
      <c r="O74" s="108">
        <f t="shared" si="20"/>
        <v>0</v>
      </c>
      <c r="P74" s="109">
        <f t="shared" si="21"/>
        <v>-90.843857634901269</v>
      </c>
      <c r="Q74" s="110">
        <f t="shared" si="22"/>
        <v>0.88988623316981663</v>
      </c>
      <c r="R74" s="290"/>
      <c r="S74" s="47">
        <v>0.27569444444444446</v>
      </c>
      <c r="T74" s="48">
        <v>0.29585648148148147</v>
      </c>
      <c r="U74" s="111">
        <v>14.733333333333372</v>
      </c>
      <c r="V74" s="112">
        <v>29.033333333333289</v>
      </c>
      <c r="W74" s="113"/>
      <c r="X74" s="13"/>
      <c r="Y74" s="276"/>
      <c r="Z74" s="277"/>
      <c r="AA74" s="117">
        <f t="shared" si="23"/>
        <v>-363.37543053960508</v>
      </c>
      <c r="AB74" s="110">
        <f t="shared" si="24"/>
        <v>0.88988623316981663</v>
      </c>
      <c r="AC74" s="282"/>
    </row>
    <row r="75" spans="1:29" ht="15.75" customHeight="1">
      <c r="A75" s="295"/>
      <c r="B75" s="100" t="s">
        <v>120</v>
      </c>
      <c r="C75" s="274" t="s">
        <v>136</v>
      </c>
      <c r="D75" s="275"/>
      <c r="E75" s="101">
        <v>30</v>
      </c>
      <c r="F75" s="102">
        <v>2279</v>
      </c>
      <c r="G75" s="103">
        <f t="shared" si="25"/>
        <v>68370</v>
      </c>
      <c r="H75" s="26"/>
      <c r="I75" s="104">
        <v>3</v>
      </c>
      <c r="J75" s="105">
        <v>3000</v>
      </c>
      <c r="K75" s="106">
        <f t="shared" si="15"/>
        <v>1000</v>
      </c>
      <c r="L75" s="107">
        <v>3</v>
      </c>
      <c r="M75" s="105">
        <f>F75/V75*60</f>
        <v>2693.4996717005884</v>
      </c>
      <c r="N75" s="106">
        <f t="shared" si="19"/>
        <v>897.83322390019612</v>
      </c>
      <c r="O75" s="108">
        <f t="shared" si="20"/>
        <v>0</v>
      </c>
      <c r="P75" s="109">
        <f t="shared" si="21"/>
        <v>-102.16677609980388</v>
      </c>
      <c r="Q75" s="110">
        <f t="shared" si="22"/>
        <v>0.89783322390019615</v>
      </c>
      <c r="R75" s="290"/>
      <c r="S75" s="47">
        <v>0.30641203703703701</v>
      </c>
      <c r="T75" s="48">
        <v>0.34166666666666667</v>
      </c>
      <c r="U75" s="111">
        <v>15.199999999999978</v>
      </c>
      <c r="V75" s="112">
        <v>50.766666666666715</v>
      </c>
      <c r="W75" s="113"/>
      <c r="X75" s="13"/>
      <c r="Y75" s="276"/>
      <c r="Z75" s="277"/>
      <c r="AA75" s="117">
        <f t="shared" si="23"/>
        <v>-306.50032829941165</v>
      </c>
      <c r="AB75" s="110">
        <f t="shared" si="24"/>
        <v>0.89783322390019615</v>
      </c>
      <c r="AC75" s="282"/>
    </row>
    <row r="76" spans="1:29" ht="15.75" customHeight="1">
      <c r="A76" s="295"/>
      <c r="B76" s="100" t="s">
        <v>120</v>
      </c>
      <c r="C76" s="274" t="s">
        <v>128</v>
      </c>
      <c r="D76" s="275"/>
      <c r="E76" s="101">
        <v>17.89</v>
      </c>
      <c r="F76" s="102">
        <v>2354</v>
      </c>
      <c r="G76" s="103">
        <f t="shared" si="25"/>
        <v>42113.060000000005</v>
      </c>
      <c r="H76" s="26"/>
      <c r="I76" s="104">
        <v>4</v>
      </c>
      <c r="J76" s="105">
        <v>3600</v>
      </c>
      <c r="K76" s="106">
        <f t="shared" si="15"/>
        <v>900</v>
      </c>
      <c r="L76" s="107">
        <v>4</v>
      </c>
      <c r="M76" s="105">
        <f>F76/V76*60</f>
        <v>3169.1847419596079</v>
      </c>
      <c r="N76" s="106">
        <f t="shared" si="19"/>
        <v>792.29618548990197</v>
      </c>
      <c r="O76" s="108">
        <f t="shared" si="20"/>
        <v>0</v>
      </c>
      <c r="P76" s="109">
        <f t="shared" si="21"/>
        <v>-107.70381451009803</v>
      </c>
      <c r="Q76" s="110">
        <f t="shared" si="22"/>
        <v>0.88032909498877998</v>
      </c>
      <c r="R76" s="290"/>
      <c r="S76" s="47">
        <v>0.3530787037037037</v>
      </c>
      <c r="T76" s="48">
        <v>0.3840277777777778</v>
      </c>
      <c r="U76" s="111">
        <v>16.433333333333316</v>
      </c>
      <c r="V76" s="112">
        <v>44.566666666666706</v>
      </c>
      <c r="W76" s="113"/>
      <c r="X76" s="116"/>
      <c r="Y76" s="276"/>
      <c r="Z76" s="277"/>
      <c r="AA76" s="117">
        <f t="shared" si="23"/>
        <v>-430.81525804039211</v>
      </c>
      <c r="AB76" s="110">
        <f t="shared" si="24"/>
        <v>0.88032909498877998</v>
      </c>
      <c r="AC76" s="282"/>
    </row>
    <row r="77" spans="1:29" ht="15.75" customHeight="1">
      <c r="A77" s="296"/>
      <c r="B77" s="100" t="s">
        <v>120</v>
      </c>
      <c r="C77" s="274" t="s">
        <v>129</v>
      </c>
      <c r="D77" s="275"/>
      <c r="E77" s="101">
        <v>16.66</v>
      </c>
      <c r="F77" s="102">
        <v>3867</v>
      </c>
      <c r="G77" s="103">
        <f t="shared" si="25"/>
        <v>64424.22</v>
      </c>
      <c r="H77" s="13"/>
      <c r="I77" s="104">
        <v>5</v>
      </c>
      <c r="J77" s="105">
        <v>3600</v>
      </c>
      <c r="K77" s="106">
        <f t="shared" si="15"/>
        <v>720</v>
      </c>
      <c r="L77" s="107">
        <v>5</v>
      </c>
      <c r="M77" s="105">
        <f>F77/V77*60</f>
        <v>3166.7879890809809</v>
      </c>
      <c r="N77" s="106">
        <f t="shared" si="19"/>
        <v>633.35759781619618</v>
      </c>
      <c r="O77" s="108">
        <f t="shared" si="20"/>
        <v>0</v>
      </c>
      <c r="P77" s="109">
        <f t="shared" si="21"/>
        <v>-86.642402183803824</v>
      </c>
      <c r="Q77" s="110">
        <f t="shared" si="22"/>
        <v>0.87966333030027244</v>
      </c>
      <c r="R77" s="290"/>
      <c r="S77" s="47">
        <v>0.39444444444444443</v>
      </c>
      <c r="T77" s="48">
        <v>0.44532407407407409</v>
      </c>
      <c r="U77" s="111">
        <v>14.999999999999947</v>
      </c>
      <c r="V77" s="112">
        <v>73.266666666666708</v>
      </c>
      <c r="W77" s="113"/>
      <c r="X77" s="116"/>
      <c r="Y77" s="276"/>
      <c r="Z77" s="277"/>
      <c r="AA77" s="117">
        <f t="shared" si="23"/>
        <v>-433.21201091901912</v>
      </c>
      <c r="AB77" s="110">
        <f t="shared" si="24"/>
        <v>0.87966333030027244</v>
      </c>
      <c r="AC77" s="282"/>
    </row>
    <row r="78" spans="1:29" ht="15.75" customHeight="1">
      <c r="A78" s="296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50"/>
      <c r="Y78" s="276"/>
      <c r="Z78" s="277"/>
      <c r="AA78" s="117"/>
      <c r="AB78" s="110"/>
      <c r="AC78" s="282"/>
    </row>
    <row r="79" spans="1:29" ht="15.75" customHeight="1">
      <c r="A79" s="296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96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96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26"/>
      <c r="X81" s="127"/>
      <c r="Y81" s="276"/>
      <c r="Z81" s="277"/>
      <c r="AA81" s="117"/>
      <c r="AB81" s="110"/>
      <c r="AC81" s="282"/>
    </row>
    <row r="82" spans="1:29" ht="15.75" customHeight="1">
      <c r="A82" s="296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26"/>
      <c r="X82" s="127"/>
      <c r="Y82" s="276"/>
      <c r="Z82" s="277"/>
      <c r="AA82" s="117"/>
      <c r="AB82" s="110"/>
      <c r="AC82" s="282"/>
    </row>
    <row r="83" spans="1:29" ht="15.75" customHeight="1">
      <c r="A83" s="296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96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96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96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96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96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97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6">AVERAGE(I73:I88)</f>
        <v>4</v>
      </c>
      <c r="J89" s="137">
        <f t="shared" si="26"/>
        <v>3360</v>
      </c>
      <c r="K89" s="138">
        <f t="shared" ref="K89" si="27">J89/I89</f>
        <v>840</v>
      </c>
      <c r="L89" s="136">
        <f t="shared" ref="L89:M89" si="28">AVERAGE(L73:L88)</f>
        <v>4</v>
      </c>
      <c r="M89" s="137">
        <f t="shared" si="28"/>
        <v>2980.6445441409137</v>
      </c>
      <c r="N89" s="138">
        <f>M89/L89</f>
        <v>745.16113603522842</v>
      </c>
      <c r="O89" s="139">
        <f>L89-I89</f>
        <v>0</v>
      </c>
      <c r="P89" s="140">
        <f>N89-K89</f>
        <v>-94.838863964771576</v>
      </c>
      <c r="Q89" s="141">
        <f>N89/K89</f>
        <v>0.88709659051812906</v>
      </c>
      <c r="R89" s="291"/>
      <c r="S89" s="142">
        <f>S73</f>
        <v>0.25</v>
      </c>
      <c r="T89" s="143">
        <f>INDEX(T73:T88,COUNTA(T73:T88))</f>
        <v>0.44532407407407409</v>
      </c>
      <c r="U89" s="144"/>
      <c r="V89" s="166"/>
      <c r="W89" s="167"/>
      <c r="X89" s="138"/>
      <c r="Y89" s="279"/>
      <c r="Z89" s="280"/>
      <c r="AA89" s="168">
        <f>M89-J89</f>
        <v>-379.35545585908631</v>
      </c>
      <c r="AB89" s="141">
        <f>M89/J89</f>
        <v>0.88709659051812906</v>
      </c>
      <c r="AC89" s="283"/>
    </row>
    <row r="90" spans="1:29" ht="15.75" customHeight="1">
      <c r="A90" s="284" t="s">
        <v>137</v>
      </c>
      <c r="B90" s="114" t="s">
        <v>114</v>
      </c>
      <c r="C90" s="287" t="s">
        <v>138</v>
      </c>
      <c r="D90" s="288"/>
      <c r="E90" s="147">
        <v>25.64</v>
      </c>
      <c r="F90" s="97">
        <v>1249</v>
      </c>
      <c r="G90" s="148">
        <f t="shared" ref="G90:G93" si="29">E90*F90</f>
        <v>32024.36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3177.6678445229813</v>
      </c>
      <c r="N90" s="152">
        <f>M90/L90</f>
        <v>288.87889495663467</v>
      </c>
      <c r="O90" s="154">
        <f>L90-I90</f>
        <v>0</v>
      </c>
      <c r="P90" s="155">
        <f>N90-K90</f>
        <v>-38.393832316092585</v>
      </c>
      <c r="Q90" s="156">
        <f>N90/K90</f>
        <v>0.88268551236749482</v>
      </c>
      <c r="R90" s="289">
        <f>Q106</f>
        <v>0.8737292014412168</v>
      </c>
      <c r="S90" s="157">
        <v>0.70862268518518523</v>
      </c>
      <c r="T90" s="158">
        <v>0.72499999999999998</v>
      </c>
      <c r="U90" s="159"/>
      <c r="V90" s="160">
        <v>23.583333333333236</v>
      </c>
      <c r="W90" s="158"/>
      <c r="X90" s="169"/>
      <c r="Y90" s="292"/>
      <c r="Z90" s="293"/>
      <c r="AA90" s="115">
        <f>M90-J90</f>
        <v>-422.33215547701866</v>
      </c>
      <c r="AB90" s="156">
        <f>M90/J90</f>
        <v>0.88268551236749482</v>
      </c>
      <c r="AC90" s="281">
        <f>AB106</f>
        <v>0.8737292014412168</v>
      </c>
    </row>
    <row r="91" spans="1:29" ht="15.75" customHeight="1">
      <c r="A91" s="285"/>
      <c r="B91" s="100" t="s">
        <v>114</v>
      </c>
      <c r="C91" s="274" t="s">
        <v>139</v>
      </c>
      <c r="D91" s="275"/>
      <c r="E91" s="101">
        <v>29.52</v>
      </c>
      <c r="F91" s="102">
        <v>1540</v>
      </c>
      <c r="G91" s="103">
        <f t="shared" si="29"/>
        <v>45460.800000000003</v>
      </c>
      <c r="H91" s="26"/>
      <c r="I91" s="104">
        <v>12</v>
      </c>
      <c r="J91" s="105">
        <v>3600</v>
      </c>
      <c r="K91" s="106">
        <f t="shared" si="15"/>
        <v>300</v>
      </c>
      <c r="L91" s="107">
        <v>12</v>
      </c>
      <c r="M91" s="105">
        <f>F91/V91*60</f>
        <v>3139.2978482446183</v>
      </c>
      <c r="N91" s="106">
        <f>M91/L91</f>
        <v>261.60815402038486</v>
      </c>
      <c r="O91" s="108">
        <f>L91-I91</f>
        <v>0</v>
      </c>
      <c r="P91" s="109">
        <f>N91-K91</f>
        <v>-38.391845979615141</v>
      </c>
      <c r="Q91" s="110">
        <f>N91/K91</f>
        <v>0.87202718006794955</v>
      </c>
      <c r="R91" s="290"/>
      <c r="S91" s="47">
        <v>0.72847222222222219</v>
      </c>
      <c r="T91" s="48">
        <v>0.74891203703703701</v>
      </c>
      <c r="U91" s="111">
        <v>4.9999999999999822</v>
      </c>
      <c r="V91" s="112">
        <v>29.433333333333351</v>
      </c>
      <c r="W91" s="113"/>
      <c r="X91" s="13"/>
      <c r="Y91" s="276"/>
      <c r="Z91" s="277"/>
      <c r="AA91" s="117">
        <f>M91-J91</f>
        <v>-460.70215175538169</v>
      </c>
      <c r="AB91" s="110">
        <f>M91/J91</f>
        <v>0.87202718006794955</v>
      </c>
      <c r="AC91" s="282"/>
    </row>
    <row r="92" spans="1:29" ht="15.75" customHeight="1">
      <c r="A92" s="285"/>
      <c r="B92" s="100" t="s">
        <v>114</v>
      </c>
      <c r="C92" s="274" t="s">
        <v>140</v>
      </c>
      <c r="D92" s="275"/>
      <c r="E92" s="101">
        <v>29.85</v>
      </c>
      <c r="F92" s="102">
        <v>1685</v>
      </c>
      <c r="G92" s="103">
        <f t="shared" si="29"/>
        <v>50297.25</v>
      </c>
      <c r="H92" s="26"/>
      <c r="I92" s="104">
        <v>12</v>
      </c>
      <c r="J92" s="105">
        <v>3600</v>
      </c>
      <c r="K92" s="106">
        <f t="shared" si="15"/>
        <v>300</v>
      </c>
      <c r="L92" s="107">
        <v>12</v>
      </c>
      <c r="M92" s="105">
        <f>F92/V92*60</f>
        <v>3139.7515527950241</v>
      </c>
      <c r="N92" s="106">
        <f>M92/L92</f>
        <v>261.64596273291869</v>
      </c>
      <c r="O92" s="108">
        <f>L92-I92</f>
        <v>0</v>
      </c>
      <c r="P92" s="109">
        <f>N92-K92</f>
        <v>-38.35403726708131</v>
      </c>
      <c r="Q92" s="110">
        <f>N92/K92</f>
        <v>0.87215320910972893</v>
      </c>
      <c r="R92" s="290"/>
      <c r="S92" s="47">
        <v>0.75208333333333333</v>
      </c>
      <c r="T92" s="48">
        <v>0.77444444444444449</v>
      </c>
      <c r="U92" s="111">
        <v>4.5666666666666877</v>
      </c>
      <c r="V92" s="112">
        <v>32.200000000000074</v>
      </c>
      <c r="W92" s="113"/>
      <c r="X92" s="13"/>
      <c r="Y92" s="276"/>
      <c r="Z92" s="277"/>
      <c r="AA92" s="117">
        <f>M92-J92</f>
        <v>-460.24844720497595</v>
      </c>
      <c r="AB92" s="110">
        <f>M92/J92</f>
        <v>0.87215320910972893</v>
      </c>
      <c r="AC92" s="282"/>
    </row>
    <row r="93" spans="1:29" ht="15.75" customHeight="1">
      <c r="A93" s="285"/>
      <c r="B93" s="100" t="s">
        <v>120</v>
      </c>
      <c r="C93" s="274" t="s">
        <v>141</v>
      </c>
      <c r="D93" s="275"/>
      <c r="E93" s="101">
        <v>28.57</v>
      </c>
      <c r="F93" s="102">
        <v>1296</v>
      </c>
      <c r="G93" s="103">
        <f t="shared" si="29"/>
        <v>37026.720000000001</v>
      </c>
      <c r="H93" s="26"/>
      <c r="I93" s="104">
        <v>12</v>
      </c>
      <c r="J93" s="105">
        <v>3600</v>
      </c>
      <c r="K93" s="106">
        <f t="shared" si="15"/>
        <v>300</v>
      </c>
      <c r="L93" s="107">
        <v>12</v>
      </c>
      <c r="M93" s="105">
        <f>F93/V93*60</f>
        <v>3124.9832551908976</v>
      </c>
      <c r="N93" s="106">
        <f>M93/L93</f>
        <v>260.41527126590813</v>
      </c>
      <c r="O93" s="108">
        <f>L93-I93</f>
        <v>0</v>
      </c>
      <c r="P93" s="109">
        <f>N93-K93</f>
        <v>-39.584728734091868</v>
      </c>
      <c r="Q93" s="110">
        <f>N93/K93</f>
        <v>0.86805090421969378</v>
      </c>
      <c r="R93" s="290"/>
      <c r="S93" s="47">
        <v>0.77855324074074073</v>
      </c>
      <c r="T93" s="48">
        <v>0.79583333333333328</v>
      </c>
      <c r="U93" s="111">
        <v>5.916666666666579</v>
      </c>
      <c r="V93" s="112">
        <v>24.88333333333328</v>
      </c>
      <c r="W93" s="113"/>
      <c r="X93" s="116"/>
      <c r="Y93" s="276"/>
      <c r="Z93" s="277"/>
      <c r="AA93" s="117">
        <f>M93-J93</f>
        <v>-475.01674480910242</v>
      </c>
      <c r="AB93" s="110">
        <f>M93/J93</f>
        <v>0.86805090421969378</v>
      </c>
      <c r="AC93" s="282"/>
    </row>
    <row r="94" spans="1:29" ht="15.75" customHeight="1">
      <c r="A94" s="285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85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85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85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85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85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85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85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85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85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85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85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86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0">AVERAGE(I90:I105)</f>
        <v>11.75</v>
      </c>
      <c r="J106" s="137">
        <f t="shared" si="30"/>
        <v>3600</v>
      </c>
      <c r="K106" s="138">
        <f t="shared" ref="K106" si="31">J106/I106</f>
        <v>306.38297872340428</v>
      </c>
      <c r="L106" s="136">
        <f t="shared" ref="L106:M106" si="32">AVERAGE(L90:L105)</f>
        <v>11.75</v>
      </c>
      <c r="M106" s="137">
        <f t="shared" si="32"/>
        <v>3145.4251251883807</v>
      </c>
      <c r="N106" s="138">
        <f t="shared" ref="N106:N112" si="33">M106/L106</f>
        <v>267.69575533518133</v>
      </c>
      <c r="O106" s="139">
        <f t="shared" ref="O106:O112" si="34">L106-I106</f>
        <v>0</v>
      </c>
      <c r="P106" s="140">
        <f t="shared" ref="P106:P112" si="35">N106-K106</f>
        <v>-38.687223388222947</v>
      </c>
      <c r="Q106" s="141">
        <f t="shared" ref="Q106:Q112" si="36">N106/K106</f>
        <v>0.8737292014412168</v>
      </c>
      <c r="R106" s="291"/>
      <c r="S106" s="142">
        <f>S90</f>
        <v>0.70862268518518523</v>
      </c>
      <c r="T106" s="143">
        <f>INDEX(T90:T105,COUNTA(T90:T105))</f>
        <v>0.79583333333333328</v>
      </c>
      <c r="U106" s="144"/>
      <c r="V106" s="166"/>
      <c r="W106" s="167"/>
      <c r="X106" s="138"/>
      <c r="Y106" s="279"/>
      <c r="Z106" s="280"/>
      <c r="AA106" s="168">
        <f t="shared" ref="AA106:AA112" si="37">M106-J106</f>
        <v>-454.57487481161934</v>
      </c>
      <c r="AB106" s="141">
        <f t="shared" ref="AB106:AB112" si="38">M106/J106</f>
        <v>0.8737292014412168</v>
      </c>
      <c r="AC106" s="283"/>
    </row>
    <row r="107" spans="1:29" ht="15.75" customHeight="1">
      <c r="A107" s="294" t="s">
        <v>147</v>
      </c>
      <c r="B107" s="114" t="s">
        <v>120</v>
      </c>
      <c r="C107" s="287" t="s">
        <v>144</v>
      </c>
      <c r="D107" s="288"/>
      <c r="E107" s="147">
        <v>18.18</v>
      </c>
      <c r="F107" s="97">
        <v>574</v>
      </c>
      <c r="G107" s="148">
        <f t="shared" ref="G107:G112" si="39">E107*F107</f>
        <v>10435.32</v>
      </c>
      <c r="H107" s="149"/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 t="shared" ref="M107:M112" si="40">F107/V107*60</f>
        <v>2964.7058823529401</v>
      </c>
      <c r="N107" s="152">
        <f t="shared" si="33"/>
        <v>741.17647058823502</v>
      </c>
      <c r="O107" s="154">
        <f t="shared" si="34"/>
        <v>0</v>
      </c>
      <c r="P107" s="155">
        <f t="shared" si="35"/>
        <v>-83.82352941176498</v>
      </c>
      <c r="Q107" s="156">
        <f t="shared" si="36"/>
        <v>0.89839572192513339</v>
      </c>
      <c r="R107" s="289">
        <f>Q123</f>
        <v>0.89372993726356065</v>
      </c>
      <c r="S107" s="157">
        <v>0.70859953703703704</v>
      </c>
      <c r="T107" s="158">
        <v>0.71666666666666667</v>
      </c>
      <c r="U107" s="159"/>
      <c r="V107" s="160">
        <v>11.616666666666671</v>
      </c>
      <c r="W107" s="161"/>
      <c r="X107" s="162"/>
      <c r="Y107" s="292"/>
      <c r="Z107" s="293"/>
      <c r="AA107" s="115">
        <f t="shared" si="37"/>
        <v>-335.29411764705992</v>
      </c>
      <c r="AB107" s="156">
        <f t="shared" si="38"/>
        <v>0.89839572192513339</v>
      </c>
      <c r="AC107" s="281">
        <f>AB123</f>
        <v>0.89372993726356076</v>
      </c>
    </row>
    <row r="108" spans="1:29" ht="15.75" customHeight="1">
      <c r="A108" s="295"/>
      <c r="B108" s="100" t="s">
        <v>120</v>
      </c>
      <c r="C108" s="274" t="s">
        <v>143</v>
      </c>
      <c r="D108" s="275"/>
      <c r="E108" s="101">
        <v>16.7</v>
      </c>
      <c r="F108" s="102">
        <v>1124</v>
      </c>
      <c r="G108" s="103">
        <f t="shared" si="39"/>
        <v>18770.8</v>
      </c>
      <c r="H108" s="26"/>
      <c r="I108" s="104">
        <v>3</v>
      </c>
      <c r="J108" s="105">
        <v>3300</v>
      </c>
      <c r="K108" s="106">
        <f t="shared" ref="K108:K148" si="41">J108/I108</f>
        <v>1100</v>
      </c>
      <c r="L108" s="107">
        <v>3</v>
      </c>
      <c r="M108" s="105">
        <f t="shared" si="40"/>
        <v>2970.9251101321543</v>
      </c>
      <c r="N108" s="106">
        <f t="shared" si="33"/>
        <v>990.30837004405146</v>
      </c>
      <c r="O108" s="108">
        <f t="shared" si="34"/>
        <v>0</v>
      </c>
      <c r="P108" s="109">
        <f t="shared" si="35"/>
        <v>-109.69162995594854</v>
      </c>
      <c r="Q108" s="110">
        <f t="shared" si="36"/>
        <v>0.9002803364036831</v>
      </c>
      <c r="R108" s="290"/>
      <c r="S108" s="47">
        <v>0.72034722222222225</v>
      </c>
      <c r="T108" s="48">
        <v>0.73611111111111116</v>
      </c>
      <c r="U108" s="111">
        <v>5.3000000000000291</v>
      </c>
      <c r="V108" s="112">
        <v>22.700000000000031</v>
      </c>
      <c r="W108" s="113"/>
      <c r="X108" s="116"/>
      <c r="Y108" s="276"/>
      <c r="Z108" s="277"/>
      <c r="AA108" s="117">
        <f t="shared" si="37"/>
        <v>-329.07488986784574</v>
      </c>
      <c r="AB108" s="110">
        <f t="shared" si="38"/>
        <v>0.9002803364036831</v>
      </c>
      <c r="AC108" s="282"/>
    </row>
    <row r="109" spans="1:29" ht="15.75" customHeight="1">
      <c r="A109" s="295"/>
      <c r="B109" s="100" t="s">
        <v>120</v>
      </c>
      <c r="C109" s="274" t="s">
        <v>145</v>
      </c>
      <c r="D109" s="275"/>
      <c r="E109" s="101">
        <v>22.28</v>
      </c>
      <c r="F109" s="102">
        <v>1427</v>
      </c>
      <c r="G109" s="103">
        <f t="shared" si="39"/>
        <v>31793.56</v>
      </c>
      <c r="H109" s="26"/>
      <c r="I109" s="104">
        <v>5</v>
      </c>
      <c r="J109" s="105">
        <v>3300</v>
      </c>
      <c r="K109" s="106">
        <f t="shared" si="41"/>
        <v>660</v>
      </c>
      <c r="L109" s="107">
        <v>5</v>
      </c>
      <c r="M109" s="105">
        <f t="shared" si="40"/>
        <v>2969.4797687861351</v>
      </c>
      <c r="N109" s="106">
        <f t="shared" si="33"/>
        <v>593.89595375722706</v>
      </c>
      <c r="O109" s="108">
        <f t="shared" si="34"/>
        <v>0</v>
      </c>
      <c r="P109" s="109">
        <f t="shared" si="35"/>
        <v>-66.104046242772938</v>
      </c>
      <c r="Q109" s="110">
        <f t="shared" si="36"/>
        <v>0.89984235417761671</v>
      </c>
      <c r="R109" s="290"/>
      <c r="S109" s="47">
        <v>0.73969907407407409</v>
      </c>
      <c r="T109" s="48">
        <v>0.75972222222222219</v>
      </c>
      <c r="U109" s="111">
        <v>5.1666666666666217</v>
      </c>
      <c r="V109" s="112">
        <v>28.833333333333258</v>
      </c>
      <c r="W109" s="113"/>
      <c r="X109" s="116"/>
      <c r="Y109" s="276"/>
      <c r="Z109" s="277"/>
      <c r="AA109" s="117">
        <f t="shared" si="37"/>
        <v>-330.52023121386492</v>
      </c>
      <c r="AB109" s="110">
        <f t="shared" si="38"/>
        <v>0.89984235417761671</v>
      </c>
      <c r="AC109" s="282"/>
    </row>
    <row r="110" spans="1:29" ht="15.75" customHeight="1">
      <c r="A110" s="295"/>
      <c r="B110" s="100" t="s">
        <v>120</v>
      </c>
      <c r="C110" s="274" t="s">
        <v>202</v>
      </c>
      <c r="D110" s="275"/>
      <c r="E110" s="101">
        <v>22.48</v>
      </c>
      <c r="F110" s="102">
        <v>1094</v>
      </c>
      <c r="G110" s="103">
        <f t="shared" si="39"/>
        <v>24593.119999999999</v>
      </c>
      <c r="H110" s="26"/>
      <c r="I110" s="104">
        <v>5</v>
      </c>
      <c r="J110" s="105">
        <v>3000</v>
      </c>
      <c r="K110" s="106">
        <f t="shared" si="41"/>
        <v>600</v>
      </c>
      <c r="L110" s="107">
        <v>5</v>
      </c>
      <c r="M110" s="105">
        <f t="shared" si="40"/>
        <v>2675.543478260864</v>
      </c>
      <c r="N110" s="106">
        <f t="shared" si="33"/>
        <v>535.10869565217286</v>
      </c>
      <c r="O110" s="108">
        <f t="shared" si="34"/>
        <v>0</v>
      </c>
      <c r="P110" s="109">
        <f t="shared" si="35"/>
        <v>-64.891304347827145</v>
      </c>
      <c r="Q110" s="110">
        <f t="shared" si="36"/>
        <v>0.89184782608695479</v>
      </c>
      <c r="R110" s="290"/>
      <c r="S110" s="47">
        <v>0.76421296296296293</v>
      </c>
      <c r="T110" s="48">
        <v>0.78125</v>
      </c>
      <c r="U110" s="111">
        <v>6.466666666666665</v>
      </c>
      <c r="V110" s="112">
        <v>24.533333333333385</v>
      </c>
      <c r="W110" s="113"/>
      <c r="X110" s="116"/>
      <c r="Y110" s="276"/>
      <c r="Z110" s="277"/>
      <c r="AA110" s="117">
        <f t="shared" si="37"/>
        <v>-324.45652173913595</v>
      </c>
      <c r="AB110" s="110">
        <f t="shared" si="38"/>
        <v>0.89184782608695468</v>
      </c>
      <c r="AC110" s="282"/>
    </row>
    <row r="111" spans="1:29" ht="15.75" customHeight="1">
      <c r="A111" s="296"/>
      <c r="B111" s="100" t="s">
        <v>120</v>
      </c>
      <c r="C111" s="274" t="s">
        <v>146</v>
      </c>
      <c r="D111" s="275"/>
      <c r="E111" s="101">
        <v>24.54</v>
      </c>
      <c r="F111" s="102">
        <v>1657</v>
      </c>
      <c r="G111" s="103">
        <f t="shared" si="39"/>
        <v>40662.78</v>
      </c>
      <c r="H111" s="13"/>
      <c r="I111" s="104">
        <v>4</v>
      </c>
      <c r="J111" s="105">
        <v>3000</v>
      </c>
      <c r="K111" s="106">
        <f t="shared" si="41"/>
        <v>750</v>
      </c>
      <c r="L111" s="107">
        <v>4</v>
      </c>
      <c r="M111" s="105">
        <f t="shared" si="40"/>
        <v>2674.977578475336</v>
      </c>
      <c r="N111" s="106">
        <f t="shared" si="33"/>
        <v>668.74439461883401</v>
      </c>
      <c r="O111" s="108">
        <f t="shared" si="34"/>
        <v>0</v>
      </c>
      <c r="P111" s="109">
        <f t="shared" si="35"/>
        <v>-81.255605381165992</v>
      </c>
      <c r="Q111" s="110">
        <f t="shared" si="36"/>
        <v>0.89165919282511197</v>
      </c>
      <c r="R111" s="290"/>
      <c r="S111" s="47">
        <v>0.78472222222222221</v>
      </c>
      <c r="T111" s="48">
        <v>0.8105324074074074</v>
      </c>
      <c r="U111" s="111">
        <v>4.9999999999999822</v>
      </c>
      <c r="V111" s="112">
        <v>37.166666666666671</v>
      </c>
      <c r="W111" s="113"/>
      <c r="X111" s="116"/>
      <c r="Y111" s="276"/>
      <c r="Z111" s="277"/>
      <c r="AA111" s="117">
        <f t="shared" si="37"/>
        <v>-325.02242152466397</v>
      </c>
      <c r="AB111" s="110">
        <f t="shared" si="38"/>
        <v>0.89165919282511197</v>
      </c>
      <c r="AC111" s="282"/>
    </row>
    <row r="112" spans="1:29" ht="15.75" customHeight="1">
      <c r="A112" s="296"/>
      <c r="B112" s="100" t="s">
        <v>120</v>
      </c>
      <c r="C112" s="274" t="s">
        <v>219</v>
      </c>
      <c r="D112" s="275"/>
      <c r="E112" s="101">
        <v>22.21</v>
      </c>
      <c r="F112" s="102">
        <v>3144</v>
      </c>
      <c r="G112" s="121">
        <f t="shared" si="39"/>
        <v>69828.240000000005</v>
      </c>
      <c r="H112" s="122"/>
      <c r="I112" s="104">
        <v>4</v>
      </c>
      <c r="J112" s="105">
        <v>3000</v>
      </c>
      <c r="K112" s="106">
        <f t="shared" si="41"/>
        <v>750</v>
      </c>
      <c r="L112" s="107">
        <v>4</v>
      </c>
      <c r="M112" s="105">
        <f t="shared" si="40"/>
        <v>2635.8639962738666</v>
      </c>
      <c r="N112" s="106">
        <f t="shared" si="33"/>
        <v>658.96599906846666</v>
      </c>
      <c r="O112" s="108">
        <f t="shared" si="34"/>
        <v>0</v>
      </c>
      <c r="P112" s="109">
        <f t="shared" si="35"/>
        <v>-91.034000931533342</v>
      </c>
      <c r="Q112" s="110">
        <f t="shared" si="36"/>
        <v>0.8786213320912889</v>
      </c>
      <c r="R112" s="290"/>
      <c r="S112" s="47">
        <v>0.81418981481481478</v>
      </c>
      <c r="T112" s="48">
        <v>0.86388888888888893</v>
      </c>
      <c r="U112" s="111">
        <v>5.2666666666666373</v>
      </c>
      <c r="V112" s="112">
        <v>71.566666666666777</v>
      </c>
      <c r="W112" s="113"/>
      <c r="X112" s="116"/>
      <c r="Y112" s="276"/>
      <c r="Z112" s="277"/>
      <c r="AA112" s="117">
        <f t="shared" si="37"/>
        <v>-364.13600372613337</v>
      </c>
      <c r="AB112" s="110">
        <f t="shared" si="38"/>
        <v>0.8786213320912889</v>
      </c>
      <c r="AC112" s="282"/>
    </row>
    <row r="113" spans="1:29" ht="15.75" customHeight="1">
      <c r="A113" s="296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96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96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276"/>
      <c r="Z115" s="277"/>
      <c r="AA115" s="117"/>
      <c r="AB115" s="110"/>
      <c r="AC115" s="282"/>
    </row>
    <row r="116" spans="1:29" ht="15.75" customHeight="1">
      <c r="A116" s="296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276"/>
      <c r="Z116" s="277"/>
      <c r="AA116" s="117"/>
      <c r="AB116" s="110"/>
      <c r="AC116" s="282"/>
    </row>
    <row r="117" spans="1:29" ht="15.75" customHeight="1">
      <c r="A117" s="296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96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96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96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96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96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97"/>
      <c r="B123" s="133" t="s">
        <v>117</v>
      </c>
      <c r="C123" s="278"/>
      <c r="D123" s="278"/>
      <c r="E123" s="134"/>
      <c r="F123" s="99"/>
      <c r="G123" s="135"/>
      <c r="H123" s="69"/>
      <c r="I123" s="136">
        <f t="shared" ref="I123:J123" si="42">AVERAGE(I107:I122)</f>
        <v>4.166666666666667</v>
      </c>
      <c r="J123" s="137">
        <f t="shared" si="42"/>
        <v>3150</v>
      </c>
      <c r="K123" s="138">
        <f t="shared" ref="K123" si="43">J123/I123</f>
        <v>756</v>
      </c>
      <c r="L123" s="136">
        <f t="shared" ref="L123:M123" si="44">AVERAGE(L107:L122)</f>
        <v>4.166666666666667</v>
      </c>
      <c r="M123" s="137">
        <f t="shared" si="44"/>
        <v>2815.2493023802162</v>
      </c>
      <c r="N123" s="138">
        <f t="shared" ref="N123:N129" si="45">M123/L123</f>
        <v>675.65983257125185</v>
      </c>
      <c r="O123" s="139">
        <f t="shared" ref="O123:O129" si="46">L123-I123</f>
        <v>0</v>
      </c>
      <c r="P123" s="140">
        <f t="shared" ref="P123:P129" si="47">N123-K123</f>
        <v>-80.340167428748146</v>
      </c>
      <c r="Q123" s="141">
        <f t="shared" ref="Q123:Q129" si="48">N123/K123</f>
        <v>0.89372993726356065</v>
      </c>
      <c r="R123" s="291"/>
      <c r="S123" s="142">
        <f>S107</f>
        <v>0.70859953703703704</v>
      </c>
      <c r="T123" s="143">
        <f>INDEX(T107:T122,COUNTA(T107:T122))</f>
        <v>0.86388888888888893</v>
      </c>
      <c r="U123" s="144"/>
      <c r="V123" s="166"/>
      <c r="W123" s="99"/>
      <c r="X123" s="69"/>
      <c r="Y123" s="279"/>
      <c r="Z123" s="280"/>
      <c r="AA123" s="168">
        <f t="shared" ref="AA123:AA129" si="49">M123-J123</f>
        <v>-334.75069761978375</v>
      </c>
      <c r="AB123" s="141">
        <f t="shared" ref="AB123:AB129" si="50">M123/J123</f>
        <v>0.89372993726356076</v>
      </c>
      <c r="AC123" s="283"/>
    </row>
    <row r="124" spans="1:29" ht="15.75" customHeight="1">
      <c r="A124" s="284" t="s">
        <v>150</v>
      </c>
      <c r="B124" s="114" t="s">
        <v>120</v>
      </c>
      <c r="C124" s="287" t="s">
        <v>151</v>
      </c>
      <c r="D124" s="288"/>
      <c r="E124" s="147">
        <v>14.03</v>
      </c>
      <c r="F124" s="97">
        <v>1808</v>
      </c>
      <c r="G124" s="148">
        <f t="shared" ref="G124:G129" si="51">E124*F124</f>
        <v>25366.239999999998</v>
      </c>
      <c r="H124" s="149">
        <v>2</v>
      </c>
      <c r="I124" s="150">
        <v>3</v>
      </c>
      <c r="J124" s="151">
        <v>3000</v>
      </c>
      <c r="K124" s="152">
        <f>J124/I124</f>
        <v>1000</v>
      </c>
      <c r="L124" s="153">
        <v>3</v>
      </c>
      <c r="M124" s="151">
        <f t="shared" ref="M124:M129" si="52">F124/V124*60</f>
        <v>2694.0397350993376</v>
      </c>
      <c r="N124" s="152">
        <f t="shared" si="45"/>
        <v>898.01324503311253</v>
      </c>
      <c r="O124" s="154">
        <f t="shared" si="46"/>
        <v>0</v>
      </c>
      <c r="P124" s="155">
        <f t="shared" si="47"/>
        <v>-101.98675496688747</v>
      </c>
      <c r="Q124" s="156">
        <f t="shared" si="48"/>
        <v>0.89801324503311253</v>
      </c>
      <c r="R124" s="289">
        <f>Q140</f>
        <v>0.88529508060279971</v>
      </c>
      <c r="S124" s="157">
        <v>0.70833333333333337</v>
      </c>
      <c r="T124" s="158">
        <v>0.73629629629629634</v>
      </c>
      <c r="U124" s="159"/>
      <c r="V124" s="160">
        <v>40.266666666666673</v>
      </c>
      <c r="W124" s="161"/>
      <c r="X124" s="162"/>
      <c r="Y124" s="292"/>
      <c r="Z124" s="293"/>
      <c r="AA124" s="115">
        <f t="shared" si="49"/>
        <v>-305.96026490066242</v>
      </c>
      <c r="AB124" s="156">
        <f t="shared" si="50"/>
        <v>0.89801324503311253</v>
      </c>
      <c r="AC124" s="281">
        <f>AB140</f>
        <v>0.88529508060279971</v>
      </c>
    </row>
    <row r="125" spans="1:29" ht="15.75" customHeight="1">
      <c r="A125" s="285"/>
      <c r="B125" s="100" t="s">
        <v>120</v>
      </c>
      <c r="C125" s="274" t="s">
        <v>156</v>
      </c>
      <c r="D125" s="275"/>
      <c r="E125" s="101">
        <v>18.18</v>
      </c>
      <c r="F125" s="102">
        <v>1048</v>
      </c>
      <c r="G125" s="103">
        <f t="shared" si="51"/>
        <v>19052.64</v>
      </c>
      <c r="H125" s="26"/>
      <c r="I125" s="104">
        <v>3</v>
      </c>
      <c r="J125" s="105">
        <v>3600</v>
      </c>
      <c r="K125" s="106">
        <f t="shared" si="41"/>
        <v>1200</v>
      </c>
      <c r="L125" s="107">
        <v>3</v>
      </c>
      <c r="M125" s="105">
        <f t="shared" si="52"/>
        <v>3170.420168067234</v>
      </c>
      <c r="N125" s="106">
        <f t="shared" si="45"/>
        <v>1056.806722689078</v>
      </c>
      <c r="O125" s="108">
        <f t="shared" si="46"/>
        <v>0</v>
      </c>
      <c r="P125" s="109">
        <f t="shared" si="47"/>
        <v>-143.19327731092199</v>
      </c>
      <c r="Q125" s="110">
        <f t="shared" si="48"/>
        <v>0.880672268907565</v>
      </c>
      <c r="R125" s="290"/>
      <c r="S125" s="47">
        <v>0.74664351851851851</v>
      </c>
      <c r="T125" s="48">
        <v>0.76041666666666663</v>
      </c>
      <c r="U125" s="111">
        <v>14.899999999999931</v>
      </c>
      <c r="V125" s="112">
        <v>19.83333333333329</v>
      </c>
      <c r="W125" s="113"/>
      <c r="X125" s="116"/>
      <c r="Y125" s="276"/>
      <c r="Z125" s="277"/>
      <c r="AA125" s="117">
        <f t="shared" si="49"/>
        <v>-429.57983193276596</v>
      </c>
      <c r="AB125" s="110">
        <f t="shared" si="50"/>
        <v>0.880672268907565</v>
      </c>
      <c r="AC125" s="282"/>
    </row>
    <row r="126" spans="1:29" ht="15.75" customHeight="1">
      <c r="A126" s="285"/>
      <c r="B126" s="100" t="s">
        <v>120</v>
      </c>
      <c r="C126" s="274" t="s">
        <v>155</v>
      </c>
      <c r="D126" s="275"/>
      <c r="E126" s="101">
        <v>18.18</v>
      </c>
      <c r="F126" s="102">
        <v>3055</v>
      </c>
      <c r="G126" s="103">
        <f t="shared" si="51"/>
        <v>55539.9</v>
      </c>
      <c r="H126" s="26"/>
      <c r="I126" s="104">
        <v>3</v>
      </c>
      <c r="J126" s="105">
        <v>3600</v>
      </c>
      <c r="K126" s="106">
        <f t="shared" si="41"/>
        <v>1200</v>
      </c>
      <c r="L126" s="107">
        <v>3</v>
      </c>
      <c r="M126" s="105">
        <f t="shared" si="52"/>
        <v>3167.6267281105975</v>
      </c>
      <c r="N126" s="106">
        <f t="shared" si="45"/>
        <v>1055.8755760368658</v>
      </c>
      <c r="O126" s="108">
        <f t="shared" si="46"/>
        <v>0</v>
      </c>
      <c r="P126" s="109">
        <f t="shared" si="47"/>
        <v>-144.12442396313418</v>
      </c>
      <c r="Q126" s="110">
        <f t="shared" si="48"/>
        <v>0.87989631336405483</v>
      </c>
      <c r="R126" s="290"/>
      <c r="S126" s="47">
        <v>0.77162037037037035</v>
      </c>
      <c r="T126" s="48">
        <v>0.81180555555555556</v>
      </c>
      <c r="U126" s="111">
        <v>16.133333333333351</v>
      </c>
      <c r="V126" s="112">
        <v>57.866666666666703</v>
      </c>
      <c r="W126" s="113"/>
      <c r="X126" s="116"/>
      <c r="Y126" s="276"/>
      <c r="Z126" s="277"/>
      <c r="AA126" s="117">
        <f t="shared" si="49"/>
        <v>-432.37327188940253</v>
      </c>
      <c r="AB126" s="110">
        <f t="shared" si="50"/>
        <v>0.87989631336405483</v>
      </c>
      <c r="AC126" s="282"/>
    </row>
    <row r="127" spans="1:29" ht="15.75" customHeight="1">
      <c r="A127" s="285"/>
      <c r="B127" s="100" t="s">
        <v>120</v>
      </c>
      <c r="C127" s="274" t="s">
        <v>153</v>
      </c>
      <c r="D127" s="275"/>
      <c r="E127" s="101">
        <v>14.28</v>
      </c>
      <c r="F127" s="102">
        <v>3298</v>
      </c>
      <c r="G127" s="103">
        <f t="shared" si="51"/>
        <v>47095.439999999995</v>
      </c>
      <c r="H127" s="26">
        <v>2</v>
      </c>
      <c r="I127" s="104">
        <v>3</v>
      </c>
      <c r="J127" s="105">
        <v>3600</v>
      </c>
      <c r="K127" s="106">
        <f t="shared" si="41"/>
        <v>1200</v>
      </c>
      <c r="L127" s="107">
        <v>3</v>
      </c>
      <c r="M127" s="105">
        <f t="shared" si="52"/>
        <v>3166.9245132035176</v>
      </c>
      <c r="N127" s="106">
        <f t="shared" si="45"/>
        <v>1055.6415044011726</v>
      </c>
      <c r="O127" s="108">
        <f t="shared" si="46"/>
        <v>0</v>
      </c>
      <c r="P127" s="109">
        <f t="shared" si="47"/>
        <v>-144.3584955988274</v>
      </c>
      <c r="Q127" s="110">
        <f t="shared" si="48"/>
        <v>0.87970125366764385</v>
      </c>
      <c r="R127" s="290"/>
      <c r="S127" s="47">
        <v>0.82222222222222219</v>
      </c>
      <c r="T127" s="48">
        <v>0.86561342592592594</v>
      </c>
      <c r="U127" s="111">
        <v>14.999999999999947</v>
      </c>
      <c r="V127" s="112">
        <v>62.483333333333405</v>
      </c>
      <c r="W127" s="113">
        <v>0.86561342592592594</v>
      </c>
      <c r="X127" s="116">
        <v>0.91805555555555551</v>
      </c>
      <c r="Y127" s="276"/>
      <c r="Z127" s="277"/>
      <c r="AA127" s="117">
        <f t="shared" si="49"/>
        <v>-433.07548679648244</v>
      </c>
      <c r="AB127" s="110">
        <f t="shared" si="50"/>
        <v>0.87970125366764373</v>
      </c>
      <c r="AC127" s="282"/>
    </row>
    <row r="128" spans="1:29" ht="15.75" customHeight="1">
      <c r="A128" s="285"/>
      <c r="B128" s="100" t="s">
        <v>120</v>
      </c>
      <c r="C128" s="274" t="s">
        <v>151</v>
      </c>
      <c r="D128" s="275"/>
      <c r="E128" s="101">
        <v>14.03</v>
      </c>
      <c r="F128" s="102">
        <v>4582</v>
      </c>
      <c r="G128" s="103">
        <f t="shared" si="51"/>
        <v>64285.46</v>
      </c>
      <c r="H128" s="13"/>
      <c r="I128" s="104">
        <v>3</v>
      </c>
      <c r="J128" s="105">
        <v>3000</v>
      </c>
      <c r="K128" s="106">
        <f t="shared" si="41"/>
        <v>1000</v>
      </c>
      <c r="L128" s="107">
        <v>3</v>
      </c>
      <c r="M128" s="105">
        <f t="shared" si="52"/>
        <v>2693.9735423811826</v>
      </c>
      <c r="N128" s="106">
        <f t="shared" si="45"/>
        <v>897.99118079372749</v>
      </c>
      <c r="O128" s="108">
        <f t="shared" si="46"/>
        <v>0</v>
      </c>
      <c r="P128" s="109">
        <f t="shared" si="47"/>
        <v>-102.00881920627251</v>
      </c>
      <c r="Q128" s="110">
        <f t="shared" si="48"/>
        <v>0.89799118079372753</v>
      </c>
      <c r="R128" s="290"/>
      <c r="S128" s="47">
        <v>0.91805555555555551</v>
      </c>
      <c r="T128" s="48">
        <v>0.98892361111111116</v>
      </c>
      <c r="U128" s="111">
        <v>75.516666666666595</v>
      </c>
      <c r="V128" s="112">
        <v>102.05000000000013</v>
      </c>
      <c r="W128" s="113"/>
      <c r="X128" s="116"/>
      <c r="Y128" s="276"/>
      <c r="Z128" s="277"/>
      <c r="AA128" s="117">
        <f t="shared" si="49"/>
        <v>-306.0264576188174</v>
      </c>
      <c r="AB128" s="110">
        <f t="shared" si="50"/>
        <v>0.89799118079372753</v>
      </c>
      <c r="AC128" s="282"/>
    </row>
    <row r="129" spans="1:29" ht="15.75" customHeight="1">
      <c r="A129" s="285"/>
      <c r="B129" s="100" t="s">
        <v>120</v>
      </c>
      <c r="C129" s="274" t="s">
        <v>153</v>
      </c>
      <c r="D129" s="275"/>
      <c r="E129" s="101">
        <v>14.28</v>
      </c>
      <c r="F129" s="102">
        <v>4857</v>
      </c>
      <c r="G129" s="121">
        <f t="shared" si="51"/>
        <v>69357.959999999992</v>
      </c>
      <c r="H129" s="122"/>
      <c r="I129" s="104">
        <v>3</v>
      </c>
      <c r="J129" s="105">
        <v>3600</v>
      </c>
      <c r="K129" s="106">
        <f t="shared" si="41"/>
        <v>1200</v>
      </c>
      <c r="L129" s="107">
        <v>3</v>
      </c>
      <c r="M129" s="105">
        <f t="shared" si="52"/>
        <v>3167.034957435244</v>
      </c>
      <c r="N129" s="106">
        <f t="shared" si="45"/>
        <v>1055.6783191450813</v>
      </c>
      <c r="O129" s="108">
        <f t="shared" si="46"/>
        <v>0</v>
      </c>
      <c r="P129" s="109">
        <f t="shared" si="47"/>
        <v>-144.32168085491867</v>
      </c>
      <c r="Q129" s="110">
        <f t="shared" si="48"/>
        <v>0.8797319326209011</v>
      </c>
      <c r="R129" s="290"/>
      <c r="S129" s="47">
        <v>0.99930555555555556</v>
      </c>
      <c r="T129" s="48">
        <v>1.0632060185185186</v>
      </c>
      <c r="U129" s="111">
        <v>14.949999999999939</v>
      </c>
      <c r="V129" s="112">
        <v>92.016666666666765</v>
      </c>
      <c r="W129" s="113"/>
      <c r="X129" s="116"/>
      <c r="Y129" s="276"/>
      <c r="Z129" s="277"/>
      <c r="AA129" s="117">
        <f t="shared" si="49"/>
        <v>-432.965042564756</v>
      </c>
      <c r="AB129" s="110">
        <f t="shared" si="50"/>
        <v>0.8797319326209011</v>
      </c>
      <c r="AC129" s="282"/>
    </row>
    <row r="130" spans="1:29" ht="15.75" customHeight="1">
      <c r="A130" s="285"/>
      <c r="B130" s="100"/>
      <c r="C130" s="274"/>
      <c r="D130" s="275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47"/>
      <c r="T130" s="48"/>
      <c r="U130" s="111"/>
      <c r="V130" s="112"/>
      <c r="W130" s="113"/>
      <c r="X130" s="116"/>
      <c r="Y130" s="276"/>
      <c r="Z130" s="277"/>
      <c r="AA130" s="117"/>
      <c r="AB130" s="110"/>
      <c r="AC130" s="282"/>
    </row>
    <row r="131" spans="1:29" ht="15.75" customHeight="1">
      <c r="A131" s="285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85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85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85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26"/>
      <c r="X134" s="127"/>
      <c r="Y134" s="276"/>
      <c r="Z134" s="277"/>
      <c r="AA134" s="117"/>
      <c r="AB134" s="110"/>
      <c r="AC134" s="282"/>
    </row>
    <row r="135" spans="1:29" ht="15.75" customHeight="1">
      <c r="A135" s="285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26"/>
      <c r="X135" s="127"/>
      <c r="Y135" s="276"/>
      <c r="Z135" s="277"/>
      <c r="AA135" s="117"/>
      <c r="AB135" s="110"/>
      <c r="AC135" s="282"/>
    </row>
    <row r="136" spans="1:29" ht="15.75" customHeight="1">
      <c r="A136" s="285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26"/>
      <c r="X136" s="127"/>
      <c r="Y136" s="276"/>
      <c r="Z136" s="277"/>
      <c r="AA136" s="117"/>
      <c r="AB136" s="110"/>
      <c r="AC136" s="282"/>
    </row>
    <row r="137" spans="1:29" ht="15.75" customHeight="1">
      <c r="A137" s="285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26"/>
      <c r="X137" s="127"/>
      <c r="Y137" s="276"/>
      <c r="Z137" s="277"/>
      <c r="AA137" s="117"/>
      <c r="AB137" s="110"/>
      <c r="AC137" s="282"/>
    </row>
    <row r="138" spans="1:29" ht="15.75" customHeight="1">
      <c r="A138" s="285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26"/>
      <c r="X138" s="127"/>
      <c r="Y138" s="276"/>
      <c r="Z138" s="277"/>
      <c r="AA138" s="117"/>
      <c r="AB138" s="110"/>
      <c r="AC138" s="282"/>
    </row>
    <row r="139" spans="1:29" ht="15.75" customHeight="1">
      <c r="A139" s="285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86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53">AVERAGE(I124:I139)</f>
        <v>3</v>
      </c>
      <c r="J140" s="137">
        <f t="shared" si="53"/>
        <v>3400</v>
      </c>
      <c r="K140" s="138">
        <f t="shared" ref="K140" si="54">J140/I140</f>
        <v>1133.3333333333333</v>
      </c>
      <c r="L140" s="136">
        <f t="shared" ref="L140:M140" si="55">AVERAGE(L124:L139)</f>
        <v>3</v>
      </c>
      <c r="M140" s="137">
        <f t="shared" si="55"/>
        <v>3010.003274049519</v>
      </c>
      <c r="N140" s="138">
        <f t="shared" ref="N140:N148" si="56">M140/L140</f>
        <v>1003.334424683173</v>
      </c>
      <c r="O140" s="139">
        <f t="shared" ref="O140:O148" si="57">L140-I140</f>
        <v>0</v>
      </c>
      <c r="P140" s="140">
        <f t="shared" ref="P140:P148" si="58">N140-K140</f>
        <v>-129.99890865016027</v>
      </c>
      <c r="Q140" s="141">
        <f t="shared" ref="Q140:Q148" si="59">N140/K140</f>
        <v>0.88529508060279971</v>
      </c>
      <c r="R140" s="291"/>
      <c r="S140" s="142">
        <f>S124</f>
        <v>0.70833333333333337</v>
      </c>
      <c r="T140" s="143">
        <f>INDEX(T124:T139,COUNTA(T124:T139))</f>
        <v>1.0632060185185186</v>
      </c>
      <c r="U140" s="144"/>
      <c r="V140" s="166"/>
      <c r="W140" s="99"/>
      <c r="X140" s="69"/>
      <c r="Y140" s="279"/>
      <c r="Z140" s="280"/>
      <c r="AA140" s="168">
        <f t="shared" ref="AA140:AA148" si="60">M140-J140</f>
        <v>-389.99672595048105</v>
      </c>
      <c r="AB140" s="141">
        <f t="shared" ref="AB140:AB148" si="61">M140/J140</f>
        <v>0.88529508060279971</v>
      </c>
      <c r="AC140" s="283"/>
    </row>
    <row r="141" spans="1:29" ht="15.75" customHeight="1">
      <c r="A141" s="294" t="s">
        <v>154</v>
      </c>
      <c r="B141" s="114" t="s">
        <v>120</v>
      </c>
      <c r="C141" s="287" t="s">
        <v>152</v>
      </c>
      <c r="D141" s="288"/>
      <c r="E141" s="147">
        <v>18.18</v>
      </c>
      <c r="F141" s="97">
        <v>1516</v>
      </c>
      <c r="G141" s="148">
        <f t="shared" ref="G141:G148" si="62">E141*F141</f>
        <v>27560.880000000001</v>
      </c>
      <c r="H141" s="149"/>
      <c r="I141" s="150">
        <v>4</v>
      </c>
      <c r="J141" s="151">
        <v>3000</v>
      </c>
      <c r="K141" s="152">
        <f>J141/I141</f>
        <v>750</v>
      </c>
      <c r="L141" s="153">
        <v>4</v>
      </c>
      <c r="M141" s="151">
        <f t="shared" ref="M141:M148" si="63">F141/V141*60</f>
        <v>2693.780848963479</v>
      </c>
      <c r="N141" s="152">
        <f t="shared" si="56"/>
        <v>673.44521224086975</v>
      </c>
      <c r="O141" s="154">
        <f t="shared" si="57"/>
        <v>0</v>
      </c>
      <c r="P141" s="155">
        <f t="shared" si="58"/>
        <v>-76.554787759130249</v>
      </c>
      <c r="Q141" s="156">
        <f t="shared" si="59"/>
        <v>0.89792694965449305</v>
      </c>
      <c r="R141" s="289">
        <f>Q157</f>
        <v>0.88601337015641202</v>
      </c>
      <c r="S141" s="157">
        <v>0.70849537037037036</v>
      </c>
      <c r="T141" s="158">
        <v>0.7319444444444444</v>
      </c>
      <c r="U141" s="159"/>
      <c r="V141" s="160">
        <v>33.766666666666616</v>
      </c>
      <c r="W141" s="158"/>
      <c r="X141" s="169"/>
      <c r="Y141" s="292"/>
      <c r="Z141" s="293"/>
      <c r="AA141" s="171">
        <f t="shared" si="60"/>
        <v>-306.219151036521</v>
      </c>
      <c r="AB141" s="156">
        <f t="shared" si="61"/>
        <v>0.89792694965449305</v>
      </c>
      <c r="AC141" s="281">
        <f>AB157</f>
        <v>0.88601337015641213</v>
      </c>
    </row>
    <row r="142" spans="1:29" ht="15.75" customHeight="1">
      <c r="A142" s="295"/>
      <c r="B142" s="100" t="s">
        <v>120</v>
      </c>
      <c r="C142" s="274" t="s">
        <v>157</v>
      </c>
      <c r="D142" s="275"/>
      <c r="E142" s="101">
        <v>24.82</v>
      </c>
      <c r="F142" s="102">
        <v>966</v>
      </c>
      <c r="G142" s="103">
        <f t="shared" si="62"/>
        <v>23976.12</v>
      </c>
      <c r="H142" s="26">
        <v>2</v>
      </c>
      <c r="I142" s="104">
        <v>4</v>
      </c>
      <c r="J142" s="105">
        <v>3300</v>
      </c>
      <c r="K142" s="106">
        <f t="shared" si="41"/>
        <v>825</v>
      </c>
      <c r="L142" s="107">
        <v>4</v>
      </c>
      <c r="M142" s="105">
        <f t="shared" si="63"/>
        <v>2939.6449704142024</v>
      </c>
      <c r="N142" s="106">
        <f t="shared" si="56"/>
        <v>734.91124260355059</v>
      </c>
      <c r="O142" s="108">
        <f t="shared" si="57"/>
        <v>0</v>
      </c>
      <c r="P142" s="109">
        <f t="shared" si="58"/>
        <v>-90.088757396449409</v>
      </c>
      <c r="Q142" s="110">
        <f t="shared" si="59"/>
        <v>0.89080150618612197</v>
      </c>
      <c r="R142" s="290"/>
      <c r="S142" s="47">
        <v>0.74255787037037035</v>
      </c>
      <c r="T142" s="48">
        <v>0.75624999999999998</v>
      </c>
      <c r="U142" s="111">
        <v>15.283333333333378</v>
      </c>
      <c r="V142" s="112">
        <v>19.716666666666658</v>
      </c>
      <c r="W142" s="113"/>
      <c r="X142" s="13"/>
      <c r="Y142" s="276"/>
      <c r="Z142" s="277"/>
      <c r="AA142" s="172">
        <f t="shared" si="60"/>
        <v>-360.35502958579764</v>
      </c>
      <c r="AB142" s="110">
        <f t="shared" si="61"/>
        <v>0.89080150618612197</v>
      </c>
      <c r="AC142" s="282"/>
    </row>
    <row r="143" spans="1:29" ht="15.75" customHeight="1">
      <c r="A143" s="295"/>
      <c r="B143" s="100" t="s">
        <v>120</v>
      </c>
      <c r="C143" s="274" t="s">
        <v>148</v>
      </c>
      <c r="D143" s="275"/>
      <c r="E143" s="101">
        <v>17.89</v>
      </c>
      <c r="F143" s="102">
        <v>1221</v>
      </c>
      <c r="G143" s="103">
        <f t="shared" si="62"/>
        <v>21843.690000000002</v>
      </c>
      <c r="H143" s="26">
        <v>2</v>
      </c>
      <c r="I143" s="104">
        <v>4</v>
      </c>
      <c r="J143" s="105">
        <v>3600</v>
      </c>
      <c r="K143" s="106">
        <f t="shared" si="41"/>
        <v>900</v>
      </c>
      <c r="L143" s="107">
        <v>4</v>
      </c>
      <c r="M143" s="105">
        <f t="shared" si="63"/>
        <v>3169.1420331651207</v>
      </c>
      <c r="N143" s="106">
        <f t="shared" si="56"/>
        <v>792.28550829128017</v>
      </c>
      <c r="O143" s="108">
        <f t="shared" si="57"/>
        <v>0</v>
      </c>
      <c r="P143" s="109">
        <f t="shared" si="58"/>
        <v>-107.71449170871983</v>
      </c>
      <c r="Q143" s="110">
        <f t="shared" si="59"/>
        <v>0.88031723143475571</v>
      </c>
      <c r="R143" s="290"/>
      <c r="S143" s="47">
        <v>0.76736111111111116</v>
      </c>
      <c r="T143" s="48">
        <v>0.78341435185185182</v>
      </c>
      <c r="U143" s="111">
        <v>16.000000000000103</v>
      </c>
      <c r="V143" s="112">
        <v>23.11666666666655</v>
      </c>
      <c r="W143" s="113"/>
      <c r="X143" s="13"/>
      <c r="Y143" s="276"/>
      <c r="Z143" s="277"/>
      <c r="AA143" s="172">
        <f t="shared" si="60"/>
        <v>-430.85796683487933</v>
      </c>
      <c r="AB143" s="110">
        <f t="shared" si="61"/>
        <v>0.88031723143475571</v>
      </c>
      <c r="AC143" s="282"/>
    </row>
    <row r="144" spans="1:29" ht="15.75" customHeight="1">
      <c r="A144" s="295"/>
      <c r="B144" s="100" t="s">
        <v>120</v>
      </c>
      <c r="C144" s="274" t="s">
        <v>158</v>
      </c>
      <c r="D144" s="275"/>
      <c r="E144" s="101">
        <v>25.03</v>
      </c>
      <c r="F144" s="102">
        <v>1696</v>
      </c>
      <c r="G144" s="103">
        <f t="shared" si="62"/>
        <v>42450.880000000005</v>
      </c>
      <c r="H144" s="26"/>
      <c r="I144" s="104">
        <v>4</v>
      </c>
      <c r="J144" s="105">
        <v>3300</v>
      </c>
      <c r="K144" s="106">
        <f t="shared" si="41"/>
        <v>825</v>
      </c>
      <c r="L144" s="107">
        <v>4</v>
      </c>
      <c r="M144" s="105">
        <f t="shared" si="63"/>
        <v>2941.040462427748</v>
      </c>
      <c r="N144" s="106">
        <f t="shared" si="56"/>
        <v>735.26011560693701</v>
      </c>
      <c r="O144" s="108">
        <f t="shared" si="57"/>
        <v>0</v>
      </c>
      <c r="P144" s="109">
        <f t="shared" si="58"/>
        <v>-89.739884393062994</v>
      </c>
      <c r="Q144" s="110">
        <f t="shared" si="59"/>
        <v>0.89122438255386305</v>
      </c>
      <c r="R144" s="290"/>
      <c r="S144" s="47">
        <v>0.79402777777777778</v>
      </c>
      <c r="T144" s="48">
        <v>0.81805555555555554</v>
      </c>
      <c r="U144" s="111">
        <v>15.283333333333378</v>
      </c>
      <c r="V144" s="112">
        <v>34.599999999999973</v>
      </c>
      <c r="W144" s="113"/>
      <c r="X144" s="13"/>
      <c r="Y144" s="276"/>
      <c r="Z144" s="277"/>
      <c r="AA144" s="172">
        <f t="shared" si="60"/>
        <v>-358.95953757225197</v>
      </c>
      <c r="AB144" s="110">
        <f t="shared" si="61"/>
        <v>0.89122438255386305</v>
      </c>
      <c r="AC144" s="282"/>
    </row>
    <row r="145" spans="1:29" ht="15.75" customHeight="1">
      <c r="A145" s="296"/>
      <c r="B145" s="100" t="s">
        <v>120</v>
      </c>
      <c r="C145" s="274" t="s">
        <v>149</v>
      </c>
      <c r="D145" s="275"/>
      <c r="E145" s="101">
        <v>16.66</v>
      </c>
      <c r="F145" s="102">
        <v>1917</v>
      </c>
      <c r="G145" s="103">
        <f t="shared" si="62"/>
        <v>31937.22</v>
      </c>
      <c r="H145" s="13">
        <v>2</v>
      </c>
      <c r="I145" s="104">
        <v>5</v>
      </c>
      <c r="J145" s="105">
        <v>3600</v>
      </c>
      <c r="K145" s="106">
        <f t="shared" si="41"/>
        <v>720</v>
      </c>
      <c r="L145" s="107">
        <v>5</v>
      </c>
      <c r="M145" s="105">
        <f t="shared" si="63"/>
        <v>3168.5950413223213</v>
      </c>
      <c r="N145" s="106">
        <f t="shared" si="56"/>
        <v>633.71900826446426</v>
      </c>
      <c r="O145" s="108">
        <f t="shared" si="57"/>
        <v>0</v>
      </c>
      <c r="P145" s="109">
        <f t="shared" si="58"/>
        <v>-86.280991735535736</v>
      </c>
      <c r="Q145" s="110">
        <f t="shared" si="59"/>
        <v>0.88016528925620041</v>
      </c>
      <c r="R145" s="290"/>
      <c r="S145" s="47">
        <v>0.82847222222222228</v>
      </c>
      <c r="T145" s="48">
        <v>0.85368055555555555</v>
      </c>
      <c r="U145" s="111">
        <v>15.000000000000107</v>
      </c>
      <c r="V145" s="112">
        <v>36.299999999999919</v>
      </c>
      <c r="W145" s="113">
        <v>0.85368055555555555</v>
      </c>
      <c r="X145" s="116">
        <v>0.90640046296296295</v>
      </c>
      <c r="Y145" s="276"/>
      <c r="Z145" s="277"/>
      <c r="AA145" s="172">
        <f t="shared" si="60"/>
        <v>-431.40495867767868</v>
      </c>
      <c r="AB145" s="110">
        <f t="shared" si="61"/>
        <v>0.88016528925620041</v>
      </c>
      <c r="AC145" s="282"/>
    </row>
    <row r="146" spans="1:29" ht="15.75" customHeight="1">
      <c r="A146" s="296"/>
      <c r="B146" s="100" t="s">
        <v>120</v>
      </c>
      <c r="C146" s="274" t="s">
        <v>157</v>
      </c>
      <c r="D146" s="275"/>
      <c r="E146" s="101">
        <v>24.82</v>
      </c>
      <c r="F146" s="102">
        <v>1361</v>
      </c>
      <c r="G146" s="121">
        <f t="shared" si="62"/>
        <v>33780.019999999997</v>
      </c>
      <c r="H146" s="122"/>
      <c r="I146" s="104">
        <v>4</v>
      </c>
      <c r="J146" s="105">
        <v>3300</v>
      </c>
      <c r="K146" s="106">
        <f t="shared" si="41"/>
        <v>825</v>
      </c>
      <c r="L146" s="107">
        <v>4</v>
      </c>
      <c r="M146" s="105">
        <f t="shared" si="63"/>
        <v>2939.172165566878</v>
      </c>
      <c r="N146" s="106">
        <f t="shared" si="56"/>
        <v>734.7930413917195</v>
      </c>
      <c r="O146" s="108">
        <f t="shared" si="57"/>
        <v>0</v>
      </c>
      <c r="P146" s="109">
        <f t="shared" si="58"/>
        <v>-90.206958608280502</v>
      </c>
      <c r="Q146" s="110">
        <f t="shared" si="59"/>
        <v>0.89065823198996308</v>
      </c>
      <c r="R146" s="290"/>
      <c r="S146" s="47">
        <v>0.90640046296296295</v>
      </c>
      <c r="T146" s="48">
        <v>0.92569444444444449</v>
      </c>
      <c r="U146" s="111">
        <v>75.916666666666657</v>
      </c>
      <c r="V146" s="112">
        <v>27.783333333333413</v>
      </c>
      <c r="W146" s="113"/>
      <c r="X146" s="50"/>
      <c r="Y146" s="276"/>
      <c r="Z146" s="277"/>
      <c r="AA146" s="172">
        <f t="shared" si="60"/>
        <v>-360.82783443312201</v>
      </c>
      <c r="AB146" s="110">
        <f t="shared" si="61"/>
        <v>0.89065823198996308</v>
      </c>
      <c r="AC146" s="282"/>
    </row>
    <row r="147" spans="1:29" ht="15.75" customHeight="1">
      <c r="A147" s="296"/>
      <c r="B147" s="100" t="s">
        <v>120</v>
      </c>
      <c r="C147" s="274" t="s">
        <v>148</v>
      </c>
      <c r="D147" s="275"/>
      <c r="E147" s="101">
        <v>17.89</v>
      </c>
      <c r="F147" s="102">
        <v>3225</v>
      </c>
      <c r="G147" s="121">
        <f t="shared" si="62"/>
        <v>57695.25</v>
      </c>
      <c r="H147" s="62"/>
      <c r="I147" s="104">
        <v>4</v>
      </c>
      <c r="J147" s="105">
        <v>3600</v>
      </c>
      <c r="K147" s="106">
        <f t="shared" si="41"/>
        <v>900</v>
      </c>
      <c r="L147" s="107">
        <v>4</v>
      </c>
      <c r="M147" s="105">
        <f t="shared" si="63"/>
        <v>3167.8035470668478</v>
      </c>
      <c r="N147" s="106">
        <f t="shared" si="56"/>
        <v>791.95088676671196</v>
      </c>
      <c r="O147" s="123">
        <f t="shared" si="57"/>
        <v>0</v>
      </c>
      <c r="P147" s="124">
        <f t="shared" si="58"/>
        <v>-108.04911323328804</v>
      </c>
      <c r="Q147" s="125">
        <f t="shared" si="59"/>
        <v>0.87994542974079104</v>
      </c>
      <c r="R147" s="290"/>
      <c r="S147" s="47">
        <v>0.93611111111111112</v>
      </c>
      <c r="T147" s="48">
        <v>0.9785300925925926</v>
      </c>
      <c r="U147" s="111">
        <v>14.999999999999947</v>
      </c>
      <c r="V147" s="112">
        <v>61.083333333333343</v>
      </c>
      <c r="W147" s="113"/>
      <c r="X147" s="116"/>
      <c r="Y147" s="276"/>
      <c r="Z147" s="277"/>
      <c r="AA147" s="172">
        <f t="shared" si="60"/>
        <v>-432.19645293315216</v>
      </c>
      <c r="AB147" s="110">
        <f t="shared" si="61"/>
        <v>0.87994542974079104</v>
      </c>
      <c r="AC147" s="282"/>
    </row>
    <row r="148" spans="1:29" ht="15.75" customHeight="1">
      <c r="A148" s="296"/>
      <c r="B148" s="100" t="s">
        <v>120</v>
      </c>
      <c r="C148" s="274" t="s">
        <v>149</v>
      </c>
      <c r="D148" s="275"/>
      <c r="E148" s="101">
        <v>16.66</v>
      </c>
      <c r="F148" s="102">
        <v>4757</v>
      </c>
      <c r="G148" s="121">
        <f t="shared" si="62"/>
        <v>79251.62</v>
      </c>
      <c r="H148" s="62"/>
      <c r="I148" s="104">
        <v>5</v>
      </c>
      <c r="J148" s="105">
        <v>3600</v>
      </c>
      <c r="K148" s="106">
        <f t="shared" si="41"/>
        <v>720</v>
      </c>
      <c r="L148" s="118">
        <v>5</v>
      </c>
      <c r="M148" s="105">
        <f t="shared" si="63"/>
        <v>3168.9859363434566</v>
      </c>
      <c r="N148" s="106">
        <f t="shared" si="56"/>
        <v>633.79718726869135</v>
      </c>
      <c r="O148" s="123">
        <f t="shared" si="57"/>
        <v>0</v>
      </c>
      <c r="P148" s="124">
        <f t="shared" si="58"/>
        <v>-86.202812731308654</v>
      </c>
      <c r="Q148" s="125">
        <f t="shared" si="59"/>
        <v>0.88027387120651579</v>
      </c>
      <c r="R148" s="290"/>
      <c r="S148" s="47">
        <v>0.98888888888888893</v>
      </c>
      <c r="T148" s="48">
        <v>1.0514351851851851</v>
      </c>
      <c r="U148" s="111">
        <v>14.916666666666707</v>
      </c>
      <c r="V148" s="112">
        <v>90.066666666666464</v>
      </c>
      <c r="W148" s="113"/>
      <c r="X148" s="116"/>
      <c r="Y148" s="276"/>
      <c r="Z148" s="277"/>
      <c r="AA148" s="172">
        <f t="shared" si="60"/>
        <v>-431.01406365654339</v>
      </c>
      <c r="AB148" s="110">
        <f t="shared" si="61"/>
        <v>0.88027387120651568</v>
      </c>
      <c r="AC148" s="282"/>
    </row>
    <row r="149" spans="1:29" ht="15.75" customHeight="1">
      <c r="A149" s="296"/>
      <c r="B149" s="100"/>
      <c r="C149" s="274"/>
      <c r="D149" s="275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290"/>
      <c r="S149" s="47"/>
      <c r="T149" s="48"/>
      <c r="U149" s="111"/>
      <c r="V149" s="112"/>
      <c r="W149" s="126"/>
      <c r="X149" s="127"/>
      <c r="Y149" s="276"/>
      <c r="Z149" s="277"/>
      <c r="AA149" s="172"/>
      <c r="AB149" s="110"/>
      <c r="AC149" s="282"/>
    </row>
    <row r="150" spans="1:29" ht="15.75" customHeight="1">
      <c r="A150" s="296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26"/>
      <c r="X150" s="127"/>
      <c r="Y150" s="276"/>
      <c r="Z150" s="277"/>
      <c r="AA150" s="172"/>
      <c r="AB150" s="110"/>
      <c r="AC150" s="282"/>
    </row>
    <row r="151" spans="1:29" ht="15.75" customHeight="1">
      <c r="A151" s="296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72"/>
      <c r="AB151" s="110"/>
      <c r="AC151" s="282"/>
    </row>
    <row r="152" spans="1:29" ht="15.75" customHeight="1">
      <c r="A152" s="296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72"/>
      <c r="AB152" s="110"/>
      <c r="AC152" s="282"/>
    </row>
    <row r="153" spans="1:29" ht="15.75" customHeight="1">
      <c r="A153" s="296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72"/>
      <c r="AB153" s="110"/>
      <c r="AC153" s="282"/>
    </row>
    <row r="154" spans="1:29" ht="15.75" customHeight="1">
      <c r="A154" s="296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13"/>
      <c r="X154" s="116"/>
      <c r="Y154" s="276"/>
      <c r="Z154" s="277"/>
      <c r="AA154" s="172"/>
      <c r="AB154" s="110"/>
      <c r="AC154" s="282"/>
    </row>
    <row r="155" spans="1:29" ht="15.75" customHeight="1">
      <c r="A155" s="296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72"/>
      <c r="AB155" s="110"/>
      <c r="AC155" s="282"/>
    </row>
    <row r="156" spans="1:29" ht="15.75" customHeight="1">
      <c r="A156" s="296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73"/>
      <c r="AB156" s="125"/>
      <c r="AC156" s="282"/>
    </row>
    <row r="157" spans="1:29" ht="15.75" customHeight="1" thickBot="1">
      <c r="A157" s="297"/>
      <c r="B157" s="133" t="s">
        <v>117</v>
      </c>
      <c r="C157" s="278"/>
      <c r="D157" s="278"/>
      <c r="E157" s="134"/>
      <c r="F157" s="167"/>
      <c r="G157" s="135"/>
      <c r="H157" s="69"/>
      <c r="I157" s="136">
        <f t="shared" ref="I157:J157" si="64">AVERAGE(I141:I156)</f>
        <v>4.25</v>
      </c>
      <c r="J157" s="137">
        <f t="shared" si="64"/>
        <v>3412.5</v>
      </c>
      <c r="K157" s="138">
        <f t="shared" ref="K157" si="65">J157/I157</f>
        <v>802.94117647058829</v>
      </c>
      <c r="L157" s="136">
        <f t="shared" ref="L157:M157" si="66">AVERAGE(L141:L156)</f>
        <v>4.25</v>
      </c>
      <c r="M157" s="137">
        <f t="shared" si="66"/>
        <v>3023.5206256587562</v>
      </c>
      <c r="N157" s="138">
        <f>M157/L157</f>
        <v>711.41661780206027</v>
      </c>
      <c r="O157" s="139">
        <f>L157-I157</f>
        <v>0</v>
      </c>
      <c r="P157" s="140">
        <f>N157-K157</f>
        <v>-91.524558668528016</v>
      </c>
      <c r="Q157" s="141">
        <f>N157/K157</f>
        <v>0.88601337015641202</v>
      </c>
      <c r="R157" s="291"/>
      <c r="S157" s="142">
        <f>S141</f>
        <v>0.70849537037037036</v>
      </c>
      <c r="T157" s="143">
        <f>INDEX(T141:T156,COUNTA(T141:T156))</f>
        <v>1.0514351851851851</v>
      </c>
      <c r="U157" s="144"/>
      <c r="V157" s="166"/>
      <c r="W157" s="167"/>
      <c r="X157" s="138"/>
      <c r="Y157" s="279"/>
      <c r="Z157" s="280"/>
      <c r="AA157" s="174">
        <f>M157-J157</f>
        <v>-388.97937434124378</v>
      </c>
      <c r="AB157" s="141">
        <f>M157/J157</f>
        <v>0.88601337015641213</v>
      </c>
      <c r="AC157" s="283"/>
    </row>
    <row r="159" spans="1:29">
      <c r="Y159" s="273" t="s">
        <v>159</v>
      </c>
      <c r="Z159" s="273"/>
    </row>
    <row r="160" spans="1:29">
      <c r="Y160" s="273" t="s">
        <v>160</v>
      </c>
      <c r="Z160" s="273"/>
    </row>
    <row r="161" spans="25:26">
      <c r="Y161" s="273" t="s">
        <v>161</v>
      </c>
      <c r="Z161" s="273"/>
    </row>
    <row r="162" spans="25:26">
      <c r="Y162" s="273" t="s">
        <v>162</v>
      </c>
      <c r="Z162" s="273"/>
    </row>
    <row r="163" spans="25:26">
      <c r="Y163" s="273" t="s">
        <v>163</v>
      </c>
      <c r="Z163" s="273"/>
    </row>
    <row r="164" spans="25:26">
      <c r="Y164" s="273" t="s">
        <v>164</v>
      </c>
      <c r="Z164" s="273"/>
    </row>
    <row r="165" spans="25:26">
      <c r="Y165" s="273" t="s">
        <v>165</v>
      </c>
      <c r="Z165" s="273"/>
    </row>
    <row r="166" spans="25:26">
      <c r="Y166" s="273" t="s">
        <v>166</v>
      </c>
      <c r="Z166" s="273"/>
    </row>
    <row r="167" spans="25:26">
      <c r="Y167" s="273" t="s">
        <v>167</v>
      </c>
      <c r="Z167" s="273"/>
    </row>
    <row r="168" spans="25:26">
      <c r="Y168" s="273" t="s">
        <v>168</v>
      </c>
      <c r="Z168" s="273"/>
    </row>
    <row r="169" spans="25:26">
      <c r="Y169" s="273" t="s">
        <v>169</v>
      </c>
      <c r="Z169" s="273"/>
    </row>
    <row r="170" spans="25:26">
      <c r="Y170" s="273" t="s">
        <v>170</v>
      </c>
      <c r="Z170" s="273"/>
    </row>
    <row r="171" spans="25:26">
      <c r="Y171" s="273" t="s">
        <v>171</v>
      </c>
      <c r="Z171" s="273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144" priority="1" operator="greaterThan">
      <formula>0</formula>
    </cfRule>
  </conditionalFormatting>
  <conditionalFormatting sqref="P5:P157 AA5:AA157">
    <cfRule type="cellIs" dxfId="143" priority="4" operator="lessThan">
      <formula>0</formula>
    </cfRule>
  </conditionalFormatting>
  <conditionalFormatting sqref="Q5:Q157 AB5:AB157">
    <cfRule type="cellIs" dxfId="142" priority="2" operator="greaterThan">
      <formula>1</formula>
    </cfRule>
    <cfRule type="cellIs" dxfId="141" priority="3" operator="lessThan">
      <formula>0.8</formula>
    </cfRule>
  </conditionalFormatting>
  <conditionalFormatting sqref="AC5:AC6 R5:R157 AC90:AC95">
    <cfRule type="cellIs" dxfId="140" priority="5" operator="lessThan">
      <formula>0.8</formula>
    </cfRule>
  </conditionalFormatting>
  <conditionalFormatting sqref="AC12:AC20">
    <cfRule type="cellIs" dxfId="139" priority="13" operator="lessThan">
      <formula>0.8</formula>
    </cfRule>
  </conditionalFormatting>
  <conditionalFormatting sqref="AC22:AC27">
    <cfRule type="cellIs" dxfId="138" priority="12" operator="lessThan">
      <formula>0.8</formula>
    </cfRule>
  </conditionalFormatting>
  <conditionalFormatting sqref="AC39">
    <cfRule type="cellIs" dxfId="137" priority="11" operator="lessThan">
      <formula>0.8</formula>
    </cfRule>
  </conditionalFormatting>
  <conditionalFormatting sqref="AC56">
    <cfRule type="cellIs" dxfId="136" priority="7" operator="lessThan">
      <formula>0.8</formula>
    </cfRule>
  </conditionalFormatting>
  <conditionalFormatting sqref="AC73:AC78">
    <cfRule type="cellIs" dxfId="135" priority="6" operator="lessThan">
      <formula>0.8</formula>
    </cfRule>
  </conditionalFormatting>
  <conditionalFormatting sqref="AC107">
    <cfRule type="cellIs" dxfId="134" priority="10" operator="lessThan">
      <formula>0.8</formula>
    </cfRule>
  </conditionalFormatting>
  <conditionalFormatting sqref="AC124">
    <cfRule type="cellIs" dxfId="133" priority="9" operator="lessThan">
      <formula>0.8</formula>
    </cfRule>
  </conditionalFormatting>
  <conditionalFormatting sqref="AC141:AC146">
    <cfRule type="cellIs" dxfId="132" priority="8" operator="lessThan">
      <formula>0.8</formula>
    </cfRule>
  </conditionalFormatting>
  <dataValidations count="1">
    <dataValidation type="list" allowBlank="1" showInputMessage="1" showErrorMessage="1" sqref="Y5:Z157" xr:uid="{83AB2B98-E51F-4A1F-9687-5C2846A7031B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92F6E-C12E-45D6-9EAB-F4A45BC98632}">
  <sheetPr>
    <tabColor theme="8" tint="0.59999389629810485"/>
    <pageSetUpPr fitToPage="1"/>
  </sheetPr>
  <dimension ref="A1:AG137"/>
  <sheetViews>
    <sheetView topLeftCell="H1" zoomScale="85" zoomScaleNormal="85" workbookViewId="0">
      <pane ySplit="4" topLeftCell="A95" activePane="bottomLeft" state="frozen"/>
      <selection activeCell="P24" sqref="P24"/>
      <selection pane="bottomLeft" activeCell="AA115" sqref="AA115:AB115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43311</v>
      </c>
      <c r="E1" s="88" t="s">
        <v>3</v>
      </c>
      <c r="F1" s="89">
        <f>SUM(G5:G123)</f>
        <v>2099333.0699999998</v>
      </c>
      <c r="G1" s="90" t="s">
        <v>84</v>
      </c>
      <c r="H1" s="91">
        <f>L21+L38+L55+L72+L89+L106+L123</f>
        <v>139.58333333333331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205</v>
      </c>
      <c r="Z1" s="192" t="s">
        <v>206</v>
      </c>
      <c r="AA1" s="370" t="s">
        <v>173</v>
      </c>
      <c r="AB1" s="371"/>
      <c r="AC1" s="176" t="s">
        <v>19</v>
      </c>
      <c r="AD1" s="177" t="s">
        <v>172</v>
      </c>
      <c r="AE1" s="338" t="s">
        <v>90</v>
      </c>
      <c r="AF1" s="353"/>
      <c r="AG1" s="354"/>
    </row>
    <row r="2" spans="1:33" ht="26.25" customHeight="1" thickBot="1">
      <c r="A2" s="331">
        <v>46087</v>
      </c>
      <c r="B2" s="332"/>
      <c r="C2" s="92" t="s">
        <v>40</v>
      </c>
      <c r="D2" s="93">
        <f>AVERAGE(N21,N38,N55,N72,N89,N106,N123)</f>
        <v>140.98742448692457</v>
      </c>
      <c r="E2" s="93" t="s">
        <v>91</v>
      </c>
      <c r="F2" s="94">
        <f>F1/D1</f>
        <v>48.471129043430075</v>
      </c>
      <c r="G2" s="95" t="s">
        <v>92</v>
      </c>
      <c r="H2" s="96">
        <f>COUNT(H5:H123)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SUM(Y21,Y38,Y55,Y72,Y89,Y106,Y123)</f>
        <v>0</v>
      </c>
      <c r="Z2" s="193">
        <f>SUM(Z21,Z38,Z55,Z72,Z89,Z106,Z123)</f>
        <v>0</v>
      </c>
      <c r="AA2" s="372"/>
      <c r="AB2" s="373"/>
      <c r="AC2" s="201">
        <f>SUM(AC21,AC38,AC55,AC72,AC89,AC106,AC123)</f>
        <v>32</v>
      </c>
      <c r="AD2" s="202">
        <f>SUM(AD21,AD38,AD55,AD72,AD89,AD106,AD123)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207</v>
      </c>
      <c r="Z3" s="364"/>
      <c r="AA3" s="366" t="s">
        <v>108</v>
      </c>
      <c r="AB3" s="367"/>
      <c r="AC3" s="363" t="s">
        <v>208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8"/>
      <c r="AB4" s="369"/>
      <c r="AC4" s="194" t="s">
        <v>174</v>
      </c>
      <c r="AD4" s="195" t="s">
        <v>175</v>
      </c>
      <c r="AE4" s="312"/>
      <c r="AF4" s="299"/>
      <c r="AG4" s="301"/>
    </row>
    <row r="5" spans="1:33" ht="15.75" customHeight="1">
      <c r="A5" s="284" t="s">
        <v>180</v>
      </c>
      <c r="B5" s="114" t="s">
        <v>181</v>
      </c>
      <c r="C5" s="362" t="s">
        <v>182</v>
      </c>
      <c r="D5" s="362"/>
      <c r="E5" s="147">
        <v>56.77</v>
      </c>
      <c r="F5" s="151">
        <v>3453</v>
      </c>
      <c r="G5" s="148">
        <f t="shared" ref="G5:G7" si="0">E5*F5</f>
        <v>196026.81</v>
      </c>
      <c r="H5" s="149"/>
      <c r="I5" s="150">
        <v>25</v>
      </c>
      <c r="J5" s="151">
        <v>2000</v>
      </c>
      <c r="K5" s="152">
        <f>J5/I5</f>
        <v>80</v>
      </c>
      <c r="L5" s="153">
        <v>26</v>
      </c>
      <c r="M5" s="151">
        <f>F5/V5*60</f>
        <v>1782.9604130808962</v>
      </c>
      <c r="N5" s="152">
        <f>M5/L5</f>
        <v>68.575400503111396</v>
      </c>
      <c r="O5" s="154">
        <f>L5-I5</f>
        <v>1</v>
      </c>
      <c r="P5" s="155">
        <f>N5-K5</f>
        <v>-11.424599496888604</v>
      </c>
      <c r="Q5" s="156">
        <f>N5/K5</f>
        <v>0.85719250628889243</v>
      </c>
      <c r="R5" s="289">
        <f>Q21</f>
        <v>0.8684948750873609</v>
      </c>
      <c r="S5" s="157">
        <v>0.29166666666666669</v>
      </c>
      <c r="T5" s="158">
        <v>0.37236111111111109</v>
      </c>
      <c r="U5" s="159"/>
      <c r="V5" s="160">
        <v>116.19999999999993</v>
      </c>
      <c r="W5" s="181"/>
      <c r="X5" s="152"/>
      <c r="Y5" s="12"/>
      <c r="Z5" s="198"/>
      <c r="AA5" s="292"/>
      <c r="AB5" s="293"/>
      <c r="AC5" s="12">
        <v>3</v>
      </c>
      <c r="AD5" s="198"/>
      <c r="AE5" s="178">
        <f>M5-J5</f>
        <v>-217.03958691910384</v>
      </c>
      <c r="AF5" s="132">
        <f>M5/J5</f>
        <v>0.89148020654044813</v>
      </c>
      <c r="AG5" s="365">
        <f>AF21</f>
        <v>0.89196770954918148</v>
      </c>
    </row>
    <row r="6" spans="1:33" ht="15.75" customHeight="1">
      <c r="A6" s="285"/>
      <c r="B6" s="100" t="s">
        <v>183</v>
      </c>
      <c r="C6" s="361" t="s">
        <v>186</v>
      </c>
      <c r="D6" s="361"/>
      <c r="E6" s="101">
        <v>59.52</v>
      </c>
      <c r="F6" s="102">
        <v>3397</v>
      </c>
      <c r="G6" s="103">
        <f t="shared" si="0"/>
        <v>202189.44</v>
      </c>
      <c r="H6" s="26"/>
      <c r="I6" s="104">
        <v>25</v>
      </c>
      <c r="J6" s="105">
        <v>2000</v>
      </c>
      <c r="K6" s="106">
        <f t="shared" ref="K6:K42" si="1">J6/I6</f>
        <v>80</v>
      </c>
      <c r="L6" s="107">
        <v>26</v>
      </c>
      <c r="M6" s="105">
        <f>F6/V6*60</f>
        <v>1783.98249452954</v>
      </c>
      <c r="N6" s="106">
        <f>M6/L6</f>
        <v>68.614711328059229</v>
      </c>
      <c r="O6" s="108">
        <f>L6-I6</f>
        <v>1</v>
      </c>
      <c r="P6" s="109">
        <f>N6-K6</f>
        <v>-11.385288671940771</v>
      </c>
      <c r="Q6" s="110">
        <f>N6/K6</f>
        <v>0.85768389160074032</v>
      </c>
      <c r="R6" s="290"/>
      <c r="S6" s="47">
        <v>0.37569444444444444</v>
      </c>
      <c r="T6" s="48">
        <v>0.45503472222222224</v>
      </c>
      <c r="U6" s="111">
        <v>4.8000000000000309</v>
      </c>
      <c r="V6" s="112">
        <v>114.25000000000003</v>
      </c>
      <c r="W6" s="113">
        <v>0.45503472222222224</v>
      </c>
      <c r="X6" s="116">
        <v>0.49405092592592592</v>
      </c>
      <c r="Y6" s="12"/>
      <c r="Z6" s="198"/>
      <c r="AA6" s="276"/>
      <c r="AB6" s="277"/>
      <c r="AC6" s="12">
        <v>3</v>
      </c>
      <c r="AD6" s="198"/>
      <c r="AE6" s="117">
        <f>M6-J6</f>
        <v>-216.01750547046004</v>
      </c>
      <c r="AF6" s="110">
        <f>M6/J6</f>
        <v>0.89199124726476997</v>
      </c>
      <c r="AG6" s="359"/>
    </row>
    <row r="7" spans="1:33" ht="15.75" customHeight="1">
      <c r="A7" s="285"/>
      <c r="B7" s="100" t="s">
        <v>183</v>
      </c>
      <c r="C7" s="361" t="s">
        <v>184</v>
      </c>
      <c r="D7" s="361"/>
      <c r="E7" s="101">
        <v>77.34</v>
      </c>
      <c r="F7" s="102">
        <v>1415</v>
      </c>
      <c r="G7" s="103">
        <f t="shared" si="0"/>
        <v>109436.1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1784.8633496846521</v>
      </c>
      <c r="N7" s="106">
        <f>M7/L7</f>
        <v>74.36930623686051</v>
      </c>
      <c r="O7" s="108">
        <f>L7-I7</f>
        <v>0</v>
      </c>
      <c r="P7" s="109">
        <f>N7-K7</f>
        <v>-8.9640270964728188</v>
      </c>
      <c r="Q7" s="110">
        <f>N7/K7</f>
        <v>0.89243167484232622</v>
      </c>
      <c r="R7" s="290"/>
      <c r="S7" s="47">
        <v>0.49405092592592592</v>
      </c>
      <c r="T7" s="48">
        <v>0.52708333333333335</v>
      </c>
      <c r="U7" s="111">
        <v>56.183333333333294</v>
      </c>
      <c r="V7" s="112">
        <v>47.566666666666691</v>
      </c>
      <c r="W7" s="113"/>
      <c r="X7" s="116"/>
      <c r="Y7" s="12"/>
      <c r="Z7" s="198"/>
      <c r="AA7" s="276"/>
      <c r="AB7" s="277"/>
      <c r="AC7" s="12">
        <v>2</v>
      </c>
      <c r="AD7" s="198"/>
      <c r="AE7" s="117">
        <f>M7-J7</f>
        <v>-215.13665031534788</v>
      </c>
      <c r="AF7" s="110">
        <f>M7/J7</f>
        <v>0.89243167484232611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24.666666666666668</v>
      </c>
      <c r="J21" s="137">
        <f t="shared" si="2"/>
        <v>2000</v>
      </c>
      <c r="K21" s="138">
        <f t="shared" ref="K21" si="3">J21/I21</f>
        <v>81.081081081081081</v>
      </c>
      <c r="L21" s="136">
        <f t="shared" ref="L21:M21" si="4">AVERAGE(L5:L20)</f>
        <v>25.333333333333332</v>
      </c>
      <c r="M21" s="137">
        <f t="shared" si="4"/>
        <v>1783.9354190983629</v>
      </c>
      <c r="N21" s="138">
        <f>M21/L21</f>
        <v>70.41850338546169</v>
      </c>
      <c r="O21" s="139">
        <f>L21-I21</f>
        <v>0.6666666666666643</v>
      </c>
      <c r="P21" s="140">
        <f>N21-K21</f>
        <v>-10.66257769561939</v>
      </c>
      <c r="Q21" s="141">
        <f>N21/K21</f>
        <v>0.8684948750873609</v>
      </c>
      <c r="R21" s="291"/>
      <c r="S21" s="142">
        <f>S5</f>
        <v>0.29166666666666669</v>
      </c>
      <c r="T21" s="143">
        <f>INDEX(T5:T20,COUNTA(T5:T20))</f>
        <v>0.52708333333333335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8</v>
      </c>
      <c r="AD21" s="180">
        <f>SUM(AD5:AD20)</f>
        <v>0</v>
      </c>
      <c r="AE21" s="168">
        <f>M21-J21</f>
        <v>-216.0645809016371</v>
      </c>
      <c r="AF21" s="141">
        <f>M21/J21</f>
        <v>0.89196770954918148</v>
      </c>
      <c r="AG21" s="360"/>
    </row>
    <row r="22" spans="1:33" ht="15.75" customHeight="1">
      <c r="A22" s="294" t="s">
        <v>187</v>
      </c>
      <c r="B22" s="146" t="s">
        <v>176</v>
      </c>
      <c r="C22" s="287" t="s">
        <v>177</v>
      </c>
      <c r="D22" s="288"/>
      <c r="E22" s="147">
        <v>19.7</v>
      </c>
      <c r="F22" s="159">
        <v>3468</v>
      </c>
      <c r="G22" s="148">
        <f t="shared" ref="G22:G25" si="5">E22*F22</f>
        <v>68319.599999999991</v>
      </c>
      <c r="H22" s="149"/>
      <c r="I22" s="153">
        <v>13</v>
      </c>
      <c r="J22" s="151">
        <v>1200</v>
      </c>
      <c r="K22" s="152">
        <f>J22/I22</f>
        <v>92.307692307692307</v>
      </c>
      <c r="L22" s="153">
        <v>13</v>
      </c>
      <c r="M22" s="151">
        <f>F22/V22*60</f>
        <v>1079.6264268419231</v>
      </c>
      <c r="N22" s="152">
        <f>M22/L22</f>
        <v>83.048186680147936</v>
      </c>
      <c r="O22" s="154">
        <f>L22-I22</f>
        <v>0</v>
      </c>
      <c r="P22" s="155">
        <f>N22-K22</f>
        <v>-9.259505627544371</v>
      </c>
      <c r="Q22" s="156">
        <f>N22/K22</f>
        <v>0.89968868903493593</v>
      </c>
      <c r="R22" s="289">
        <f>Q38</f>
        <v>0.88180420276080584</v>
      </c>
      <c r="S22" s="157">
        <v>0.25018518518518518</v>
      </c>
      <c r="T22" s="158">
        <v>0.3840277777777778</v>
      </c>
      <c r="U22" s="159"/>
      <c r="V22" s="160">
        <v>192.73333333333338</v>
      </c>
      <c r="W22" s="97"/>
      <c r="X22" s="98"/>
      <c r="Y22" s="12"/>
      <c r="Z22" s="198"/>
      <c r="AA22" s="292"/>
      <c r="AB22" s="293"/>
      <c r="AC22" s="12">
        <v>4</v>
      </c>
      <c r="AD22" s="198"/>
      <c r="AE22" s="115">
        <f>M22-J22</f>
        <v>-120.37357315807685</v>
      </c>
      <c r="AF22" s="156">
        <f>M22/J22</f>
        <v>0.89968868903493593</v>
      </c>
      <c r="AG22" s="358">
        <f>AF38</f>
        <v>0.89340688963923753</v>
      </c>
    </row>
    <row r="23" spans="1:33" ht="15.75" customHeight="1">
      <c r="A23" s="295"/>
      <c r="B23" s="163" t="s">
        <v>183</v>
      </c>
      <c r="C23" s="274" t="s">
        <v>193</v>
      </c>
      <c r="D23" s="275"/>
      <c r="E23" s="101">
        <v>71.55</v>
      </c>
      <c r="F23" s="111">
        <v>1759</v>
      </c>
      <c r="G23" s="103">
        <f t="shared" si="5"/>
        <v>125856.45</v>
      </c>
      <c r="H23" s="26"/>
      <c r="I23" s="107">
        <v>22</v>
      </c>
      <c r="J23" s="105">
        <v>2000</v>
      </c>
      <c r="K23" s="106">
        <f t="shared" si="1"/>
        <v>90.909090909090907</v>
      </c>
      <c r="L23" s="107">
        <v>22</v>
      </c>
      <c r="M23" s="105">
        <f>F23/V23*60</f>
        <v>1784.780157835402</v>
      </c>
      <c r="N23" s="106">
        <f>M23/L23</f>
        <v>81.126370810700095</v>
      </c>
      <c r="O23" s="108">
        <f>L23-I23</f>
        <v>0</v>
      </c>
      <c r="P23" s="109">
        <f>N23-K23</f>
        <v>-9.7827200983908114</v>
      </c>
      <c r="Q23" s="110">
        <f>N23/K23</f>
        <v>0.89239007891770106</v>
      </c>
      <c r="R23" s="290"/>
      <c r="S23" s="47">
        <v>0.38750000000000001</v>
      </c>
      <c r="T23" s="48">
        <v>0.42856481481481479</v>
      </c>
      <c r="U23" s="111">
        <v>4.9999999999999822</v>
      </c>
      <c r="V23" s="112">
        <v>59.133333333333276</v>
      </c>
      <c r="W23" s="113"/>
      <c r="X23" s="116"/>
      <c r="Y23" s="12"/>
      <c r="Z23" s="198"/>
      <c r="AA23" s="276"/>
      <c r="AB23" s="277"/>
      <c r="AC23" s="12">
        <v>1</v>
      </c>
      <c r="AD23" s="198"/>
      <c r="AE23" s="117">
        <f>M23-J23</f>
        <v>-215.21984216459805</v>
      </c>
      <c r="AF23" s="110">
        <f>M23/J23</f>
        <v>0.89239007891770095</v>
      </c>
      <c r="AG23" s="359"/>
    </row>
    <row r="24" spans="1:33" ht="15.75" customHeight="1">
      <c r="A24" s="295"/>
      <c r="B24" s="163" t="s">
        <v>183</v>
      </c>
      <c r="C24" s="274" t="s">
        <v>190</v>
      </c>
      <c r="D24" s="275"/>
      <c r="E24" s="101">
        <v>47.37</v>
      </c>
      <c r="F24" s="111">
        <v>1440</v>
      </c>
      <c r="G24" s="103">
        <f t="shared" si="5"/>
        <v>68212.800000000003</v>
      </c>
      <c r="H24" s="26"/>
      <c r="I24" s="107">
        <v>21</v>
      </c>
      <c r="J24" s="105">
        <v>2000</v>
      </c>
      <c r="K24" s="106">
        <f t="shared" si="1"/>
        <v>95.238095238095241</v>
      </c>
      <c r="L24" s="107">
        <v>22</v>
      </c>
      <c r="M24" s="105">
        <f>F24/V24*60</f>
        <v>1783.2817337461308</v>
      </c>
      <c r="N24" s="106">
        <f>M24/L24</f>
        <v>81.058260624824129</v>
      </c>
      <c r="O24" s="108">
        <f>L24-I24</f>
        <v>1</v>
      </c>
      <c r="P24" s="109">
        <f>N24-K24</f>
        <v>-14.179834613271112</v>
      </c>
      <c r="Q24" s="110">
        <f>N24/K24</f>
        <v>0.85111173656065331</v>
      </c>
      <c r="R24" s="290"/>
      <c r="S24" s="47">
        <v>0.43194444444444446</v>
      </c>
      <c r="T24" s="48">
        <v>0.46559027777777778</v>
      </c>
      <c r="U24" s="111">
        <v>4.8666666666667346</v>
      </c>
      <c r="V24" s="112">
        <v>48.449999999999982</v>
      </c>
      <c r="W24" s="113">
        <v>0.46559027777777778</v>
      </c>
      <c r="X24" s="116">
        <v>0.50416666666666665</v>
      </c>
      <c r="Y24" s="12"/>
      <c r="Z24" s="198"/>
      <c r="AA24" s="276"/>
      <c r="AB24" s="277"/>
      <c r="AC24" s="12">
        <v>1</v>
      </c>
      <c r="AD24" s="198"/>
      <c r="AE24" s="117">
        <f>M24-J24</f>
        <v>-216.71826625386916</v>
      </c>
      <c r="AF24" s="110">
        <f>M24/J24</f>
        <v>0.89164086687306543</v>
      </c>
      <c r="AG24" s="359"/>
    </row>
    <row r="25" spans="1:33" ht="15.75" customHeight="1">
      <c r="A25" s="295"/>
      <c r="B25" s="163" t="s">
        <v>183</v>
      </c>
      <c r="C25" s="274" t="s">
        <v>192</v>
      </c>
      <c r="D25" s="275"/>
      <c r="E25" s="101">
        <v>53.76</v>
      </c>
      <c r="F25" s="111">
        <v>2296</v>
      </c>
      <c r="G25" s="103">
        <f t="shared" si="5"/>
        <v>123432.95999999999</v>
      </c>
      <c r="H25" s="26"/>
      <c r="I25" s="107">
        <v>20</v>
      </c>
      <c r="J25" s="105">
        <v>2000</v>
      </c>
      <c r="K25" s="106">
        <f t="shared" si="1"/>
        <v>100</v>
      </c>
      <c r="L25" s="107">
        <v>20</v>
      </c>
      <c r="M25" s="105">
        <f>F25/V25*60</f>
        <v>1784.8412869790548</v>
      </c>
      <c r="N25" s="106">
        <f>M25/L25</f>
        <v>89.242064348952738</v>
      </c>
      <c r="O25" s="108">
        <f>L25-I25</f>
        <v>0</v>
      </c>
      <c r="P25" s="109">
        <f>N25-K25</f>
        <v>-10.757935651047262</v>
      </c>
      <c r="Q25" s="110">
        <f>N25/K25</f>
        <v>0.89242064348952743</v>
      </c>
      <c r="R25" s="290"/>
      <c r="S25" s="47">
        <v>0.50416666666666665</v>
      </c>
      <c r="T25" s="48">
        <v>0.55776620370370367</v>
      </c>
      <c r="U25" s="111">
        <v>55.549999999999969</v>
      </c>
      <c r="V25" s="112">
        <v>77.183333333333309</v>
      </c>
      <c r="W25" s="113"/>
      <c r="X25" s="116"/>
      <c r="Y25" s="12"/>
      <c r="Z25" s="198"/>
      <c r="AA25" s="276"/>
      <c r="AB25" s="277"/>
      <c r="AC25" s="12">
        <v>2</v>
      </c>
      <c r="AD25" s="198"/>
      <c r="AE25" s="117">
        <f>M25-J25</f>
        <v>-215.15871302094524</v>
      </c>
      <c r="AF25" s="110">
        <f>M25/J25</f>
        <v>0.89242064348952743</v>
      </c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19</v>
      </c>
      <c r="J38" s="137">
        <f t="shared" si="6"/>
        <v>1800</v>
      </c>
      <c r="K38" s="138">
        <f t="shared" ref="K38" si="7">J38/I38</f>
        <v>94.736842105263165</v>
      </c>
      <c r="L38" s="136">
        <f t="shared" ref="L38:M38" si="8">AVERAGE(L22:L37)</f>
        <v>19.25</v>
      </c>
      <c r="M38" s="137">
        <f t="shared" si="8"/>
        <v>1608.1324013506276</v>
      </c>
      <c r="N38" s="138">
        <f>M38/L38</f>
        <v>83.539345524707926</v>
      </c>
      <c r="O38" s="139">
        <f>L38-I38</f>
        <v>0.25</v>
      </c>
      <c r="P38" s="140">
        <f>N38-K38</f>
        <v>-11.197496580555239</v>
      </c>
      <c r="Q38" s="141">
        <f>N38/K38</f>
        <v>0.88180420276080584</v>
      </c>
      <c r="R38" s="291"/>
      <c r="S38" s="142">
        <f>S22</f>
        <v>0.25018518518518518</v>
      </c>
      <c r="T38" s="143">
        <f>INDEX(T22:T37,COUNTA(T22:T37))</f>
        <v>0.55776620370370367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8</v>
      </c>
      <c r="AD38" s="180">
        <f>SUM(AD22:AD37)</f>
        <v>0</v>
      </c>
      <c r="AE38" s="168">
        <f>M38-J38</f>
        <v>-191.86759864937244</v>
      </c>
      <c r="AF38" s="141">
        <f>M38/J38</f>
        <v>0.89340688963923753</v>
      </c>
      <c r="AG38" s="360"/>
    </row>
    <row r="39" spans="1:33" ht="15.75" customHeight="1">
      <c r="A39" s="284" t="s">
        <v>189</v>
      </c>
      <c r="B39" s="146" t="s">
        <v>183</v>
      </c>
      <c r="C39" s="287" t="s">
        <v>188</v>
      </c>
      <c r="D39" s="288"/>
      <c r="E39" s="147">
        <v>59.34</v>
      </c>
      <c r="F39" s="97">
        <v>947</v>
      </c>
      <c r="G39" s="148">
        <f t="shared" ref="G39:G42" si="9">E39*F39</f>
        <v>56194.98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25</v>
      </c>
      <c r="M39" s="151">
        <f>F39/V39*60</f>
        <v>1784.9214659685867</v>
      </c>
      <c r="N39" s="152">
        <f>M39/L39</f>
        <v>71.396858638743467</v>
      </c>
      <c r="O39" s="154">
        <f>L39-I39</f>
        <v>1</v>
      </c>
      <c r="P39" s="155">
        <f>N39-K39</f>
        <v>-11.936474694589862</v>
      </c>
      <c r="Q39" s="156">
        <f>N39/K39</f>
        <v>0.85676230366492168</v>
      </c>
      <c r="R39" s="289">
        <f>Q55</f>
        <v>0.87762936280118753</v>
      </c>
      <c r="S39" s="157">
        <v>0.29178240740740741</v>
      </c>
      <c r="T39" s="158">
        <v>0.31388888888888888</v>
      </c>
      <c r="U39" s="159"/>
      <c r="V39" s="160">
        <v>31.833333333333329</v>
      </c>
      <c r="W39" s="158"/>
      <c r="X39" s="169"/>
      <c r="Y39" s="12"/>
      <c r="Z39" s="198"/>
      <c r="AA39" s="292"/>
      <c r="AB39" s="293"/>
      <c r="AC39" s="12">
        <v>1</v>
      </c>
      <c r="AD39" s="198"/>
      <c r="AE39" s="115">
        <f>M39-J39</f>
        <v>-215.07853403141326</v>
      </c>
      <c r="AF39" s="156">
        <f>M39/J39</f>
        <v>0.8924607329842934</v>
      </c>
      <c r="AG39" s="281">
        <f>AF55</f>
        <v>0.92585075636169234</v>
      </c>
    </row>
    <row r="40" spans="1:33" ht="15.75" customHeight="1">
      <c r="A40" s="285"/>
      <c r="B40" s="163" t="s">
        <v>183</v>
      </c>
      <c r="C40" s="274" t="s">
        <v>185</v>
      </c>
      <c r="D40" s="275"/>
      <c r="E40" s="101">
        <v>58.67</v>
      </c>
      <c r="F40" s="102">
        <v>2655</v>
      </c>
      <c r="G40" s="103">
        <f t="shared" si="9"/>
        <v>155768.85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24</v>
      </c>
      <c r="M40" s="105">
        <f>F40/V40*60</f>
        <v>1781.8791946308711</v>
      </c>
      <c r="N40" s="106">
        <f>M40/L40</f>
        <v>74.244966442952958</v>
      </c>
      <c r="O40" s="108">
        <f>L40-I40</f>
        <v>1</v>
      </c>
      <c r="P40" s="109">
        <f>N40-K40</f>
        <v>-12.71155529617748</v>
      </c>
      <c r="Q40" s="110">
        <f>N40/K40</f>
        <v>0.853817114093959</v>
      </c>
      <c r="R40" s="290"/>
      <c r="S40" s="47">
        <v>0.31805555555555554</v>
      </c>
      <c r="T40" s="48">
        <v>0.38013888888888892</v>
      </c>
      <c r="U40" s="111">
        <v>5.9999999999999787</v>
      </c>
      <c r="V40" s="112">
        <v>89.400000000000063</v>
      </c>
      <c r="W40" s="113"/>
      <c r="X40" s="116"/>
      <c r="Y40" s="12"/>
      <c r="Z40" s="198"/>
      <c r="AA40" s="276"/>
      <c r="AB40" s="277"/>
      <c r="AC40" s="12">
        <v>2</v>
      </c>
      <c r="AD40" s="198"/>
      <c r="AE40" s="117">
        <f>M40-J40</f>
        <v>-218.1208053691289</v>
      </c>
      <c r="AF40" s="110">
        <f>M40/J40</f>
        <v>0.89093959731543559</v>
      </c>
      <c r="AG40" s="282"/>
    </row>
    <row r="41" spans="1:33" ht="15.75" customHeight="1">
      <c r="A41" s="285"/>
      <c r="B41" s="163" t="s">
        <v>183</v>
      </c>
      <c r="C41" s="274" t="s">
        <v>191</v>
      </c>
      <c r="D41" s="275"/>
      <c r="E41" s="101">
        <v>59.54</v>
      </c>
      <c r="F41" s="102">
        <v>2249</v>
      </c>
      <c r="G41" s="103">
        <f t="shared" si="9"/>
        <v>133905.46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24</v>
      </c>
      <c r="M41" s="105">
        <f>F41/V41*60</f>
        <v>1783.3480176211451</v>
      </c>
      <c r="N41" s="106">
        <f>M41/L41</f>
        <v>74.306167400881051</v>
      </c>
      <c r="O41" s="108">
        <f>L41-I41</f>
        <v>1</v>
      </c>
      <c r="P41" s="109">
        <f>N41-K41</f>
        <v>-12.650354338249386</v>
      </c>
      <c r="Q41" s="110">
        <f>N41/K41</f>
        <v>0.85452092511013211</v>
      </c>
      <c r="R41" s="290"/>
      <c r="S41" s="47">
        <v>0.3835648148148148</v>
      </c>
      <c r="T41" s="48">
        <v>0.43611111111111112</v>
      </c>
      <c r="U41" s="111">
        <v>4.9333333333332785</v>
      </c>
      <c r="V41" s="112">
        <v>75.666666666666686</v>
      </c>
      <c r="W41" s="113">
        <v>0.43611111111111112</v>
      </c>
      <c r="X41" s="116">
        <v>0.47499999999999998</v>
      </c>
      <c r="Y41" s="12"/>
      <c r="Z41" s="198"/>
      <c r="AA41" s="276"/>
      <c r="AB41" s="277"/>
      <c r="AC41" s="12">
        <v>2</v>
      </c>
      <c r="AD41" s="198"/>
      <c r="AE41" s="117">
        <f>M41-J41</f>
        <v>-216.65198237885488</v>
      </c>
      <c r="AF41" s="110">
        <f>M41/J41</f>
        <v>0.89167400881057257</v>
      </c>
      <c r="AG41" s="282"/>
    </row>
    <row r="42" spans="1:33" ht="15.75" customHeight="1">
      <c r="A42" s="285"/>
      <c r="B42" s="163" t="s">
        <v>178</v>
      </c>
      <c r="C42" s="274" t="s">
        <v>179</v>
      </c>
      <c r="D42" s="275"/>
      <c r="E42" s="101">
        <v>29.97</v>
      </c>
      <c r="F42" s="102">
        <v>2105</v>
      </c>
      <c r="G42" s="103">
        <f t="shared" si="9"/>
        <v>63086.85</v>
      </c>
      <c r="H42" s="26"/>
      <c r="I42" s="104">
        <v>21</v>
      </c>
      <c r="J42" s="105">
        <v>2790</v>
      </c>
      <c r="K42" s="106">
        <f t="shared" si="1"/>
        <v>132.85714285714286</v>
      </c>
      <c r="L42" s="107">
        <v>23</v>
      </c>
      <c r="M42" s="105">
        <f>F42/V42*60</f>
        <v>2788.0794701986729</v>
      </c>
      <c r="N42" s="106">
        <f>M42/L42</f>
        <v>121.22084653037709</v>
      </c>
      <c r="O42" s="108">
        <f>L42-I42</f>
        <v>2</v>
      </c>
      <c r="P42" s="109">
        <f>N42-K42</f>
        <v>-11.636296326765773</v>
      </c>
      <c r="Q42" s="110">
        <f>N42/K42</f>
        <v>0.91241497388455872</v>
      </c>
      <c r="R42" s="290"/>
      <c r="S42" s="47">
        <v>0.47499999999999998</v>
      </c>
      <c r="T42" s="48">
        <v>0.50645833333333334</v>
      </c>
      <c r="U42" s="111">
        <v>55.999999999999957</v>
      </c>
      <c r="V42" s="112">
        <v>45.300000000000047</v>
      </c>
      <c r="W42" s="113"/>
      <c r="X42" s="116"/>
      <c r="Y42" s="12"/>
      <c r="Z42" s="198"/>
      <c r="AA42" s="276"/>
      <c r="AB42" s="277"/>
      <c r="AC42" s="12">
        <v>1</v>
      </c>
      <c r="AD42" s="198"/>
      <c r="AE42" s="117">
        <f>M42-J42</f>
        <v>-1.9205298013271204</v>
      </c>
      <c r="AF42" s="110">
        <f>M42/J42</f>
        <v>0.99931163806404044</v>
      </c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22.75</v>
      </c>
      <c r="J55" s="137">
        <f t="shared" si="10"/>
        <v>2197.5</v>
      </c>
      <c r="K55" s="138">
        <f t="shared" ref="K55:K58" si="11">J55/I55</f>
        <v>96.593406593406598</v>
      </c>
      <c r="L55" s="136">
        <f t="shared" ref="L55:M55" si="12">AVERAGE(L39:L54)</f>
        <v>24</v>
      </c>
      <c r="M55" s="137">
        <f t="shared" si="12"/>
        <v>2034.5570371048188</v>
      </c>
      <c r="N55" s="138">
        <f>M55/L55</f>
        <v>84.773209879367457</v>
      </c>
      <c r="O55" s="139">
        <f>L55-I55</f>
        <v>1.25</v>
      </c>
      <c r="P55" s="140">
        <f>N55-K55</f>
        <v>-11.820196714039142</v>
      </c>
      <c r="Q55" s="141">
        <f>N55/K55</f>
        <v>0.87762936280118753</v>
      </c>
      <c r="R55" s="291"/>
      <c r="S55" s="142">
        <f>S39</f>
        <v>0.29178240740740741</v>
      </c>
      <c r="T55" s="143">
        <f>INDEX(T39:T54,COUNTA(T39:T54))</f>
        <v>0.50645833333333334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6</v>
      </c>
      <c r="AD55" s="191">
        <f>SUM(AD39:AD54)</f>
        <v>0</v>
      </c>
      <c r="AE55" s="168">
        <f>M55-J55</f>
        <v>-162.94296289518115</v>
      </c>
      <c r="AF55" s="141">
        <f>M55/J55</f>
        <v>0.92585075636169234</v>
      </c>
      <c r="AG55" s="283"/>
    </row>
    <row r="56" spans="1:33" ht="15.75" customHeight="1">
      <c r="A56" s="294" t="s">
        <v>118</v>
      </c>
      <c r="B56" s="100" t="s">
        <v>211</v>
      </c>
      <c r="C56" s="274" t="s">
        <v>212</v>
      </c>
      <c r="D56" s="275"/>
      <c r="E56" s="101">
        <v>27.05</v>
      </c>
      <c r="F56" s="102">
        <v>539</v>
      </c>
      <c r="G56" s="121">
        <f t="shared" ref="G56:G58" si="13">E56*F56</f>
        <v>14579.95</v>
      </c>
      <c r="H56" s="122"/>
      <c r="I56" s="104">
        <v>6</v>
      </c>
      <c r="J56" s="105">
        <v>3273</v>
      </c>
      <c r="K56" s="106">
        <f t="shared" si="11"/>
        <v>545.5</v>
      </c>
      <c r="L56" s="107">
        <v>6</v>
      </c>
      <c r="M56" s="105">
        <f>F56/V56*60</f>
        <v>2962.4427480916102</v>
      </c>
      <c r="N56" s="106">
        <f>M56/L56</f>
        <v>493.74045801526836</v>
      </c>
      <c r="O56" s="108">
        <f>L56-I56</f>
        <v>0</v>
      </c>
      <c r="P56" s="109">
        <f>N56-K56</f>
        <v>-51.759541984731641</v>
      </c>
      <c r="Q56" s="110">
        <f>N56/K56</f>
        <v>0.90511541341020785</v>
      </c>
      <c r="R56" s="289">
        <f>Q72</f>
        <v>0.90449199550489701</v>
      </c>
      <c r="S56" s="47">
        <v>0.4521412037037037</v>
      </c>
      <c r="T56" s="48">
        <v>0.4597222222222222</v>
      </c>
      <c r="U56" s="111">
        <v>5.083333333333302</v>
      </c>
      <c r="V56" s="112">
        <v>10.916666666666641</v>
      </c>
      <c r="W56" s="113"/>
      <c r="X56" s="116"/>
      <c r="Y56" s="12"/>
      <c r="Z56" s="198"/>
      <c r="AA56" s="292"/>
      <c r="AB56" s="293"/>
      <c r="AC56" s="12">
        <v>1</v>
      </c>
      <c r="AD56" s="198"/>
      <c r="AE56" s="115">
        <f>M56-J56</f>
        <v>-310.55725190838984</v>
      </c>
      <c r="AF56" s="156">
        <f>M56/J56</f>
        <v>0.90511541341020785</v>
      </c>
      <c r="AG56" s="281">
        <f>AF72</f>
        <v>0.9044919955048969</v>
      </c>
    </row>
    <row r="57" spans="1:33" ht="15.75" customHeight="1">
      <c r="A57" s="295"/>
      <c r="B57" s="100" t="s">
        <v>211</v>
      </c>
      <c r="C57" s="274" t="s">
        <v>215</v>
      </c>
      <c r="D57" s="275"/>
      <c r="E57" s="101">
        <v>26.21</v>
      </c>
      <c r="F57" s="102">
        <v>2484</v>
      </c>
      <c r="G57" s="121">
        <f t="shared" si="13"/>
        <v>65105.64</v>
      </c>
      <c r="H57" s="62"/>
      <c r="I57" s="104">
        <v>6</v>
      </c>
      <c r="J57" s="105">
        <v>3273</v>
      </c>
      <c r="K57" s="106">
        <f t="shared" si="11"/>
        <v>545.5</v>
      </c>
      <c r="L57" s="107">
        <v>6</v>
      </c>
      <c r="M57" s="105">
        <f>F57/V57*60</f>
        <v>2963.0218687872793</v>
      </c>
      <c r="N57" s="106">
        <f>M57/L57</f>
        <v>493.83697813121324</v>
      </c>
      <c r="O57" s="123">
        <f>L57-I57</f>
        <v>0</v>
      </c>
      <c r="P57" s="124">
        <f>N57-K57</f>
        <v>-51.663021868786757</v>
      </c>
      <c r="Q57" s="125">
        <f>N57/K57</f>
        <v>0.90529235221120663</v>
      </c>
      <c r="R57" s="290"/>
      <c r="S57" s="47">
        <v>0.46319444444444446</v>
      </c>
      <c r="T57" s="48">
        <v>0.49812499999999998</v>
      </c>
      <c r="U57" s="111">
        <v>5.0000000000000622</v>
      </c>
      <c r="V57" s="112">
        <v>50.299999999999947</v>
      </c>
      <c r="W57" s="113">
        <v>0.49812499999999998</v>
      </c>
      <c r="X57" s="116">
        <v>0.53680555555555554</v>
      </c>
      <c r="Y57" s="12"/>
      <c r="Z57" s="198"/>
      <c r="AA57" s="276"/>
      <c r="AB57" s="277"/>
      <c r="AC57" s="12">
        <v>1</v>
      </c>
      <c r="AD57" s="198"/>
      <c r="AE57" s="117">
        <f>M57-J57</f>
        <v>-309.97813121272065</v>
      </c>
      <c r="AF57" s="110">
        <f>M57/J57</f>
        <v>0.90529235221120663</v>
      </c>
      <c r="AG57" s="282"/>
    </row>
    <row r="58" spans="1:33" ht="15.75" customHeight="1">
      <c r="A58" s="295"/>
      <c r="B58" s="100" t="s">
        <v>178</v>
      </c>
      <c r="C58" s="274" t="s">
        <v>216</v>
      </c>
      <c r="D58" s="275"/>
      <c r="E58" s="101">
        <v>21.92</v>
      </c>
      <c r="F58" s="102">
        <v>2062</v>
      </c>
      <c r="G58" s="121">
        <f t="shared" si="13"/>
        <v>45199.040000000001</v>
      </c>
      <c r="H58" s="62"/>
      <c r="I58" s="104">
        <v>6</v>
      </c>
      <c r="J58" s="105">
        <v>3600</v>
      </c>
      <c r="K58" s="106">
        <f t="shared" si="11"/>
        <v>600</v>
      </c>
      <c r="L58" s="118">
        <v>6</v>
      </c>
      <c r="M58" s="105">
        <f>F58/V58*60</f>
        <v>3251.5111695137948</v>
      </c>
      <c r="N58" s="106">
        <f>M58/L58</f>
        <v>541.9185282522991</v>
      </c>
      <c r="O58" s="123">
        <f>L58-I58</f>
        <v>0</v>
      </c>
      <c r="P58" s="124">
        <f>N58-K58</f>
        <v>-58.081471747700903</v>
      </c>
      <c r="Q58" s="125">
        <f>N58/K58</f>
        <v>0.90319754708716515</v>
      </c>
      <c r="R58" s="290"/>
      <c r="S58" s="47">
        <v>0.53680555555555554</v>
      </c>
      <c r="T58" s="48">
        <v>0.56322916666666667</v>
      </c>
      <c r="U58" s="111">
        <v>55.699999999999996</v>
      </c>
      <c r="V58" s="112">
        <v>38.050000000000033</v>
      </c>
      <c r="W58" s="113"/>
      <c r="X58" s="116"/>
      <c r="Y58" s="12"/>
      <c r="Z58" s="198"/>
      <c r="AA58" s="276"/>
      <c r="AB58" s="277"/>
      <c r="AC58" s="12">
        <v>1</v>
      </c>
      <c r="AD58" s="198"/>
      <c r="AE58" s="117">
        <f>M58-J58</f>
        <v>-348.48883048620519</v>
      </c>
      <c r="AF58" s="110">
        <f>M58/J58</f>
        <v>0.90319754708716526</v>
      </c>
      <c r="AG58" s="282"/>
    </row>
    <row r="59" spans="1:33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12"/>
      <c r="Z59" s="198"/>
      <c r="AA59" s="276"/>
      <c r="AB59" s="277"/>
      <c r="AC59" s="12"/>
      <c r="AD59" s="198"/>
      <c r="AE59" s="117"/>
      <c r="AF59" s="110"/>
      <c r="AG59" s="282"/>
    </row>
    <row r="60" spans="1:33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17"/>
      <c r="AF60" s="110"/>
      <c r="AG60" s="282"/>
    </row>
    <row r="61" spans="1:33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17"/>
      <c r="AF61" s="110"/>
      <c r="AG61" s="282"/>
    </row>
    <row r="62" spans="1:33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17"/>
      <c r="AF62" s="110"/>
      <c r="AG62" s="282"/>
    </row>
    <row r="63" spans="1:33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17"/>
      <c r="AF63" s="110"/>
      <c r="AG63" s="282"/>
    </row>
    <row r="64" spans="1:33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27"/>
      <c r="Y64" s="12"/>
      <c r="Z64" s="198"/>
      <c r="AA64" s="276"/>
      <c r="AB64" s="277"/>
      <c r="AC64" s="12"/>
      <c r="AD64" s="198"/>
      <c r="AE64" s="117"/>
      <c r="AF64" s="110"/>
      <c r="AG64" s="282"/>
    </row>
    <row r="65" spans="1:33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27"/>
      <c r="Y65" s="12"/>
      <c r="Z65" s="198"/>
      <c r="AA65" s="276"/>
      <c r="AB65" s="277"/>
      <c r="AC65" s="12"/>
      <c r="AD65" s="198"/>
      <c r="AE65" s="117"/>
      <c r="AF65" s="110"/>
      <c r="AG65" s="282"/>
    </row>
    <row r="66" spans="1:33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27"/>
      <c r="Y66" s="12"/>
      <c r="Z66" s="198"/>
      <c r="AA66" s="276"/>
      <c r="AB66" s="277"/>
      <c r="AC66" s="12"/>
      <c r="AD66" s="198"/>
      <c r="AE66" s="117"/>
      <c r="AF66" s="110"/>
      <c r="AG66" s="282"/>
    </row>
    <row r="67" spans="1:33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27"/>
      <c r="Y67" s="12"/>
      <c r="Z67" s="198"/>
      <c r="AA67" s="276"/>
      <c r="AB67" s="277"/>
      <c r="AC67" s="12"/>
      <c r="AD67" s="198"/>
      <c r="AE67" s="117"/>
      <c r="AF67" s="110"/>
      <c r="AG67" s="282"/>
    </row>
    <row r="68" spans="1:33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27"/>
      <c r="Y68" s="12"/>
      <c r="Z68" s="198"/>
      <c r="AA68" s="276"/>
      <c r="AB68" s="277"/>
      <c r="AC68" s="12"/>
      <c r="AD68" s="198"/>
      <c r="AE68" s="117"/>
      <c r="AF68" s="110"/>
      <c r="AG68" s="282"/>
    </row>
    <row r="69" spans="1:33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27"/>
      <c r="Y69" s="12"/>
      <c r="Z69" s="198"/>
      <c r="AA69" s="276"/>
      <c r="AB69" s="277"/>
      <c r="AC69" s="12"/>
      <c r="AD69" s="198"/>
      <c r="AE69" s="117"/>
      <c r="AF69" s="110"/>
      <c r="AG69" s="282"/>
    </row>
    <row r="70" spans="1:33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27"/>
      <c r="Y70" s="12"/>
      <c r="Z70" s="198"/>
      <c r="AA70" s="276"/>
      <c r="AB70" s="277"/>
      <c r="AC70" s="12"/>
      <c r="AD70" s="198"/>
      <c r="AE70" s="117"/>
      <c r="AF70" s="110"/>
      <c r="AG70" s="282"/>
    </row>
    <row r="71" spans="1:33" ht="15.75" customHeight="1">
      <c r="A71" s="296"/>
      <c r="B71" s="163"/>
      <c r="C71" s="274"/>
      <c r="D71" s="275"/>
      <c r="E71" s="164"/>
      <c r="F71" s="128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14">AVERAGE(I56:I71)</f>
        <v>6</v>
      </c>
      <c r="J72" s="137">
        <f t="shared" si="14"/>
        <v>3382</v>
      </c>
      <c r="K72" s="138">
        <f t="shared" ref="K72" si="15">J72/I72</f>
        <v>563.66666666666663</v>
      </c>
      <c r="L72" s="136">
        <f t="shared" ref="L72:M72" si="16">AVERAGE(L56:L71)</f>
        <v>6</v>
      </c>
      <c r="M72" s="137">
        <f t="shared" si="16"/>
        <v>3058.9919287975613</v>
      </c>
      <c r="N72" s="138">
        <f>M72/L72</f>
        <v>509.83198813292688</v>
      </c>
      <c r="O72" s="139">
        <f>L72-I72</f>
        <v>0</v>
      </c>
      <c r="P72" s="140">
        <f>N72-K72</f>
        <v>-53.834678533739748</v>
      </c>
      <c r="Q72" s="141">
        <f>N72/K72</f>
        <v>0.90449199550489701</v>
      </c>
      <c r="R72" s="291"/>
      <c r="S72" s="142">
        <f>S56</f>
        <v>0.4521412037037037</v>
      </c>
      <c r="T72" s="143">
        <f>INDEX(T56:T71,COUNTA(T56:T71))</f>
        <v>0.56322916666666667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3</v>
      </c>
      <c r="AD72" s="191">
        <f>SUM(AD56:AD71)</f>
        <v>0</v>
      </c>
      <c r="AE72" s="168">
        <f>M72-J72</f>
        <v>-323.00807120243871</v>
      </c>
      <c r="AF72" s="141">
        <f>M72/J72</f>
        <v>0.9044919955048969</v>
      </c>
      <c r="AG72" s="283"/>
    </row>
    <row r="73" spans="1:33" ht="15.75" customHeight="1">
      <c r="A73" s="284" t="s">
        <v>220</v>
      </c>
      <c r="B73" s="146" t="s">
        <v>181</v>
      </c>
      <c r="C73" s="287" t="s">
        <v>203</v>
      </c>
      <c r="D73" s="288"/>
      <c r="E73" s="147">
        <v>58.17</v>
      </c>
      <c r="F73" s="97">
        <v>1402</v>
      </c>
      <c r="G73" s="148">
        <f t="shared" ref="G73:G74" si="17">E73*F73</f>
        <v>81554.34</v>
      </c>
      <c r="H73" s="149"/>
      <c r="I73" s="150">
        <v>19</v>
      </c>
      <c r="J73" s="151">
        <v>1800</v>
      </c>
      <c r="K73" s="152">
        <f>J73/I73</f>
        <v>94.736842105263165</v>
      </c>
      <c r="L73" s="153">
        <v>19</v>
      </c>
      <c r="M73" s="151">
        <f>F73/V73*60</f>
        <v>1605.3435114503854</v>
      </c>
      <c r="N73" s="152">
        <f>M73/L73</f>
        <v>84.491763760546604</v>
      </c>
      <c r="O73" s="154">
        <f>L73-I73</f>
        <v>0</v>
      </c>
      <c r="P73" s="155">
        <f>N73-K73</f>
        <v>-10.245078344716561</v>
      </c>
      <c r="Q73" s="156">
        <f>N73/K73</f>
        <v>0.89185750636132521</v>
      </c>
      <c r="R73" s="289">
        <f>Q89</f>
        <v>0.88358583983785877</v>
      </c>
      <c r="S73" s="157">
        <v>0.70833333333333337</v>
      </c>
      <c r="T73" s="158">
        <v>0.74472222222222217</v>
      </c>
      <c r="U73" s="159"/>
      <c r="V73" s="160">
        <v>52.399999999999878</v>
      </c>
      <c r="W73" s="158"/>
      <c r="X73" s="169"/>
      <c r="Y73" s="196"/>
      <c r="Z73" s="197"/>
      <c r="AA73" s="292"/>
      <c r="AB73" s="293"/>
      <c r="AC73" s="196">
        <v>1</v>
      </c>
      <c r="AD73" s="197"/>
      <c r="AE73" s="115">
        <f>M73-J73</f>
        <v>-194.65648854961455</v>
      </c>
      <c r="AF73" s="156">
        <f>M73/J73</f>
        <v>0.89185750636132521</v>
      </c>
      <c r="AG73" s="281">
        <f>AF89</f>
        <v>0.88358583983785866</v>
      </c>
    </row>
    <row r="74" spans="1:33" ht="15.75" customHeight="1">
      <c r="A74" s="285"/>
      <c r="B74" s="163" t="s">
        <v>181</v>
      </c>
      <c r="C74" s="274" t="s">
        <v>221</v>
      </c>
      <c r="D74" s="275"/>
      <c r="E74" s="101">
        <v>44.98</v>
      </c>
      <c r="F74" s="102">
        <v>4005</v>
      </c>
      <c r="G74" s="103">
        <f t="shared" si="17"/>
        <v>180144.9</v>
      </c>
      <c r="H74" s="26"/>
      <c r="I74" s="104">
        <v>21</v>
      </c>
      <c r="J74" s="105">
        <v>1800</v>
      </c>
      <c r="K74" s="106">
        <f t="shared" ref="K74" si="18">J74/I74</f>
        <v>85.714285714285708</v>
      </c>
      <c r="L74" s="107">
        <v>21</v>
      </c>
      <c r="M74" s="105">
        <f>F74/V74*60</f>
        <v>1575.5655119659059</v>
      </c>
      <c r="N74" s="106">
        <f>M74/L74</f>
        <v>75.026929141233609</v>
      </c>
      <c r="O74" s="108">
        <f>L74-I74</f>
        <v>0</v>
      </c>
      <c r="P74" s="109">
        <f>N74-K74</f>
        <v>-10.687356573052099</v>
      </c>
      <c r="Q74" s="110">
        <f>N74/K74</f>
        <v>0.87531417331439221</v>
      </c>
      <c r="R74" s="290"/>
      <c r="S74" s="47">
        <v>0.7482523148148148</v>
      </c>
      <c r="T74" s="48">
        <v>0.85416666666666663</v>
      </c>
      <c r="U74" s="111">
        <v>5.0833333333333819</v>
      </c>
      <c r="V74" s="112">
        <v>152.51666666666662</v>
      </c>
      <c r="W74" s="113"/>
      <c r="X74" s="116"/>
      <c r="Y74" s="12"/>
      <c r="Z74" s="198"/>
      <c r="AA74" s="276"/>
      <c r="AB74" s="277"/>
      <c r="AC74" s="12">
        <v>3</v>
      </c>
      <c r="AD74" s="198"/>
      <c r="AE74" s="117">
        <f>M74-J74</f>
        <v>-224.4344880340941</v>
      </c>
      <c r="AF74" s="110">
        <f>M74/J74</f>
        <v>0.87531417331439221</v>
      </c>
      <c r="AG74" s="282"/>
    </row>
    <row r="75" spans="1:33" ht="15.75" customHeight="1">
      <c r="A75" s="285"/>
      <c r="B75" s="163"/>
      <c r="C75" s="274"/>
      <c r="D75" s="275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76"/>
      <c r="AB75" s="277"/>
      <c r="AC75" s="12"/>
      <c r="AD75" s="198"/>
      <c r="AE75" s="117"/>
      <c r="AF75" s="110"/>
      <c r="AG75" s="282"/>
    </row>
    <row r="76" spans="1:33" ht="15.75" customHeight="1">
      <c r="A76" s="285"/>
      <c r="B76" s="163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63"/>
      <c r="C77" s="274"/>
      <c r="D77" s="275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63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63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119"/>
      <c r="T79" s="120"/>
      <c r="U79" s="111"/>
      <c r="V79" s="112"/>
      <c r="W79" s="120"/>
      <c r="X79" s="189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63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119"/>
      <c r="T80" s="120"/>
      <c r="U80" s="111"/>
      <c r="V80" s="112"/>
      <c r="W80" s="120"/>
      <c r="X80" s="189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63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119"/>
      <c r="T81" s="120"/>
      <c r="U81" s="111"/>
      <c r="V81" s="112"/>
      <c r="W81" s="120"/>
      <c r="X81" s="189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63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119"/>
      <c r="T82" s="120"/>
      <c r="U82" s="111"/>
      <c r="V82" s="112"/>
      <c r="W82" s="120"/>
      <c r="X82" s="189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63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119"/>
      <c r="T83" s="120"/>
      <c r="U83" s="111"/>
      <c r="V83" s="112"/>
      <c r="W83" s="120"/>
      <c r="X83" s="189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63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119"/>
      <c r="T84" s="120"/>
      <c r="U84" s="111"/>
      <c r="V84" s="112"/>
      <c r="W84" s="120"/>
      <c r="X84" s="189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63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119"/>
      <c r="T85" s="120"/>
      <c r="U85" s="111"/>
      <c r="V85" s="112"/>
      <c r="W85" s="120"/>
      <c r="X85" s="189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63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119"/>
      <c r="T86" s="120"/>
      <c r="U86" s="111"/>
      <c r="V86" s="112"/>
      <c r="W86" s="120"/>
      <c r="X86" s="189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63"/>
      <c r="C87" s="274"/>
      <c r="D87" s="275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119"/>
      <c r="T87" s="120"/>
      <c r="U87" s="111"/>
      <c r="V87" s="112"/>
      <c r="W87" s="120"/>
      <c r="X87" s="189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19">AVERAGE(I73:I88)</f>
        <v>20</v>
      </c>
      <c r="J89" s="137">
        <f t="shared" si="19"/>
        <v>1800</v>
      </c>
      <c r="K89" s="138">
        <f t="shared" ref="K89" si="20">J89/I89</f>
        <v>90</v>
      </c>
      <c r="L89" s="136">
        <f t="shared" ref="L89:M89" si="21">AVERAGE(L73:L88)</f>
        <v>20</v>
      </c>
      <c r="M89" s="137">
        <f t="shared" si="21"/>
        <v>1590.4545117081457</v>
      </c>
      <c r="N89" s="138">
        <f>M89/L89</f>
        <v>79.522725585407287</v>
      </c>
      <c r="O89" s="139">
        <f>L89-I89</f>
        <v>0</v>
      </c>
      <c r="P89" s="140">
        <f>N89-K89</f>
        <v>-10.477274414592713</v>
      </c>
      <c r="Q89" s="141">
        <f>N89/K89</f>
        <v>0.88358583983785877</v>
      </c>
      <c r="R89" s="291"/>
      <c r="S89" s="142">
        <f>S73</f>
        <v>0.70833333333333337</v>
      </c>
      <c r="T89" s="143">
        <f>INDEX(T73:T88,COUNTA(T73:T88))</f>
        <v>0.85416666666666663</v>
      </c>
      <c r="U89" s="144"/>
      <c r="V89" s="166"/>
      <c r="W89" s="167"/>
      <c r="X89" s="138"/>
      <c r="Y89" s="179">
        <f t="shared" ref="Y89:Z89" si="22">SUM(Y73:Y88)</f>
        <v>0</v>
      </c>
      <c r="Z89" s="180">
        <f t="shared" si="22"/>
        <v>0</v>
      </c>
      <c r="AA89" s="279"/>
      <c r="AB89" s="280"/>
      <c r="AC89" s="179">
        <f t="shared" ref="AC89:AD89" si="23">SUM(AC73:AC88)</f>
        <v>4</v>
      </c>
      <c r="AD89" s="180">
        <f t="shared" si="23"/>
        <v>0</v>
      </c>
      <c r="AE89" s="168">
        <f>M89-J89</f>
        <v>-209.54548829185433</v>
      </c>
      <c r="AF89" s="141">
        <f>M89/J89</f>
        <v>0.88358583983785866</v>
      </c>
      <c r="AG89" s="283"/>
    </row>
    <row r="90" spans="1:33" ht="15.75" customHeight="1">
      <c r="A90" s="294" t="s">
        <v>196</v>
      </c>
      <c r="B90" s="146" t="s">
        <v>181</v>
      </c>
      <c r="C90" s="287" t="s">
        <v>201</v>
      </c>
      <c r="D90" s="288"/>
      <c r="E90" s="147">
        <v>54.09</v>
      </c>
      <c r="F90" s="159">
        <v>1192</v>
      </c>
      <c r="G90" s="148">
        <f t="shared" ref="G90:G92" si="24">E90*F90</f>
        <v>64475.280000000006</v>
      </c>
      <c r="H90" s="149"/>
      <c r="I90" s="150">
        <v>19</v>
      </c>
      <c r="J90" s="151">
        <v>2000</v>
      </c>
      <c r="K90" s="152">
        <f>J90/I90</f>
        <v>105.26315789473684</v>
      </c>
      <c r="L90" s="153">
        <v>20</v>
      </c>
      <c r="M90" s="151">
        <f>F90/V90*60</f>
        <v>1785.0249584026635</v>
      </c>
      <c r="N90" s="152">
        <f>M90/L90</f>
        <v>89.251247920133181</v>
      </c>
      <c r="O90" s="154">
        <f>L90-I90</f>
        <v>1</v>
      </c>
      <c r="P90" s="155">
        <f>N90-K90</f>
        <v>-16.011909974603654</v>
      </c>
      <c r="Q90" s="156">
        <f>N90/K90</f>
        <v>0.84788685524126528</v>
      </c>
      <c r="R90" s="289">
        <f>Q106</f>
        <v>0.85936010344237634</v>
      </c>
      <c r="S90" s="157">
        <v>0.70833333333333337</v>
      </c>
      <c r="T90" s="158">
        <v>0.73615740740740743</v>
      </c>
      <c r="U90" s="159"/>
      <c r="V90" s="160">
        <v>40.066666666666642</v>
      </c>
      <c r="W90" s="97"/>
      <c r="X90" s="98"/>
      <c r="Y90" s="196"/>
      <c r="Z90" s="197"/>
      <c r="AA90" s="292"/>
      <c r="AB90" s="293"/>
      <c r="AC90" s="196"/>
      <c r="AD90" s="197"/>
      <c r="AE90" s="115">
        <f>M90-J90</f>
        <v>-214.97504159733649</v>
      </c>
      <c r="AF90" s="156">
        <f>M90/J90</f>
        <v>0.89251247920133181</v>
      </c>
      <c r="AG90" s="358">
        <f>AF106</f>
        <v>0.88753584453884771</v>
      </c>
    </row>
    <row r="91" spans="1:33" ht="15.75" customHeight="1">
      <c r="A91" s="295"/>
      <c r="B91" s="163" t="s">
        <v>181</v>
      </c>
      <c r="C91" s="274" t="s">
        <v>197</v>
      </c>
      <c r="D91" s="275"/>
      <c r="E91" s="101">
        <v>57.3</v>
      </c>
      <c r="F91" s="111">
        <v>944</v>
      </c>
      <c r="G91" s="103">
        <f t="shared" si="24"/>
        <v>54091.199999999997</v>
      </c>
      <c r="H91" s="26"/>
      <c r="I91" s="104">
        <v>21</v>
      </c>
      <c r="J91" s="105">
        <v>2000</v>
      </c>
      <c r="K91" s="106">
        <f t="shared" ref="K91:K92" si="25">J91/I91</f>
        <v>95.238095238095241</v>
      </c>
      <c r="L91" s="107">
        <v>22</v>
      </c>
      <c r="M91" s="105">
        <f>F91/V91*60</f>
        <v>1784.8739495798377</v>
      </c>
      <c r="N91" s="106">
        <f>M91/L91</f>
        <v>81.130634071810803</v>
      </c>
      <c r="O91" s="108">
        <f>L91-I91</f>
        <v>1</v>
      </c>
      <c r="P91" s="109">
        <f>N91-K91</f>
        <v>-14.107461166284438</v>
      </c>
      <c r="Q91" s="110">
        <f>N91/K91</f>
        <v>0.85187165775401341</v>
      </c>
      <c r="R91" s="290"/>
      <c r="S91" s="47">
        <v>0.73976851851851855</v>
      </c>
      <c r="T91" s="48">
        <v>0.76180555555555551</v>
      </c>
      <c r="U91" s="111">
        <v>5.2000000000000135</v>
      </c>
      <c r="V91" s="112">
        <v>31.733333333333231</v>
      </c>
      <c r="W91" s="113"/>
      <c r="X91" s="116"/>
      <c r="Y91" s="12"/>
      <c r="Z91" s="198"/>
      <c r="AA91" s="276"/>
      <c r="AB91" s="277"/>
      <c r="AC91" s="12"/>
      <c r="AD91" s="198"/>
      <c r="AE91" s="117">
        <f>M91-J91</f>
        <v>-215.1260504201623</v>
      </c>
      <c r="AF91" s="110">
        <f>M91/J91</f>
        <v>0.8924369747899189</v>
      </c>
      <c r="AG91" s="359"/>
    </row>
    <row r="92" spans="1:33" ht="15.75" customHeight="1">
      <c r="A92" s="295"/>
      <c r="B92" s="163" t="s">
        <v>181</v>
      </c>
      <c r="C92" s="274" t="s">
        <v>222</v>
      </c>
      <c r="D92" s="275"/>
      <c r="E92" s="101">
        <v>50.67</v>
      </c>
      <c r="F92" s="111">
        <v>1041</v>
      </c>
      <c r="G92" s="103">
        <f t="shared" si="24"/>
        <v>52747.47</v>
      </c>
      <c r="H92" s="26"/>
      <c r="I92" s="104">
        <v>21</v>
      </c>
      <c r="J92" s="105">
        <v>2000</v>
      </c>
      <c r="K92" s="106">
        <f t="shared" si="25"/>
        <v>95.238095238095241</v>
      </c>
      <c r="L92" s="107">
        <v>21</v>
      </c>
      <c r="M92" s="105">
        <f>F92/V92*60</f>
        <v>1755.3161592505844</v>
      </c>
      <c r="N92" s="106">
        <f>M92/L92</f>
        <v>83.586483773837358</v>
      </c>
      <c r="O92" s="108">
        <f>L92-I92</f>
        <v>0</v>
      </c>
      <c r="P92" s="109">
        <f>N92-K92</f>
        <v>-11.651611464257883</v>
      </c>
      <c r="Q92" s="110">
        <f>N92/K92</f>
        <v>0.87765807962529219</v>
      </c>
      <c r="R92" s="290"/>
      <c r="S92" s="47">
        <v>0.76556712962962958</v>
      </c>
      <c r="T92" s="48">
        <v>0.79027777777777775</v>
      </c>
      <c r="U92" s="111">
        <v>5.4166666666666607</v>
      </c>
      <c r="V92" s="112">
        <v>35.583333333333357</v>
      </c>
      <c r="W92" s="113"/>
      <c r="X92" s="116"/>
      <c r="Y92" s="12"/>
      <c r="Z92" s="198"/>
      <c r="AA92" s="276"/>
      <c r="AB92" s="277"/>
      <c r="AC92" s="12"/>
      <c r="AD92" s="198"/>
      <c r="AE92" s="117">
        <f>M92-J92</f>
        <v>-244.68384074941559</v>
      </c>
      <c r="AF92" s="110">
        <f>M92/J92</f>
        <v>0.87765807962529219</v>
      </c>
      <c r="AG92" s="359"/>
    </row>
    <row r="93" spans="1:33" ht="15.75" customHeight="1">
      <c r="A93" s="295"/>
      <c r="B93" s="163"/>
      <c r="C93" s="274"/>
      <c r="D93" s="275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359"/>
    </row>
    <row r="94" spans="1:33" ht="15.75" customHeight="1">
      <c r="A94" s="296"/>
      <c r="B94" s="163"/>
      <c r="C94" s="274"/>
      <c r="D94" s="275"/>
      <c r="E94" s="101"/>
      <c r="F94" s="111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359"/>
    </row>
    <row r="95" spans="1:33" ht="15.75" customHeight="1">
      <c r="A95" s="296"/>
      <c r="B95" s="163"/>
      <c r="C95" s="274"/>
      <c r="D95" s="275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359"/>
    </row>
    <row r="96" spans="1:33" ht="15.75" customHeight="1">
      <c r="A96" s="296"/>
      <c r="B96" s="163"/>
      <c r="C96" s="274"/>
      <c r="D96" s="275"/>
      <c r="E96" s="101"/>
      <c r="F96" s="111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12"/>
      <c r="Z96" s="198"/>
      <c r="AA96" s="276"/>
      <c r="AB96" s="277"/>
      <c r="AC96" s="12"/>
      <c r="AD96" s="198"/>
      <c r="AE96" s="117"/>
      <c r="AF96" s="110"/>
      <c r="AG96" s="359"/>
    </row>
    <row r="97" spans="1:33" ht="15.75" customHeight="1">
      <c r="A97" s="296"/>
      <c r="B97" s="163"/>
      <c r="C97" s="274"/>
      <c r="D97" s="275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12"/>
      <c r="Z97" s="198"/>
      <c r="AA97" s="276"/>
      <c r="AB97" s="277"/>
      <c r="AC97" s="12"/>
      <c r="AD97" s="198"/>
      <c r="AE97" s="117"/>
      <c r="AF97" s="110"/>
      <c r="AG97" s="359"/>
    </row>
    <row r="98" spans="1:33" ht="15.75" customHeight="1">
      <c r="A98" s="296"/>
      <c r="B98" s="163"/>
      <c r="C98" s="274"/>
      <c r="D98" s="275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13"/>
      <c r="X98" s="116"/>
      <c r="Y98" s="12"/>
      <c r="Z98" s="198"/>
      <c r="AA98" s="276"/>
      <c r="AB98" s="277"/>
      <c r="AC98" s="12"/>
      <c r="AD98" s="198"/>
      <c r="AE98" s="117"/>
      <c r="AF98" s="110"/>
      <c r="AG98" s="359"/>
    </row>
    <row r="99" spans="1:33" ht="15.75" customHeight="1">
      <c r="A99" s="296"/>
      <c r="B99" s="163"/>
      <c r="C99" s="274"/>
      <c r="D99" s="275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13"/>
      <c r="X99" s="116"/>
      <c r="Y99" s="12"/>
      <c r="Z99" s="198"/>
      <c r="AA99" s="276"/>
      <c r="AB99" s="277"/>
      <c r="AC99" s="12"/>
      <c r="AD99" s="198"/>
      <c r="AE99" s="117"/>
      <c r="AF99" s="110"/>
      <c r="AG99" s="359"/>
    </row>
    <row r="100" spans="1:33" ht="15.75" customHeight="1">
      <c r="A100" s="296"/>
      <c r="B100" s="163"/>
      <c r="C100" s="274"/>
      <c r="D100" s="275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13"/>
      <c r="X100" s="116"/>
      <c r="Y100" s="12"/>
      <c r="Z100" s="198"/>
      <c r="AA100" s="276"/>
      <c r="AB100" s="277"/>
      <c r="AC100" s="12"/>
      <c r="AD100" s="198"/>
      <c r="AE100" s="117"/>
      <c r="AF100" s="110"/>
      <c r="AG100" s="359"/>
    </row>
    <row r="101" spans="1:33" ht="15.75" customHeight="1">
      <c r="A101" s="296"/>
      <c r="B101" s="163"/>
      <c r="C101" s="274"/>
      <c r="D101" s="275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13"/>
      <c r="X101" s="116"/>
      <c r="Y101" s="12"/>
      <c r="Z101" s="198"/>
      <c r="AA101" s="276"/>
      <c r="AB101" s="277"/>
      <c r="AC101" s="12"/>
      <c r="AD101" s="198"/>
      <c r="AE101" s="117"/>
      <c r="AF101" s="110"/>
      <c r="AG101" s="359"/>
    </row>
    <row r="102" spans="1:33" ht="15.75" customHeight="1">
      <c r="A102" s="296"/>
      <c r="B102" s="163"/>
      <c r="C102" s="274"/>
      <c r="D102" s="275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13"/>
      <c r="X102" s="116"/>
      <c r="Y102" s="12"/>
      <c r="Z102" s="198"/>
      <c r="AA102" s="276"/>
      <c r="AB102" s="277"/>
      <c r="AC102" s="12"/>
      <c r="AD102" s="198"/>
      <c r="AE102" s="117"/>
      <c r="AF102" s="110"/>
      <c r="AG102" s="359"/>
    </row>
    <row r="103" spans="1:33" ht="15.75" customHeight="1">
      <c r="A103" s="296"/>
      <c r="B103" s="163"/>
      <c r="C103" s="274"/>
      <c r="D103" s="275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83"/>
      <c r="X103" s="184"/>
      <c r="Y103" s="12"/>
      <c r="Z103" s="198"/>
      <c r="AA103" s="276"/>
      <c r="AB103" s="277"/>
      <c r="AC103" s="12"/>
      <c r="AD103" s="198"/>
      <c r="AE103" s="117"/>
      <c r="AF103" s="110"/>
      <c r="AG103" s="359"/>
    </row>
    <row r="104" spans="1:33" ht="15.75" customHeight="1">
      <c r="A104" s="296"/>
      <c r="B104" s="163"/>
      <c r="C104" s="274"/>
      <c r="D104" s="275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85"/>
      <c r="X104" s="186"/>
      <c r="Y104" s="12"/>
      <c r="Z104" s="198"/>
      <c r="AA104" s="276"/>
      <c r="AB104" s="277"/>
      <c r="AC104" s="12"/>
      <c r="AD104" s="198"/>
      <c r="AE104" s="117"/>
      <c r="AF104" s="110"/>
      <c r="AG104" s="359"/>
    </row>
    <row r="105" spans="1:33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47"/>
      <c r="T105" s="48"/>
      <c r="U105" s="130"/>
      <c r="V105" s="112"/>
      <c r="W105" s="185"/>
      <c r="X105" s="186"/>
      <c r="Y105" s="12"/>
      <c r="Z105" s="198"/>
      <c r="AA105" s="276"/>
      <c r="AB105" s="277"/>
      <c r="AC105" s="12"/>
      <c r="AD105" s="198"/>
      <c r="AE105" s="117"/>
      <c r="AF105" s="110"/>
      <c r="AG105" s="359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6">AVERAGE(I90:I105)</f>
        <v>20.333333333333332</v>
      </c>
      <c r="J106" s="137">
        <f t="shared" si="26"/>
        <v>2000</v>
      </c>
      <c r="K106" s="138">
        <f t="shared" ref="K106" si="27">J106/I106</f>
        <v>98.360655737704917</v>
      </c>
      <c r="L106" s="136">
        <f t="shared" ref="L106:M106" si="28">AVERAGE(L90:L105)</f>
        <v>21</v>
      </c>
      <c r="M106" s="137">
        <f t="shared" si="28"/>
        <v>1775.0716890776955</v>
      </c>
      <c r="N106" s="138">
        <f>M106/L106</f>
        <v>84.527223289414067</v>
      </c>
      <c r="O106" s="139">
        <f>L106-I106</f>
        <v>0.66666666666666785</v>
      </c>
      <c r="P106" s="140">
        <f>N106-K106</f>
        <v>-13.83343244829085</v>
      </c>
      <c r="Q106" s="141">
        <f>N106/K106</f>
        <v>0.85936010344237634</v>
      </c>
      <c r="R106" s="291"/>
      <c r="S106" s="142">
        <f>S90</f>
        <v>0.70833333333333337</v>
      </c>
      <c r="T106" s="143">
        <f>INDEX(T90:T105,COUNTA(T90:T105))</f>
        <v>0.79027777777777775</v>
      </c>
      <c r="U106" s="144"/>
      <c r="V106" s="166"/>
      <c r="W106" s="187"/>
      <c r="X106" s="188"/>
      <c r="Y106" s="179">
        <f t="shared" ref="Y106:Z106" si="29">SUM(Y90:Y105)</f>
        <v>0</v>
      </c>
      <c r="Z106" s="180">
        <f t="shared" si="29"/>
        <v>0</v>
      </c>
      <c r="AA106" s="279"/>
      <c r="AB106" s="280"/>
      <c r="AC106" s="179">
        <f t="shared" ref="AC106:AD106" si="30">SUM(AC90:AC105)</f>
        <v>0</v>
      </c>
      <c r="AD106" s="180">
        <f t="shared" si="30"/>
        <v>0</v>
      </c>
      <c r="AE106" s="168">
        <f>M106-J106</f>
        <v>-224.92831092230449</v>
      </c>
      <c r="AF106" s="141">
        <f>M106/J106</f>
        <v>0.88753584453884771</v>
      </c>
      <c r="AG106" s="360"/>
    </row>
    <row r="107" spans="1:33" ht="15.75" customHeight="1">
      <c r="A107" s="284" t="s">
        <v>209</v>
      </c>
      <c r="B107" s="146" t="s">
        <v>181</v>
      </c>
      <c r="C107" s="287" t="s">
        <v>200</v>
      </c>
      <c r="D107" s="288"/>
      <c r="E107" s="147">
        <v>47.6</v>
      </c>
      <c r="F107" s="97">
        <v>1553</v>
      </c>
      <c r="G107" s="148">
        <f t="shared" ref="G107:G109" si="31">E107*F107</f>
        <v>73922.8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24</v>
      </c>
      <c r="M107" s="151">
        <f>F107/V107*60</f>
        <v>1782.7806122448992</v>
      </c>
      <c r="N107" s="152">
        <f>M107/L107</f>
        <v>74.282525510204138</v>
      </c>
      <c r="O107" s="154">
        <f>L107-I107</f>
        <v>1</v>
      </c>
      <c r="P107" s="155">
        <f>N107-K107</f>
        <v>-12.673996228926299</v>
      </c>
      <c r="Q107" s="156">
        <f>N107/K107</f>
        <v>0.85424904336734753</v>
      </c>
      <c r="R107" s="289">
        <f>Q123</f>
        <v>0.85443821952864629</v>
      </c>
      <c r="S107" s="157">
        <v>0.70833333333333337</v>
      </c>
      <c r="T107" s="158">
        <v>0.74462962962962964</v>
      </c>
      <c r="U107" s="159"/>
      <c r="V107" s="160">
        <v>52.26666666666663</v>
      </c>
      <c r="W107" s="158"/>
      <c r="X107" s="169"/>
      <c r="Y107" s="196"/>
      <c r="Z107" s="197"/>
      <c r="AA107" s="292"/>
      <c r="AB107" s="293"/>
      <c r="AC107" s="196">
        <v>1</v>
      </c>
      <c r="AD107" s="197"/>
      <c r="AE107" s="115">
        <f>M107-J107</f>
        <v>-217.2193877551008</v>
      </c>
      <c r="AF107" s="156">
        <f>M107/J107</f>
        <v>0.89139030612244963</v>
      </c>
      <c r="AG107" s="281">
        <f>AF123</f>
        <v>0.89158770733423953</v>
      </c>
    </row>
    <row r="108" spans="1:33" ht="15.75" customHeight="1">
      <c r="A108" s="285"/>
      <c r="B108" s="163" t="s">
        <v>181</v>
      </c>
      <c r="C108" s="274" t="s">
        <v>199</v>
      </c>
      <c r="D108" s="275"/>
      <c r="E108" s="101">
        <v>56.87</v>
      </c>
      <c r="F108" s="102">
        <v>1340</v>
      </c>
      <c r="G108" s="103">
        <f t="shared" si="31"/>
        <v>76205.8</v>
      </c>
      <c r="H108" s="26"/>
      <c r="I108" s="104">
        <v>23</v>
      </c>
      <c r="J108" s="105">
        <v>2000</v>
      </c>
      <c r="K108" s="106">
        <f t="shared" ref="K108:K109" si="32">J108/I108</f>
        <v>86.956521739130437</v>
      </c>
      <c r="L108" s="107">
        <v>24</v>
      </c>
      <c r="M108" s="105">
        <f>F108/V108*60</f>
        <v>1782.7050997782699</v>
      </c>
      <c r="N108" s="106">
        <f>M108/L108</f>
        <v>74.279379157427911</v>
      </c>
      <c r="O108" s="108">
        <f>L108-I108</f>
        <v>1</v>
      </c>
      <c r="P108" s="109">
        <f>N108-K108</f>
        <v>-12.677142581702526</v>
      </c>
      <c r="Q108" s="110">
        <f>N108/K108</f>
        <v>0.85421286031042098</v>
      </c>
      <c r="R108" s="290"/>
      <c r="S108" s="47">
        <v>0.74791666666666667</v>
      </c>
      <c r="T108" s="48">
        <v>0.77923611111111113</v>
      </c>
      <c r="U108" s="111">
        <v>4.7333333333333272</v>
      </c>
      <c r="V108" s="112">
        <v>45.100000000000016</v>
      </c>
      <c r="W108" s="113"/>
      <c r="X108" s="116"/>
      <c r="Y108" s="12"/>
      <c r="Z108" s="198"/>
      <c r="AA108" s="276"/>
      <c r="AB108" s="277"/>
      <c r="AC108" s="12">
        <v>1</v>
      </c>
      <c r="AD108" s="198"/>
      <c r="AE108" s="117">
        <f>M108-J108</f>
        <v>-217.29490022173013</v>
      </c>
      <c r="AF108" s="110">
        <f>M108/J108</f>
        <v>0.89135254988913493</v>
      </c>
      <c r="AG108" s="282"/>
    </row>
    <row r="109" spans="1:33" ht="15.75" customHeight="1">
      <c r="A109" s="285"/>
      <c r="B109" s="163" t="s">
        <v>181</v>
      </c>
      <c r="C109" s="274" t="s">
        <v>198</v>
      </c>
      <c r="D109" s="275"/>
      <c r="E109" s="101">
        <v>56.79</v>
      </c>
      <c r="F109" s="102">
        <v>1565</v>
      </c>
      <c r="G109" s="103">
        <f t="shared" si="31"/>
        <v>88876.35</v>
      </c>
      <c r="H109" s="26"/>
      <c r="I109" s="104">
        <v>23</v>
      </c>
      <c r="J109" s="105">
        <v>2000</v>
      </c>
      <c r="K109" s="106">
        <f t="shared" si="32"/>
        <v>86.956521739130437</v>
      </c>
      <c r="L109" s="107">
        <v>24</v>
      </c>
      <c r="M109" s="105">
        <f>F109/V109*60</f>
        <v>1784.0405319822685</v>
      </c>
      <c r="N109" s="106">
        <f>M109/L109</f>
        <v>74.335022165927853</v>
      </c>
      <c r="O109" s="108">
        <f>L109-I109</f>
        <v>1</v>
      </c>
      <c r="P109" s="109">
        <f>N109-K109</f>
        <v>-12.621499573202584</v>
      </c>
      <c r="Q109" s="110">
        <f>N109/K109</f>
        <v>0.85485275490817025</v>
      </c>
      <c r="R109" s="290"/>
      <c r="S109" s="47">
        <v>0.78289351851851852</v>
      </c>
      <c r="T109" s="48">
        <v>0.81944444444444442</v>
      </c>
      <c r="U109" s="111">
        <v>5.2666666666666373</v>
      </c>
      <c r="V109" s="112">
        <v>52.633333333333297</v>
      </c>
      <c r="W109" s="113"/>
      <c r="X109" s="116"/>
      <c r="Y109" s="12"/>
      <c r="Z109" s="198"/>
      <c r="AA109" s="276"/>
      <c r="AB109" s="277"/>
      <c r="AC109" s="12">
        <v>1</v>
      </c>
      <c r="AD109" s="198"/>
      <c r="AE109" s="117">
        <f>M109-J109</f>
        <v>-215.95946801773152</v>
      </c>
      <c r="AF109" s="110">
        <f>M109/J109</f>
        <v>0.89202026599113426</v>
      </c>
      <c r="AG109" s="282"/>
    </row>
    <row r="110" spans="1:33" ht="15.75" customHeight="1">
      <c r="A110" s="285"/>
      <c r="B110" s="163"/>
      <c r="C110" s="274"/>
      <c r="D110" s="275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76"/>
      <c r="AB110" s="277"/>
      <c r="AC110" s="12"/>
      <c r="AD110" s="198"/>
      <c r="AE110" s="117"/>
      <c r="AF110" s="110"/>
      <c r="AG110" s="282"/>
    </row>
    <row r="111" spans="1:33" ht="15.75" customHeight="1">
      <c r="A111" s="285"/>
      <c r="B111" s="163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282"/>
    </row>
    <row r="112" spans="1:33" ht="15.75" customHeight="1">
      <c r="A112" s="285"/>
      <c r="B112" s="163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282"/>
    </row>
    <row r="113" spans="1:33" ht="15.75" customHeight="1">
      <c r="A113" s="285"/>
      <c r="B113" s="163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76"/>
      <c r="AB113" s="277"/>
      <c r="AC113" s="12"/>
      <c r="AD113" s="198"/>
      <c r="AE113" s="117"/>
      <c r="AF113" s="110"/>
      <c r="AG113" s="282"/>
    </row>
    <row r="114" spans="1:33" ht="15.75" customHeight="1">
      <c r="A114" s="285"/>
      <c r="B114" s="163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76"/>
      <c r="AB114" s="277"/>
      <c r="AC114" s="12"/>
      <c r="AD114" s="198"/>
      <c r="AE114" s="117"/>
      <c r="AF114" s="110"/>
      <c r="AG114" s="282"/>
    </row>
    <row r="115" spans="1:33" ht="15.75" customHeight="1">
      <c r="A115" s="285"/>
      <c r="B115" s="163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76"/>
      <c r="AB115" s="277"/>
      <c r="AC115" s="12"/>
      <c r="AD115" s="198"/>
      <c r="AE115" s="117"/>
      <c r="AF115" s="110"/>
      <c r="AG115" s="282"/>
    </row>
    <row r="116" spans="1:33" ht="15.75" customHeight="1">
      <c r="A116" s="285"/>
      <c r="B116" s="163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76"/>
      <c r="AB116" s="277"/>
      <c r="AC116" s="12"/>
      <c r="AD116" s="198"/>
      <c r="AE116" s="117"/>
      <c r="AF116" s="110"/>
      <c r="AG116" s="282"/>
    </row>
    <row r="117" spans="1:33" ht="15.75" customHeight="1">
      <c r="A117" s="285"/>
      <c r="B117" s="163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76"/>
      <c r="AB117" s="277"/>
      <c r="AC117" s="12"/>
      <c r="AD117" s="198"/>
      <c r="AE117" s="117"/>
      <c r="AF117" s="110"/>
      <c r="AG117" s="282"/>
    </row>
    <row r="118" spans="1:33" ht="15.75" customHeight="1">
      <c r="A118" s="285"/>
      <c r="B118" s="163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76"/>
      <c r="AB118" s="277"/>
      <c r="AC118" s="12"/>
      <c r="AD118" s="198"/>
      <c r="AE118" s="117"/>
      <c r="AF118" s="110"/>
      <c r="AG118" s="282"/>
    </row>
    <row r="119" spans="1:33" ht="15.75" customHeight="1">
      <c r="A119" s="285"/>
      <c r="B119" s="163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76"/>
      <c r="AB119" s="277"/>
      <c r="AC119" s="12"/>
      <c r="AD119" s="198"/>
      <c r="AE119" s="117"/>
      <c r="AF119" s="110"/>
      <c r="AG119" s="282"/>
    </row>
    <row r="120" spans="1:33" ht="15.75" customHeight="1">
      <c r="A120" s="285"/>
      <c r="B120" s="163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76"/>
      <c r="AB120" s="277"/>
      <c r="AC120" s="12"/>
      <c r="AD120" s="198"/>
      <c r="AE120" s="117"/>
      <c r="AF120" s="110"/>
      <c r="AG120" s="282"/>
    </row>
    <row r="121" spans="1:33" ht="15.75" customHeight="1">
      <c r="A121" s="285"/>
      <c r="B121" s="163"/>
      <c r="C121" s="274"/>
      <c r="D121" s="275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76"/>
      <c r="AB121" s="277"/>
      <c r="AC121" s="12"/>
      <c r="AD121" s="198"/>
      <c r="AE121" s="117"/>
      <c r="AF121" s="110"/>
      <c r="AG121" s="282"/>
    </row>
    <row r="122" spans="1:33" ht="15.75" customHeight="1">
      <c r="A122" s="285"/>
      <c r="B122" s="163"/>
      <c r="C122" s="274"/>
      <c r="D122" s="275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76"/>
      <c r="AB122" s="277"/>
      <c r="AC122" s="12"/>
      <c r="AD122" s="198"/>
      <c r="AE122" s="165"/>
      <c r="AF122" s="125"/>
      <c r="AG122" s="282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3">AVERAGE(I107:I122)</f>
        <v>23</v>
      </c>
      <c r="J123" s="137">
        <f t="shared" si="33"/>
        <v>2000</v>
      </c>
      <c r="K123" s="138">
        <f t="shared" ref="K123" si="34">J123/I123</f>
        <v>86.956521739130437</v>
      </c>
      <c r="L123" s="136">
        <f t="shared" ref="L123:M123" si="35">AVERAGE(L107:L122)</f>
        <v>24</v>
      </c>
      <c r="M123" s="137">
        <f t="shared" si="35"/>
        <v>1783.1754146684791</v>
      </c>
      <c r="N123" s="138">
        <f>M123/L123</f>
        <v>74.298975611186634</v>
      </c>
      <c r="O123" s="139">
        <f>L123-I123</f>
        <v>1</v>
      </c>
      <c r="P123" s="140">
        <f>N123-K123</f>
        <v>-12.657546127943803</v>
      </c>
      <c r="Q123" s="141">
        <f>N123/K123</f>
        <v>0.85443821952864629</v>
      </c>
      <c r="R123" s="291"/>
      <c r="S123" s="142">
        <f>S107</f>
        <v>0.70833333333333337</v>
      </c>
      <c r="T123" s="143">
        <f>INDEX(T107:T122,COUNTA(T107:T122))</f>
        <v>0.81944444444444442</v>
      </c>
      <c r="U123" s="144"/>
      <c r="V123" s="166"/>
      <c r="W123" s="167"/>
      <c r="X123" s="138"/>
      <c r="Y123" s="179">
        <f t="shared" ref="Y123:Z123" si="36">SUM(Y107:Y122)</f>
        <v>0</v>
      </c>
      <c r="Z123" s="180">
        <f t="shared" si="36"/>
        <v>0</v>
      </c>
      <c r="AA123" s="279"/>
      <c r="AB123" s="280"/>
      <c r="AC123" s="179">
        <f t="shared" ref="AC123:AD123" si="37">SUM(AC107:AC122)</f>
        <v>3</v>
      </c>
      <c r="AD123" s="180">
        <f t="shared" si="37"/>
        <v>0</v>
      </c>
      <c r="AE123" s="168">
        <f>M123-J123</f>
        <v>-216.82458533152089</v>
      </c>
      <c r="AF123" s="141">
        <f>M123/J123</f>
        <v>0.89158770733423953</v>
      </c>
      <c r="AG123" s="283"/>
    </row>
    <row r="125" spans="1:33">
      <c r="AA125" s="273" t="s">
        <v>159</v>
      </c>
      <c r="AB125" s="273"/>
    </row>
    <row r="126" spans="1:33">
      <c r="AA126" s="273" t="s">
        <v>160</v>
      </c>
      <c r="AB126" s="273"/>
    </row>
    <row r="127" spans="1:33">
      <c r="AA127" s="273" t="s">
        <v>161</v>
      </c>
      <c r="AB127" s="273"/>
    </row>
    <row r="128" spans="1:33">
      <c r="AA128" s="273" t="s">
        <v>162</v>
      </c>
      <c r="AB128" s="273"/>
    </row>
    <row r="129" spans="27:28">
      <c r="AA129" s="273" t="s">
        <v>163</v>
      </c>
      <c r="AB129" s="273"/>
    </row>
    <row r="130" spans="27:28">
      <c r="AA130" s="273" t="s">
        <v>164</v>
      </c>
      <c r="AB130" s="273"/>
    </row>
    <row r="131" spans="27:28">
      <c r="AA131" s="273" t="s">
        <v>165</v>
      </c>
      <c r="AB131" s="273"/>
    </row>
    <row r="132" spans="27:28">
      <c r="AA132" s="273" t="s">
        <v>166</v>
      </c>
      <c r="AB132" s="273"/>
    </row>
    <row r="133" spans="27:28">
      <c r="AA133" s="273" t="s">
        <v>167</v>
      </c>
      <c r="AB133" s="273"/>
    </row>
    <row r="134" spans="27:28">
      <c r="AA134" s="273" t="s">
        <v>168</v>
      </c>
      <c r="AB134" s="273"/>
    </row>
    <row r="135" spans="27:28">
      <c r="AA135" s="273" t="s">
        <v>169</v>
      </c>
      <c r="AB135" s="273"/>
    </row>
    <row r="136" spans="27:28">
      <c r="AA136" s="273" t="s">
        <v>170</v>
      </c>
      <c r="AB136" s="273"/>
    </row>
    <row r="137" spans="27:28">
      <c r="AA137" s="273" t="s">
        <v>171</v>
      </c>
      <c r="AB137" s="273"/>
    </row>
  </sheetData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131" priority="3" operator="greaterThan">
      <formula>0</formula>
    </cfRule>
  </conditionalFormatting>
  <conditionalFormatting sqref="P5:P123 AE5:AE123">
    <cfRule type="cellIs" dxfId="130" priority="6" operator="lessThan">
      <formula>0</formula>
    </cfRule>
  </conditionalFormatting>
  <conditionalFormatting sqref="Q5:Q123 AF5:AF123">
    <cfRule type="cellIs" dxfId="129" priority="4" operator="greaterThan">
      <formula>1</formula>
    </cfRule>
    <cfRule type="cellIs" dxfId="128" priority="5" operator="lessThan">
      <formula>0.8</formula>
    </cfRule>
  </conditionalFormatting>
  <conditionalFormatting sqref="AG5 R5:R123 AG39:AG57 AG73:AG90">
    <cfRule type="cellIs" dxfId="127" priority="7" operator="lessThan">
      <formula>0.8</formula>
    </cfRule>
  </conditionalFormatting>
  <conditionalFormatting sqref="AG22">
    <cfRule type="cellIs" dxfId="126" priority="10" operator="lessThan">
      <formula>0.8</formula>
    </cfRule>
  </conditionalFormatting>
  <conditionalFormatting sqref="AG37">
    <cfRule type="cellIs" dxfId="125" priority="9" operator="lessThan">
      <formula>0.8</formula>
    </cfRule>
  </conditionalFormatting>
  <conditionalFormatting sqref="AG63:AG71">
    <cfRule type="cellIs" dxfId="124" priority="8" operator="lessThan">
      <formula>0.8</formula>
    </cfRule>
  </conditionalFormatting>
  <conditionalFormatting sqref="AG105">
    <cfRule type="cellIs" dxfId="123" priority="2" operator="lessThan">
      <formula>0.8</formula>
    </cfRule>
  </conditionalFormatting>
  <conditionalFormatting sqref="AG107:AG123">
    <cfRule type="cellIs" dxfId="122" priority="1" operator="lessThan">
      <formula>0.8</formula>
    </cfRule>
  </conditionalFormatting>
  <dataValidations count="1">
    <dataValidation type="list" allowBlank="1" showInputMessage="1" showErrorMessage="1" sqref="AA5:AB123" xr:uid="{A55909C5-443F-4B3A-A8BD-E029513A7408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9E244-17BC-461F-8B54-1DF12D18C179}">
  <sheetPr>
    <tabColor theme="9" tint="0.59999389629810485"/>
  </sheetPr>
  <dimension ref="B1:AR42"/>
  <sheetViews>
    <sheetView zoomScale="70" zoomScaleNormal="70" workbookViewId="0">
      <selection activeCell="S22" sqref="S2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226</v>
      </c>
      <c r="D3" s="263"/>
      <c r="E3" s="3" t="s">
        <v>2</v>
      </c>
      <c r="F3" s="264">
        <f>'0305(18度C)'!D1+'0305(4度C)'!D1</f>
        <v>153251</v>
      </c>
      <c r="G3" s="265"/>
      <c r="H3" s="3" t="s">
        <v>3</v>
      </c>
      <c r="I3" s="266">
        <f>'0305(18度C)'!F1+'0305(4度C)'!F1</f>
        <v>4496569.9799999995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476.7435576462882</v>
      </c>
      <c r="F6" s="239" t="e">
        <f>AVERAGE(#REF!,D14:K14)</f>
        <v>#REF!</v>
      </c>
      <c r="G6" s="240">
        <f>AVERAGE(D14:K14)</f>
        <v>209.01949911160438</v>
      </c>
      <c r="H6" s="241"/>
      <c r="I6" s="240">
        <f>AVERAGE(L14:O14)</f>
        <v>91.772392492278456</v>
      </c>
      <c r="J6" s="241"/>
      <c r="K6" s="240">
        <f>AVERAGE(D32:O32)</f>
        <v>703.73436921938594</v>
      </c>
      <c r="L6" s="241"/>
      <c r="M6" s="240">
        <f>AVERAGE(P32:X32)</f>
        <v>749.45747558010726</v>
      </c>
      <c r="N6" s="241"/>
      <c r="O6" s="229">
        <f>'0305(4度C)'!Y2</f>
        <v>0</v>
      </c>
      <c r="P6" s="229">
        <f>'0305(4度C)'!Z2</f>
        <v>0</v>
      </c>
      <c r="Q6" s="229">
        <f>'0305(4度C)'!AC2</f>
        <v>40</v>
      </c>
      <c r="R6" s="229">
        <f>'0305(4度C)'!AD2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422.77990495896722</v>
      </c>
      <c r="F7" s="235" t="e">
        <f>AVERAGE(#REF!,D15:K15)</f>
        <v>#REF!</v>
      </c>
      <c r="G7" s="236">
        <f>AVERAGE(D15:K15)</f>
        <v>187.1329202302681</v>
      </c>
      <c r="H7" s="237"/>
      <c r="I7" s="236">
        <f>AVERAGE(L15:O15)</f>
        <v>79.013330301984027</v>
      </c>
      <c r="J7" s="237"/>
      <c r="K7" s="236">
        <f>AVERAGE(D33:O33)</f>
        <v>625.39856460768783</v>
      </c>
      <c r="L7" s="237"/>
      <c r="M7" s="236">
        <f>AVERAGE(P33:X33)</f>
        <v>662.97849611950278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0.88046775960616408</v>
      </c>
      <c r="F8" s="243" t="e">
        <f>AVERAGE(D16:K16,#REF!)</f>
        <v>#REF!</v>
      </c>
      <c r="G8" s="222">
        <f>AVERAGE(D16:K16)</f>
        <v>0.88310016663872504</v>
      </c>
      <c r="H8" s="223"/>
      <c r="I8" s="222">
        <f>AVERAGE(L16:O16)</f>
        <v>0.86111917576281838</v>
      </c>
      <c r="J8" s="223"/>
      <c r="K8" s="222">
        <f>AVERAGE(D34:O34)</f>
        <v>0.8880196417223164</v>
      </c>
      <c r="L8" s="223"/>
      <c r="M8" s="222">
        <f>AVERAGE(P34:X34)</f>
        <v>0.88290693781092222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81.081081081081081</v>
      </c>
      <c r="F14" s="28">
        <v>94.736842105263165</v>
      </c>
      <c r="G14" s="28">
        <v>96.593406593406598</v>
      </c>
      <c r="H14" s="28" t="s">
        <v>42</v>
      </c>
      <c r="I14" s="28">
        <v>563.66666666666663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98.360655737704917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70.421815772674435</v>
      </c>
      <c r="F15" s="35">
        <v>83.544575906504846</v>
      </c>
      <c r="G15" s="35">
        <v>84.76796076952202</v>
      </c>
      <c r="H15" s="35" t="s">
        <v>42</v>
      </c>
      <c r="I15" s="35">
        <v>509.79732847237113</v>
      </c>
      <c r="J15" s="35" t="s">
        <v>42</v>
      </c>
      <c r="K15" s="36" t="s">
        <v>42</v>
      </c>
      <c r="L15" s="34" t="s">
        <v>42</v>
      </c>
      <c r="M15" s="37">
        <v>78.757827700563894</v>
      </c>
      <c r="N15" s="35">
        <v>83.980743018164532</v>
      </c>
      <c r="O15" s="38">
        <v>74.30142018722367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0.86853572786298472</v>
      </c>
      <c r="F16" s="43">
        <f t="shared" si="0"/>
        <v>0.88185941234643994</v>
      </c>
      <c r="G16" s="43">
        <f t="shared" si="0"/>
        <v>0.87757502048083091</v>
      </c>
      <c r="H16" s="43" t="s">
        <v>42</v>
      </c>
      <c r="I16" s="43">
        <f t="shared" si="0"/>
        <v>0.90443050586464435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0.87508697445070993</v>
      </c>
      <c r="N16" s="43">
        <f t="shared" si="1"/>
        <v>0.85380422068467277</v>
      </c>
      <c r="O16" s="46">
        <f t="shared" si="1"/>
        <v>0.85446633215307222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0.25020833333333331</v>
      </c>
      <c r="F17" s="48">
        <v>0.20851851851851852</v>
      </c>
      <c r="G17" s="48">
        <v>0.25</v>
      </c>
      <c r="H17" s="48" t="s">
        <v>42</v>
      </c>
      <c r="I17" s="48">
        <v>0.44513888888888886</v>
      </c>
      <c r="J17" s="48" t="s">
        <v>42</v>
      </c>
      <c r="K17" s="48" t="s">
        <v>42</v>
      </c>
      <c r="L17" s="47" t="s">
        <v>42</v>
      </c>
      <c r="M17" s="49">
        <v>0.70864583333333331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0.51748842592592592</v>
      </c>
      <c r="F18" s="48">
        <v>0.55519675925925926</v>
      </c>
      <c r="G18" s="48">
        <v>0.50902777777777775</v>
      </c>
      <c r="H18" s="48" t="s">
        <v>42</v>
      </c>
      <c r="I18" s="48">
        <v>0.55237268518518523</v>
      </c>
      <c r="J18" s="48" t="s">
        <v>42</v>
      </c>
      <c r="K18" s="48" t="s">
        <v>42</v>
      </c>
      <c r="L18" s="47" t="s">
        <v>42</v>
      </c>
      <c r="M18" s="49">
        <v>0.86388888888888893</v>
      </c>
      <c r="N18" s="48">
        <v>0.80150462962962965</v>
      </c>
      <c r="O18" s="50">
        <v>0.81597222222222221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7</v>
      </c>
      <c r="F21" s="52">
        <v>10</v>
      </c>
      <c r="G21" s="52">
        <v>7</v>
      </c>
      <c r="H21" s="52"/>
      <c r="I21" s="52">
        <v>3</v>
      </c>
      <c r="J21" s="52"/>
      <c r="K21" s="53"/>
      <c r="L21" s="54"/>
      <c r="M21" s="55">
        <v>6</v>
      </c>
      <c r="N21" s="52">
        <v>3</v>
      </c>
      <c r="O21" s="56">
        <v>4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25.333333333333332</v>
      </c>
      <c r="F23" s="58">
        <v>19.25</v>
      </c>
      <c r="G23" s="58">
        <v>24</v>
      </c>
      <c r="H23" s="58" t="s">
        <v>42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21</v>
      </c>
      <c r="O23" s="61">
        <v>24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776.47058823529414</v>
      </c>
      <c r="N32" s="28">
        <v>1150</v>
      </c>
      <c r="O32" s="28">
        <v>840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755.17241379310337</v>
      </c>
      <c r="W32" s="28">
        <v>1133.3333333333333</v>
      </c>
      <c r="X32" s="31">
        <v>802.94117647058829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277.52643152266171</v>
      </c>
      <c r="H33" s="35">
        <v>390.01766863044099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697.86128887189284</v>
      </c>
      <c r="N33" s="35">
        <v>1016.4201442448554</v>
      </c>
      <c r="O33" s="35">
        <v>745.16728976858826</v>
      </c>
      <c r="P33" s="34">
        <v>267.71746217198819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669.63236629001267</v>
      </c>
      <c r="W33" s="35">
        <v>1003.2677382191674</v>
      </c>
      <c r="X33" s="38">
        <v>711.29641779684312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0.87034916394680883</v>
      </c>
      <c r="H34" s="43">
        <f>H33/H32</f>
        <v>0.9000407737625562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0.89876075081986195</v>
      </c>
      <c r="N34" s="43">
        <f>N33/N32</f>
        <v>0.88384360369117854</v>
      </c>
      <c r="O34" s="43">
        <f>O33/O32</f>
        <v>0.88710391639117647</v>
      </c>
      <c r="P34" s="42">
        <f>P33/P32</f>
        <v>0.87380005014468365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0.88672779097764243</v>
      </c>
      <c r="W34" s="43">
        <f>W33/W32</f>
        <v>0.88523623960514775</v>
      </c>
      <c r="X34" s="46">
        <f>X33/X32</f>
        <v>0.88586367051621484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0.2722222222222222</v>
      </c>
      <c r="H35" s="48">
        <v>0.2084375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0.29166666666666669</v>
      </c>
      <c r="N35" s="48">
        <v>0.20833333333333334</v>
      </c>
      <c r="O35" s="48">
        <v>0.20833333333333334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0.70848379629629632</v>
      </c>
      <c r="X35" s="50">
        <v>0.70846064814814813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0.4418287037037037</v>
      </c>
      <c r="H36" s="48">
        <v>0.25486111111111109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0.41061342592592592</v>
      </c>
      <c r="N36" s="48">
        <v>0.44042824074074072</v>
      </c>
      <c r="O36" s="48">
        <v>0.4548611111111111</v>
      </c>
      <c r="P36" s="47">
        <v>0.81041666666666667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0.9243055555555556</v>
      </c>
      <c r="W36" s="48">
        <v>1.0798611111111112</v>
      </c>
      <c r="X36" s="50">
        <v>1.0640162037037038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4.25</v>
      </c>
      <c r="N37" s="58">
        <v>3</v>
      </c>
      <c r="O37" s="58">
        <v>4</v>
      </c>
      <c r="P37" s="57">
        <v>11.75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4.1428571428571432</v>
      </c>
      <c r="W37" s="58">
        <v>3</v>
      </c>
      <c r="X37" s="61">
        <v>4.25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532D0-79D3-4E34-B9FF-39A90E649F1D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S28" sqref="S28"/>
      <selection pane="bottomLeft" activeCell="S28" sqref="S2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104772</v>
      </c>
      <c r="E1" s="88" t="s">
        <v>3</v>
      </c>
      <c r="F1" s="89">
        <f>SUM(G5:G157)</f>
        <v>2072079.97</v>
      </c>
      <c r="G1" s="90" t="s">
        <v>84</v>
      </c>
      <c r="H1" s="91">
        <f>L21+L38+L55+L72+L89+L106+L123+L140+L157</f>
        <v>50.992857142857147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46086</v>
      </c>
      <c r="B2" s="332"/>
      <c r="C2" s="92" t="s">
        <v>40</v>
      </c>
      <c r="D2" s="93">
        <f>AVERAGE(N21,N38,N55,N72,N89,N106,N123,N140,N157)</f>
        <v>642.10075639071681</v>
      </c>
      <c r="E2" s="93" t="s">
        <v>91</v>
      </c>
      <c r="F2" s="94">
        <f>F1/D1</f>
        <v>19.777039380750583</v>
      </c>
      <c r="G2" s="95" t="s">
        <v>92</v>
      </c>
      <c r="H2" s="96">
        <f>COUNT(H5:H157)</f>
        <v>6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94" t="s">
        <v>118</v>
      </c>
      <c r="B5" s="146" t="s">
        <v>114</v>
      </c>
      <c r="C5" s="287" t="s">
        <v>224</v>
      </c>
      <c r="D5" s="288"/>
      <c r="E5" s="147">
        <v>16.96</v>
      </c>
      <c r="F5" s="97">
        <v>2441</v>
      </c>
      <c r="G5" s="148">
        <f t="shared" ref="G5:G9" si="0">E5*F5</f>
        <v>41399.360000000001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2122.608695652174</v>
      </c>
      <c r="N5" s="152">
        <f>M5/L5</f>
        <v>353.768115942029</v>
      </c>
      <c r="O5" s="154">
        <f>L5-I5</f>
        <v>0</v>
      </c>
      <c r="P5" s="155">
        <f>N5-K5</f>
        <v>-62.898550724637687</v>
      </c>
      <c r="Q5" s="156">
        <f>N5/K5</f>
        <v>0.84904347826086957</v>
      </c>
      <c r="R5" s="289">
        <f>Q21</f>
        <v>0.87034916394680883</v>
      </c>
      <c r="S5" s="157">
        <v>0.2722222222222222</v>
      </c>
      <c r="T5" s="158">
        <v>0.32013888888888886</v>
      </c>
      <c r="U5" s="159"/>
      <c r="V5" s="160">
        <v>69</v>
      </c>
      <c r="W5" s="161"/>
      <c r="X5" s="162"/>
      <c r="Y5" s="292"/>
      <c r="Z5" s="293"/>
      <c r="AA5" s="115">
        <f>M5-J5</f>
        <v>-377.39130434782601</v>
      </c>
      <c r="AB5" s="156">
        <f>M5/J5</f>
        <v>0.84904347826086957</v>
      </c>
      <c r="AC5" s="281">
        <f>AB21</f>
        <v>0.87034916394680895</v>
      </c>
    </row>
    <row r="6" spans="1:29" ht="15.75" customHeight="1">
      <c r="A6" s="295"/>
      <c r="B6" s="100" t="s">
        <v>120</v>
      </c>
      <c r="C6" s="274" t="s">
        <v>121</v>
      </c>
      <c r="D6" s="275"/>
      <c r="E6" s="101">
        <v>28.57</v>
      </c>
      <c r="F6" s="102">
        <v>1972</v>
      </c>
      <c r="G6" s="103">
        <f t="shared" si="0"/>
        <v>56340.04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3126.0237780713342</v>
      </c>
      <c r="N6" s="106">
        <f>M6/L6</f>
        <v>260.50198150594451</v>
      </c>
      <c r="O6" s="108">
        <f>L6-I6</f>
        <v>0</v>
      </c>
      <c r="P6" s="109">
        <f>N6-K6</f>
        <v>-39.498018494055486</v>
      </c>
      <c r="Q6" s="110">
        <f>N6/K6</f>
        <v>0.86833993835314838</v>
      </c>
      <c r="R6" s="290"/>
      <c r="S6" s="47">
        <v>0.32371527777777775</v>
      </c>
      <c r="T6" s="48">
        <v>0.35</v>
      </c>
      <c r="U6" s="111">
        <v>5.1500000000000057</v>
      </c>
      <c r="V6" s="112">
        <v>37.85</v>
      </c>
      <c r="W6" s="113"/>
      <c r="X6" s="116"/>
      <c r="Y6" s="276"/>
      <c r="Z6" s="277"/>
      <c r="AA6" s="117">
        <f>M6-J6</f>
        <v>-473.97622192866584</v>
      </c>
      <c r="AB6" s="110">
        <f>M6/J6</f>
        <v>0.86833993835314838</v>
      </c>
      <c r="AC6" s="282"/>
    </row>
    <row r="7" spans="1:29" ht="15.75" customHeight="1">
      <c r="A7" s="295"/>
      <c r="B7" s="100" t="s">
        <v>114</v>
      </c>
      <c r="C7" s="274" t="s">
        <v>115</v>
      </c>
      <c r="D7" s="275"/>
      <c r="E7" s="101">
        <v>29.85</v>
      </c>
      <c r="F7" s="102">
        <v>2275</v>
      </c>
      <c r="G7" s="103">
        <f t="shared" si="0"/>
        <v>67908.75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3140.3374233128875</v>
      </c>
      <c r="N7" s="106">
        <f>M7/L7</f>
        <v>261.69478527607396</v>
      </c>
      <c r="O7" s="108">
        <f>L7-I7</f>
        <v>0</v>
      </c>
      <c r="P7" s="109">
        <f>N7-K7</f>
        <v>-38.305214723926042</v>
      </c>
      <c r="Q7" s="110">
        <f>N7/K7</f>
        <v>0.8723159509202465</v>
      </c>
      <c r="R7" s="290"/>
      <c r="S7" s="47">
        <v>0.35347222222222224</v>
      </c>
      <c r="T7" s="48">
        <v>0.38365740740740739</v>
      </c>
      <c r="U7" s="111">
        <v>5.0000000000000622</v>
      </c>
      <c r="V7" s="112">
        <v>43.466666666666612</v>
      </c>
      <c r="W7" s="113"/>
      <c r="X7" s="116"/>
      <c r="Y7" s="276"/>
      <c r="Z7" s="277"/>
      <c r="AA7" s="117">
        <f>M7-J7</f>
        <v>-459.66257668711251</v>
      </c>
      <c r="AB7" s="110">
        <f>M7/J7</f>
        <v>0.8723159509202465</v>
      </c>
      <c r="AC7" s="282"/>
    </row>
    <row r="8" spans="1:29" ht="15.75" customHeight="1">
      <c r="A8" s="295"/>
      <c r="B8" s="100" t="s">
        <v>114</v>
      </c>
      <c r="C8" s="274" t="s">
        <v>116</v>
      </c>
      <c r="D8" s="275"/>
      <c r="E8" s="101">
        <v>29.52</v>
      </c>
      <c r="F8" s="102">
        <v>2133</v>
      </c>
      <c r="G8" s="103">
        <f t="shared" si="0"/>
        <v>62966.159999999996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3140.6134969325112</v>
      </c>
      <c r="N8" s="106">
        <f>M8/L8</f>
        <v>261.71779141104258</v>
      </c>
      <c r="O8" s="108">
        <f>L8-I8</f>
        <v>0</v>
      </c>
      <c r="P8" s="109">
        <f>N8-K8</f>
        <v>-38.282208588957417</v>
      </c>
      <c r="Q8" s="110">
        <f>N8/K8</f>
        <v>0.87239263803680867</v>
      </c>
      <c r="R8" s="290"/>
      <c r="S8" s="47">
        <v>0.38697916666666665</v>
      </c>
      <c r="T8" s="48">
        <v>0.4152777777777778</v>
      </c>
      <c r="U8" s="111">
        <v>4.783333333333335</v>
      </c>
      <c r="V8" s="112">
        <v>40.750000000000057</v>
      </c>
      <c r="W8" s="113"/>
      <c r="X8" s="116"/>
      <c r="Y8" s="276"/>
      <c r="Z8" s="277"/>
      <c r="AA8" s="117">
        <f>M8-J8</f>
        <v>-459.38650306748877</v>
      </c>
      <c r="AB8" s="110">
        <f>M8/J8</f>
        <v>0.87239263803680867</v>
      </c>
      <c r="AC8" s="282"/>
    </row>
    <row r="9" spans="1:29" ht="15.75" customHeight="1">
      <c r="A9" s="296"/>
      <c r="B9" s="100" t="s">
        <v>114</v>
      </c>
      <c r="C9" s="274" t="s">
        <v>119</v>
      </c>
      <c r="D9" s="275"/>
      <c r="E9" s="101">
        <v>25.64</v>
      </c>
      <c r="F9" s="102">
        <v>1708</v>
      </c>
      <c r="G9" s="103">
        <f t="shared" si="0"/>
        <v>43793.120000000003</v>
      </c>
      <c r="H9" s="13"/>
      <c r="I9" s="104">
        <v>11</v>
      </c>
      <c r="J9" s="105">
        <v>3600</v>
      </c>
      <c r="K9" s="106">
        <f t="shared" si="1"/>
        <v>327.27272727272725</v>
      </c>
      <c r="L9" s="107">
        <v>11</v>
      </c>
      <c r="M9" s="105">
        <f>F9/V9*60</f>
        <v>3179.3174767321639</v>
      </c>
      <c r="N9" s="106">
        <f>M9/L9</f>
        <v>289.0288615211058</v>
      </c>
      <c r="O9" s="108">
        <f>L9-I9</f>
        <v>0</v>
      </c>
      <c r="P9" s="109">
        <f>N9-K9</f>
        <v>-38.243865751621456</v>
      </c>
      <c r="Q9" s="110">
        <f>N9/K9</f>
        <v>0.88314374353671221</v>
      </c>
      <c r="R9" s="290"/>
      <c r="S9" s="47">
        <v>0.41944444444444445</v>
      </c>
      <c r="T9" s="48">
        <v>0.4418287037037037</v>
      </c>
      <c r="U9" s="111">
        <v>5.9999999999999787</v>
      </c>
      <c r="V9" s="112">
        <v>32.233333333333306</v>
      </c>
      <c r="W9" s="113"/>
      <c r="X9" s="116"/>
      <c r="Y9" s="276"/>
      <c r="Z9" s="277"/>
      <c r="AA9" s="117">
        <f>M9-J9</f>
        <v>-420.68252326783613</v>
      </c>
      <c r="AB9" s="110">
        <f>M9/J9</f>
        <v>0.88314374353671221</v>
      </c>
      <c r="AC9" s="282"/>
    </row>
    <row r="10" spans="1:29" ht="15.75" customHeight="1">
      <c r="A10" s="296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96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96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96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96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96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96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96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96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96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96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97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2941.7801741402141</v>
      </c>
      <c r="N21" s="138">
        <f>M21/L21</f>
        <v>277.52643152266171</v>
      </c>
      <c r="O21" s="139">
        <f>L21-I21</f>
        <v>0</v>
      </c>
      <c r="P21" s="140">
        <f>N21-K21</f>
        <v>-41.341493005640189</v>
      </c>
      <c r="Q21" s="141">
        <f>N21/K21</f>
        <v>0.87034916394680883</v>
      </c>
      <c r="R21" s="291"/>
      <c r="S21" s="142">
        <f>S5</f>
        <v>0.2722222222222222</v>
      </c>
      <c r="T21" s="143">
        <f>INDEX(T5:T20,COUNTA(T5:T20))</f>
        <v>0.4418287037037037</v>
      </c>
      <c r="U21" s="144"/>
      <c r="V21" s="166"/>
      <c r="W21" s="167"/>
      <c r="X21" s="138"/>
      <c r="Y21" s="279"/>
      <c r="Z21" s="280"/>
      <c r="AA21" s="168">
        <f>M21-J21</f>
        <v>-438.21982585978594</v>
      </c>
      <c r="AB21" s="141">
        <f>M21/J21</f>
        <v>0.87034916394680895</v>
      </c>
      <c r="AC21" s="283"/>
    </row>
    <row r="22" spans="1:29" ht="15.75" customHeight="1">
      <c r="A22" s="28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1086</v>
      </c>
      <c r="G22" s="148">
        <f t="shared" ref="G22:G23" si="5">E22*F22</f>
        <v>15236.58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2339.6768402154403</v>
      </c>
      <c r="N22" s="152">
        <f>M22/L22</f>
        <v>389.94614003590669</v>
      </c>
      <c r="O22" s="154">
        <f>L22-I22</f>
        <v>0</v>
      </c>
      <c r="P22" s="155">
        <f>N22-K22</f>
        <v>-43.38719329742662</v>
      </c>
      <c r="Q22" s="156">
        <f>N22/K22</f>
        <v>0.89987570777516934</v>
      </c>
      <c r="R22" s="289">
        <f>Q38</f>
        <v>0.9000407737625562</v>
      </c>
      <c r="S22" s="157">
        <v>0.2084375</v>
      </c>
      <c r="T22" s="158">
        <v>0.22777777777777777</v>
      </c>
      <c r="U22" s="159"/>
      <c r="V22" s="160">
        <v>27.849999999999998</v>
      </c>
      <c r="W22" s="158"/>
      <c r="X22" s="169"/>
      <c r="Y22" s="292"/>
      <c r="Z22" s="293"/>
      <c r="AA22" s="115">
        <f>M22-J22</f>
        <v>-260.32315978455972</v>
      </c>
      <c r="AB22" s="156">
        <f>M22/J22</f>
        <v>0.89987570777516934</v>
      </c>
      <c r="AC22" s="281">
        <f>AB38</f>
        <v>0.90004077376255609</v>
      </c>
    </row>
    <row r="23" spans="1:29" ht="15.75" customHeight="1">
      <c r="A23" s="285"/>
      <c r="B23" s="100" t="s">
        <v>114</v>
      </c>
      <c r="C23" s="274" t="s">
        <v>124</v>
      </c>
      <c r="D23" s="275"/>
      <c r="E23" s="101">
        <v>14.49</v>
      </c>
      <c r="F23" s="102">
        <v>1312</v>
      </c>
      <c r="G23" s="103">
        <f t="shared" si="5"/>
        <v>19010.88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2340.5351833498516</v>
      </c>
      <c r="N23" s="106">
        <f>M23/L23</f>
        <v>390.08919722497529</v>
      </c>
      <c r="O23" s="108">
        <f>L23-I23</f>
        <v>0</v>
      </c>
      <c r="P23" s="109">
        <f>N23-K23</f>
        <v>-43.24413610835802</v>
      </c>
      <c r="Q23" s="110">
        <f>N23/K23</f>
        <v>0.90020583974994306</v>
      </c>
      <c r="R23" s="290"/>
      <c r="S23" s="47">
        <v>0.23150462962962962</v>
      </c>
      <c r="T23" s="48">
        <v>0.25486111111111109</v>
      </c>
      <c r="U23" s="111">
        <v>5.3666666666666529</v>
      </c>
      <c r="V23" s="112">
        <v>33.633333333333326</v>
      </c>
      <c r="W23" s="113"/>
      <c r="X23" s="13"/>
      <c r="Y23" s="276"/>
      <c r="Z23" s="277"/>
      <c r="AA23" s="117">
        <f>M23-J23</f>
        <v>-259.46481665014835</v>
      </c>
      <c r="AB23" s="110">
        <f>M23/J23</f>
        <v>0.90020583974994295</v>
      </c>
      <c r="AC23" s="282"/>
    </row>
    <row r="24" spans="1:29" ht="15.75" customHeight="1">
      <c r="A24" s="28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8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85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85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85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85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85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85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85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85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85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85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85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85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86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2340.106011782646</v>
      </c>
      <c r="N38" s="138">
        <f>M38/L38</f>
        <v>390.01766863044099</v>
      </c>
      <c r="O38" s="139">
        <f>L38-I38</f>
        <v>0</v>
      </c>
      <c r="P38" s="140">
        <f>N38-K38</f>
        <v>-43.31566470289232</v>
      </c>
      <c r="Q38" s="141">
        <f>N38/K38</f>
        <v>0.9000407737625562</v>
      </c>
      <c r="R38" s="291"/>
      <c r="S38" s="142">
        <f>S22</f>
        <v>0.2084375</v>
      </c>
      <c r="T38" s="143">
        <f>INDEX(T22:T37,COUNTA(T22:T37))</f>
        <v>0.25486111111111109</v>
      </c>
      <c r="U38" s="144"/>
      <c r="V38" s="166"/>
      <c r="W38" s="167"/>
      <c r="X38" s="138"/>
      <c r="Y38" s="279"/>
      <c r="Z38" s="280"/>
      <c r="AA38" s="168">
        <f>M38-J38</f>
        <v>-259.89398821735404</v>
      </c>
      <c r="AB38" s="141">
        <f>M38/J38</f>
        <v>0.90004077376255609</v>
      </c>
      <c r="AC38" s="283"/>
    </row>
    <row r="39" spans="1:29" ht="15.75" customHeight="1">
      <c r="A39" s="294" t="s">
        <v>125</v>
      </c>
      <c r="B39" s="114" t="s">
        <v>120</v>
      </c>
      <c r="C39" s="287" t="s">
        <v>127</v>
      </c>
      <c r="D39" s="288"/>
      <c r="E39" s="147">
        <v>22.28</v>
      </c>
      <c r="F39" s="97">
        <v>1195</v>
      </c>
      <c r="G39" s="148">
        <f t="shared" ref="G39:G42" si="9">E39*F39</f>
        <v>26624.600000000002</v>
      </c>
      <c r="H39" s="149"/>
      <c r="I39" s="150">
        <v>5</v>
      </c>
      <c r="J39" s="151">
        <v>3300</v>
      </c>
      <c r="K39" s="152">
        <f>J39/I39</f>
        <v>660</v>
      </c>
      <c r="L39" s="153">
        <v>5</v>
      </c>
      <c r="M39" s="151">
        <f>F39/V39*60</f>
        <v>2966.8965517241418</v>
      </c>
      <c r="N39" s="152">
        <f>M39/L39</f>
        <v>593.37931034482835</v>
      </c>
      <c r="O39" s="154">
        <f>L39-I39</f>
        <v>0</v>
      </c>
      <c r="P39" s="155">
        <f>N39-K39</f>
        <v>-66.620689655171645</v>
      </c>
      <c r="Q39" s="156">
        <f>N39/K39</f>
        <v>0.89905956112852781</v>
      </c>
      <c r="R39" s="289">
        <f>Q55</f>
        <v>0.89876075081986195</v>
      </c>
      <c r="S39" s="157">
        <v>0.29166666666666669</v>
      </c>
      <c r="T39" s="158">
        <v>0.30844907407407407</v>
      </c>
      <c r="U39" s="159"/>
      <c r="V39" s="160">
        <v>24.166666666666636</v>
      </c>
      <c r="W39" s="161"/>
      <c r="X39" s="162"/>
      <c r="Y39" s="292"/>
      <c r="Z39" s="293"/>
      <c r="AA39" s="115">
        <f>M39-J39</f>
        <v>-333.10344827585823</v>
      </c>
      <c r="AB39" s="156">
        <f>M39/J39</f>
        <v>0.89905956112852781</v>
      </c>
      <c r="AC39" s="281">
        <f>AB55</f>
        <v>0.89876075081986195</v>
      </c>
    </row>
    <row r="40" spans="1:29" ht="15.75" customHeight="1">
      <c r="A40" s="295"/>
      <c r="B40" s="100" t="s">
        <v>120</v>
      </c>
      <c r="C40" s="274" t="s">
        <v>126</v>
      </c>
      <c r="D40" s="275"/>
      <c r="E40" s="101">
        <v>21.45</v>
      </c>
      <c r="F40" s="102">
        <v>1480</v>
      </c>
      <c r="G40" s="103">
        <f t="shared" si="9"/>
        <v>31746</v>
      </c>
      <c r="H40" s="26"/>
      <c r="I40" s="104">
        <v>4</v>
      </c>
      <c r="J40" s="105">
        <v>3300</v>
      </c>
      <c r="K40" s="106">
        <f t="shared" ref="K40:K42" si="10">J40/I40</f>
        <v>825</v>
      </c>
      <c r="L40" s="107">
        <v>4</v>
      </c>
      <c r="M40" s="105">
        <f>F40/V40*60</f>
        <v>2968.2451253481904</v>
      </c>
      <c r="N40" s="106">
        <f>M40/L40</f>
        <v>742.0612813370476</v>
      </c>
      <c r="O40" s="108">
        <f>L40-I40</f>
        <v>0</v>
      </c>
      <c r="P40" s="109">
        <f>N40-K40</f>
        <v>-82.938718662952397</v>
      </c>
      <c r="Q40" s="110">
        <f>N40/K40</f>
        <v>0.89946821980248193</v>
      </c>
      <c r="R40" s="290"/>
      <c r="S40" s="47">
        <v>0.31186342592592592</v>
      </c>
      <c r="T40" s="48">
        <v>0.33263888888888887</v>
      </c>
      <c r="U40" s="111">
        <v>4.9166666666666625</v>
      </c>
      <c r="V40" s="112">
        <v>29.916666666666654</v>
      </c>
      <c r="W40" s="113"/>
      <c r="X40" s="116"/>
      <c r="Y40" s="276"/>
      <c r="Z40" s="277"/>
      <c r="AA40" s="117">
        <f>M40-J40</f>
        <v>-331.75487465180959</v>
      </c>
      <c r="AB40" s="110">
        <f>M40/J40</f>
        <v>0.89946821980248193</v>
      </c>
      <c r="AC40" s="282"/>
    </row>
    <row r="41" spans="1:29" ht="15.75" customHeight="1">
      <c r="A41" s="295"/>
      <c r="B41" s="100" t="s">
        <v>120</v>
      </c>
      <c r="C41" s="274" t="s">
        <v>214</v>
      </c>
      <c r="D41" s="275"/>
      <c r="E41" s="101">
        <v>27.27</v>
      </c>
      <c r="F41" s="102">
        <v>1571</v>
      </c>
      <c r="G41" s="103">
        <f t="shared" si="9"/>
        <v>42841.17</v>
      </c>
      <c r="H41" s="26"/>
      <c r="I41" s="104">
        <v>5</v>
      </c>
      <c r="J41" s="105">
        <v>3300</v>
      </c>
      <c r="K41" s="106">
        <f t="shared" si="10"/>
        <v>660</v>
      </c>
      <c r="L41" s="107">
        <v>5</v>
      </c>
      <c r="M41" s="105">
        <f>F41/V41*60</f>
        <v>2964.1509433962251</v>
      </c>
      <c r="N41" s="106">
        <f>M41/L41</f>
        <v>592.830188679245</v>
      </c>
      <c r="O41" s="108">
        <f>L41-I41</f>
        <v>0</v>
      </c>
      <c r="P41" s="109">
        <f>N41-K41</f>
        <v>-67.169811320755002</v>
      </c>
      <c r="Q41" s="110">
        <f>N41/K41</f>
        <v>0.89822755860491665</v>
      </c>
      <c r="R41" s="290"/>
      <c r="S41" s="47">
        <v>0.33624999999999999</v>
      </c>
      <c r="T41" s="48">
        <v>0.35833333333333334</v>
      </c>
      <c r="U41" s="111">
        <v>5.2000000000000135</v>
      </c>
      <c r="V41" s="112">
        <v>31.800000000000015</v>
      </c>
      <c r="W41" s="113"/>
      <c r="X41" s="116"/>
      <c r="Y41" s="276"/>
      <c r="Z41" s="277"/>
      <c r="AA41" s="117">
        <f>M41-J41</f>
        <v>-335.8490566037749</v>
      </c>
      <c r="AB41" s="110">
        <f>M41/J41</f>
        <v>0.89822755860491665</v>
      </c>
      <c r="AC41" s="282"/>
    </row>
    <row r="42" spans="1:29" ht="15.75" customHeight="1">
      <c r="A42" s="295"/>
      <c r="B42" s="100" t="s">
        <v>120</v>
      </c>
      <c r="C42" s="274" t="s">
        <v>204</v>
      </c>
      <c r="D42" s="275"/>
      <c r="E42" s="101">
        <v>18.53</v>
      </c>
      <c r="F42" s="102">
        <v>3423</v>
      </c>
      <c r="G42" s="103">
        <f t="shared" si="9"/>
        <v>63428.19</v>
      </c>
      <c r="H42" s="26"/>
      <c r="I42" s="104">
        <v>3</v>
      </c>
      <c r="J42" s="105">
        <v>3300</v>
      </c>
      <c r="K42" s="106">
        <f t="shared" si="10"/>
        <v>1100</v>
      </c>
      <c r="L42" s="107">
        <v>3</v>
      </c>
      <c r="M42" s="105">
        <f>F42/V42*60</f>
        <v>2964.3492903536198</v>
      </c>
      <c r="N42" s="106">
        <f>M42/L42</f>
        <v>988.11643011787328</v>
      </c>
      <c r="O42" s="108">
        <f>L42-I42</f>
        <v>0</v>
      </c>
      <c r="P42" s="109">
        <f>N42-K42</f>
        <v>-111.88356988212672</v>
      </c>
      <c r="Q42" s="110">
        <f>N42/K42</f>
        <v>0.8982876637435212</v>
      </c>
      <c r="R42" s="290"/>
      <c r="S42" s="47">
        <v>0.36249999999999999</v>
      </c>
      <c r="T42" s="48">
        <v>0.41061342592592592</v>
      </c>
      <c r="U42" s="111">
        <v>5.9999999999999787</v>
      </c>
      <c r="V42" s="112">
        <v>69.283333333333346</v>
      </c>
      <c r="W42" s="113"/>
      <c r="X42" s="116"/>
      <c r="Y42" s="276"/>
      <c r="Z42" s="277"/>
      <c r="AA42" s="117">
        <f>M42-J42</f>
        <v>-335.65070964638016</v>
      </c>
      <c r="AB42" s="110">
        <f>M42/J42</f>
        <v>0.8982876637435212</v>
      </c>
      <c r="AC42" s="282"/>
    </row>
    <row r="43" spans="1:29" ht="15.75" customHeight="1">
      <c r="A43" s="296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76"/>
      <c r="Z43" s="277"/>
      <c r="AA43" s="117"/>
      <c r="AB43" s="110"/>
      <c r="AC43" s="282"/>
    </row>
    <row r="44" spans="1:29" ht="15.75" customHeight="1">
      <c r="A44" s="296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96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96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96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96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96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96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96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96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96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96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97"/>
      <c r="B55" s="133" t="s">
        <v>117</v>
      </c>
      <c r="C55" s="278"/>
      <c r="D55" s="278"/>
      <c r="E55" s="134"/>
      <c r="F55" s="99"/>
      <c r="G55" s="135"/>
      <c r="H55" s="69"/>
      <c r="I55" s="136">
        <f t="shared" ref="I55:J55" si="11">AVERAGE(I39:I54)</f>
        <v>4.25</v>
      </c>
      <c r="J55" s="137">
        <f t="shared" si="11"/>
        <v>3300</v>
      </c>
      <c r="K55" s="138">
        <f t="shared" ref="K55" si="12">J55/I55</f>
        <v>776.47058823529414</v>
      </c>
      <c r="L55" s="136">
        <f t="shared" ref="L55:M55" si="13">AVERAGE(L39:L54)</f>
        <v>4.25</v>
      </c>
      <c r="M55" s="137">
        <f t="shared" si="13"/>
        <v>2965.9104777055445</v>
      </c>
      <c r="N55" s="138">
        <f>M55/L55</f>
        <v>697.86128887189284</v>
      </c>
      <c r="O55" s="139">
        <f>L55-I55</f>
        <v>0</v>
      </c>
      <c r="P55" s="140">
        <f>N55-K55</f>
        <v>-78.609299363401306</v>
      </c>
      <c r="Q55" s="141">
        <f>N55/K55</f>
        <v>0.89876075081986195</v>
      </c>
      <c r="R55" s="291"/>
      <c r="S55" s="142">
        <f>S39</f>
        <v>0.29166666666666669</v>
      </c>
      <c r="T55" s="143">
        <f>INDEX(T39:T54,COUNTA(T39:T54))</f>
        <v>0.41061342592592592</v>
      </c>
      <c r="U55" s="144"/>
      <c r="V55" s="166"/>
      <c r="W55" s="99"/>
      <c r="X55" s="69"/>
      <c r="Y55" s="279"/>
      <c r="Z55" s="280"/>
      <c r="AA55" s="168">
        <f>M55-J55</f>
        <v>-334.08952229445549</v>
      </c>
      <c r="AB55" s="141">
        <f>M55/J55</f>
        <v>0.89876075081986195</v>
      </c>
      <c r="AC55" s="283"/>
    </row>
    <row r="56" spans="1:29" ht="15.75" customHeight="1">
      <c r="A56" s="284" t="s">
        <v>71</v>
      </c>
      <c r="B56" s="114" t="s">
        <v>120</v>
      </c>
      <c r="C56" s="287" t="s">
        <v>130</v>
      </c>
      <c r="D56" s="288"/>
      <c r="E56" s="147">
        <v>18.18</v>
      </c>
      <c r="F56" s="97">
        <v>1237</v>
      </c>
      <c r="G56" s="148">
        <f t="shared" ref="G56:G59" si="14">E56*F56</f>
        <v>22488.66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3169.537366548047</v>
      </c>
      <c r="N56" s="152">
        <f>M56/L56</f>
        <v>1056.5124555160157</v>
      </c>
      <c r="O56" s="154">
        <f>L56-I56</f>
        <v>0</v>
      </c>
      <c r="P56" s="155">
        <f>N56-K56</f>
        <v>-143.48754448398427</v>
      </c>
      <c r="Q56" s="156">
        <f>N56/K56</f>
        <v>0.88042704626334645</v>
      </c>
      <c r="R56" s="289">
        <f>Q72</f>
        <v>0.88384360369117854</v>
      </c>
      <c r="S56" s="157">
        <v>0.20833333333333334</v>
      </c>
      <c r="T56" s="158">
        <v>0.2245949074074074</v>
      </c>
      <c r="U56" s="159"/>
      <c r="V56" s="160">
        <v>23.416666666666636</v>
      </c>
      <c r="W56" s="161"/>
      <c r="X56" s="162"/>
      <c r="Y56" s="292"/>
      <c r="Z56" s="293"/>
      <c r="AA56" s="115">
        <f>M56-J56</f>
        <v>-430.46263345195302</v>
      </c>
      <c r="AB56" s="156">
        <f>M56/J56</f>
        <v>0.88042704626334634</v>
      </c>
      <c r="AC56" s="281">
        <f>AB72</f>
        <v>0.88384360369117865</v>
      </c>
    </row>
    <row r="57" spans="1:29" ht="15.75" customHeight="1">
      <c r="A57" s="285"/>
      <c r="B57" s="100" t="s">
        <v>120</v>
      </c>
      <c r="C57" s="274" t="s">
        <v>132</v>
      </c>
      <c r="D57" s="275"/>
      <c r="E57" s="101">
        <v>18.18</v>
      </c>
      <c r="F57" s="102">
        <v>2396</v>
      </c>
      <c r="G57" s="103">
        <f t="shared" si="14"/>
        <v>43559.28</v>
      </c>
      <c r="H57" s="26"/>
      <c r="I57" s="104">
        <v>3</v>
      </c>
      <c r="J57" s="105">
        <v>3600</v>
      </c>
      <c r="K57" s="106">
        <f t="shared" ref="K57:K93" si="15">J57/I57</f>
        <v>1200</v>
      </c>
      <c r="L57" s="107">
        <v>3</v>
      </c>
      <c r="M57" s="105">
        <f>F57/V57*60</f>
        <v>3166.5198237885475</v>
      </c>
      <c r="N57" s="106">
        <f>M57/L57</f>
        <v>1055.5066079295159</v>
      </c>
      <c r="O57" s="108">
        <f>L57-I57</f>
        <v>0</v>
      </c>
      <c r="P57" s="109">
        <f>N57-K57</f>
        <v>-144.49339207048411</v>
      </c>
      <c r="Q57" s="110">
        <f>N57/K57</f>
        <v>0.87958883994126325</v>
      </c>
      <c r="R57" s="290"/>
      <c r="S57" s="47">
        <v>0.23472222222222222</v>
      </c>
      <c r="T57" s="48">
        <v>0.26624999999999999</v>
      </c>
      <c r="U57" s="111">
        <v>14.583333333333348</v>
      </c>
      <c r="V57" s="112">
        <v>45.399999999999984</v>
      </c>
      <c r="W57" s="113"/>
      <c r="X57" s="116"/>
      <c r="Y57" s="276"/>
      <c r="Z57" s="277"/>
      <c r="AA57" s="117">
        <f>M57-J57</f>
        <v>-433.48017621145254</v>
      </c>
      <c r="AB57" s="110">
        <f>M57/J57</f>
        <v>0.87958883994126313</v>
      </c>
      <c r="AC57" s="282"/>
    </row>
    <row r="58" spans="1:29" ht="15.75" customHeight="1">
      <c r="A58" s="285"/>
      <c r="B58" s="100" t="s">
        <v>120</v>
      </c>
      <c r="C58" s="274" t="s">
        <v>131</v>
      </c>
      <c r="D58" s="275"/>
      <c r="E58" s="101">
        <v>14.03</v>
      </c>
      <c r="F58" s="102">
        <v>4674</v>
      </c>
      <c r="G58" s="103">
        <f t="shared" si="14"/>
        <v>65576.22</v>
      </c>
      <c r="H58" s="26"/>
      <c r="I58" s="104">
        <v>3</v>
      </c>
      <c r="J58" s="105">
        <v>3000</v>
      </c>
      <c r="K58" s="106">
        <f t="shared" si="15"/>
        <v>1000</v>
      </c>
      <c r="L58" s="107">
        <v>3</v>
      </c>
      <c r="M58" s="105">
        <f>F58/V58*60</f>
        <v>2693.5168881062914</v>
      </c>
      <c r="N58" s="106">
        <f>M58/L58</f>
        <v>897.83896270209709</v>
      </c>
      <c r="O58" s="108">
        <f>L58-I58</f>
        <v>0</v>
      </c>
      <c r="P58" s="109">
        <f>N58-K58</f>
        <v>-102.16103729790291</v>
      </c>
      <c r="Q58" s="110">
        <f>N58/K58</f>
        <v>0.89783896270209707</v>
      </c>
      <c r="R58" s="290"/>
      <c r="S58" s="47">
        <v>0.27638888888888891</v>
      </c>
      <c r="T58" s="48">
        <v>0.34869212962962964</v>
      </c>
      <c r="U58" s="111">
        <v>14.600000000000044</v>
      </c>
      <c r="V58" s="112">
        <v>104.11666666666666</v>
      </c>
      <c r="W58" s="113"/>
      <c r="X58" s="116"/>
      <c r="Y58" s="276"/>
      <c r="Z58" s="277"/>
      <c r="AA58" s="117">
        <f>M58-J58</f>
        <v>-306.48311189370861</v>
      </c>
      <c r="AB58" s="110">
        <f>M58/J58</f>
        <v>0.89783896270209718</v>
      </c>
      <c r="AC58" s="282"/>
    </row>
    <row r="59" spans="1:29" ht="15.75" customHeight="1">
      <c r="A59" s="285"/>
      <c r="B59" s="100" t="s">
        <v>120</v>
      </c>
      <c r="C59" s="274" t="s">
        <v>133</v>
      </c>
      <c r="D59" s="275"/>
      <c r="E59" s="101">
        <v>14.28</v>
      </c>
      <c r="F59" s="102">
        <v>6188</v>
      </c>
      <c r="G59" s="103">
        <f t="shared" si="14"/>
        <v>88364.64</v>
      </c>
      <c r="H59" s="26"/>
      <c r="I59" s="104">
        <v>3</v>
      </c>
      <c r="J59" s="105">
        <v>3600</v>
      </c>
      <c r="K59" s="106">
        <f t="shared" si="15"/>
        <v>1200</v>
      </c>
      <c r="L59" s="107">
        <v>3</v>
      </c>
      <c r="M59" s="105">
        <f>F59/V59*60</f>
        <v>3167.4676524953802</v>
      </c>
      <c r="N59" s="106">
        <f>M59/L59</f>
        <v>1055.8225508317935</v>
      </c>
      <c r="O59" s="108">
        <f>L59-I59</f>
        <v>0</v>
      </c>
      <c r="P59" s="109">
        <f>N59-K59</f>
        <v>-144.17744916820652</v>
      </c>
      <c r="Q59" s="110">
        <f>N59/K59</f>
        <v>0.87985212569316118</v>
      </c>
      <c r="R59" s="290"/>
      <c r="S59" s="47">
        <v>0.35902777777777778</v>
      </c>
      <c r="T59" s="48">
        <v>0.44042824074074072</v>
      </c>
      <c r="U59" s="111">
        <v>14.883333333333315</v>
      </c>
      <c r="V59" s="112">
        <v>117.21666666666663</v>
      </c>
      <c r="W59" s="113"/>
      <c r="X59" s="116"/>
      <c r="Y59" s="276"/>
      <c r="Z59" s="277"/>
      <c r="AA59" s="117">
        <f>M59-J59</f>
        <v>-432.53234750461979</v>
      </c>
      <c r="AB59" s="110">
        <f>M59/J59</f>
        <v>0.87985212569316118</v>
      </c>
      <c r="AC59" s="282"/>
    </row>
    <row r="60" spans="1:29" ht="15.75" customHeight="1">
      <c r="A60" s="285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85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85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85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85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85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85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26"/>
      <c r="X66" s="127"/>
      <c r="Y66" s="276"/>
      <c r="Z66" s="277"/>
      <c r="AA66" s="117"/>
      <c r="AB66" s="110"/>
      <c r="AC66" s="282"/>
    </row>
    <row r="67" spans="1:29" ht="15.75" customHeight="1">
      <c r="A67" s="285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26"/>
      <c r="X67" s="127"/>
      <c r="Y67" s="276"/>
      <c r="Z67" s="277"/>
      <c r="AA67" s="117"/>
      <c r="AB67" s="110"/>
      <c r="AC67" s="282"/>
    </row>
    <row r="68" spans="1:29" ht="15.75" customHeight="1">
      <c r="A68" s="285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26"/>
      <c r="X68" s="127"/>
      <c r="Y68" s="276"/>
      <c r="Z68" s="277"/>
      <c r="AA68" s="117"/>
      <c r="AB68" s="110"/>
      <c r="AC68" s="282"/>
    </row>
    <row r="69" spans="1:29" ht="15.75" customHeight="1">
      <c r="A69" s="285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26"/>
      <c r="X69" s="127"/>
      <c r="Y69" s="276"/>
      <c r="Z69" s="277"/>
      <c r="AA69" s="117"/>
      <c r="AB69" s="110"/>
      <c r="AC69" s="282"/>
    </row>
    <row r="70" spans="1:29" ht="15.75" customHeight="1">
      <c r="A70" s="285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26"/>
      <c r="X70" s="127"/>
      <c r="Y70" s="276"/>
      <c r="Z70" s="277"/>
      <c r="AA70" s="117"/>
      <c r="AB70" s="110"/>
      <c r="AC70" s="282"/>
    </row>
    <row r="71" spans="1:29" ht="15.75" customHeight="1">
      <c r="A71" s="285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86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6">AVERAGE(I56:I71)</f>
        <v>3</v>
      </c>
      <c r="J72" s="137">
        <f t="shared" si="16"/>
        <v>3450</v>
      </c>
      <c r="K72" s="138">
        <f t="shared" ref="K72" si="17">J72/I72</f>
        <v>1150</v>
      </c>
      <c r="L72" s="136">
        <f t="shared" ref="L72:M72" si="18">AVERAGE(L56:L71)</f>
        <v>3</v>
      </c>
      <c r="M72" s="137">
        <f t="shared" si="18"/>
        <v>3049.2604327345662</v>
      </c>
      <c r="N72" s="138">
        <f t="shared" ref="N72:N77" si="19">M72/L72</f>
        <v>1016.4201442448554</v>
      </c>
      <c r="O72" s="139">
        <f t="shared" ref="O72:O77" si="20">L72-I72</f>
        <v>0</v>
      </c>
      <c r="P72" s="140">
        <f t="shared" ref="P72:P77" si="21">N72-K72</f>
        <v>-133.57985575514465</v>
      </c>
      <c r="Q72" s="141">
        <f t="shared" ref="Q72:Q77" si="22">N72/K72</f>
        <v>0.88384360369117854</v>
      </c>
      <c r="R72" s="291"/>
      <c r="S72" s="142">
        <f>S56</f>
        <v>0.20833333333333334</v>
      </c>
      <c r="T72" s="143">
        <f>INDEX(T56:T71,COUNTA(T56:T71))</f>
        <v>0.44042824074074072</v>
      </c>
      <c r="U72" s="144"/>
      <c r="V72" s="166"/>
      <c r="W72" s="99"/>
      <c r="X72" s="69"/>
      <c r="Y72" s="279"/>
      <c r="Z72" s="280"/>
      <c r="AA72" s="168">
        <f t="shared" ref="AA72:AA77" si="23">M72-J72</f>
        <v>-400.73956726543383</v>
      </c>
      <c r="AB72" s="141">
        <f t="shared" ref="AB72:AB77" si="24">M72/J72</f>
        <v>0.88384360369117865</v>
      </c>
      <c r="AC72" s="283"/>
    </row>
    <row r="73" spans="1:29" ht="15.75" customHeight="1">
      <c r="A73" s="294" t="s">
        <v>78</v>
      </c>
      <c r="B73" s="114" t="s">
        <v>120</v>
      </c>
      <c r="C73" s="287" t="s">
        <v>134</v>
      </c>
      <c r="D73" s="288"/>
      <c r="E73" s="147">
        <v>25.03</v>
      </c>
      <c r="F73" s="97">
        <v>1585</v>
      </c>
      <c r="G73" s="148">
        <f t="shared" ref="G73:G77" si="25">E73*F73</f>
        <v>39672.550000000003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2936.6958311888829</v>
      </c>
      <c r="N73" s="152">
        <f t="shared" si="19"/>
        <v>734.17395779722074</v>
      </c>
      <c r="O73" s="154">
        <f t="shared" si="20"/>
        <v>0</v>
      </c>
      <c r="P73" s="155">
        <f t="shared" si="21"/>
        <v>-90.826042202779263</v>
      </c>
      <c r="Q73" s="156">
        <f t="shared" si="22"/>
        <v>0.88990782763299481</v>
      </c>
      <c r="R73" s="289">
        <f>Q89</f>
        <v>0.88710391639117647</v>
      </c>
      <c r="S73" s="157">
        <v>0.20833333333333334</v>
      </c>
      <c r="T73" s="158">
        <v>0.23082175925925927</v>
      </c>
      <c r="U73" s="159"/>
      <c r="V73" s="160">
        <v>32.383333333333333</v>
      </c>
      <c r="W73" s="158"/>
      <c r="X73" s="169"/>
      <c r="Y73" s="292"/>
      <c r="Z73" s="293"/>
      <c r="AA73" s="115">
        <f t="shared" si="23"/>
        <v>-363.30416881111705</v>
      </c>
      <c r="AB73" s="156">
        <f t="shared" si="24"/>
        <v>0.88990782763299481</v>
      </c>
      <c r="AC73" s="281">
        <f>AB89</f>
        <v>0.88710391639117647</v>
      </c>
    </row>
    <row r="74" spans="1:29" ht="15.75" customHeight="1">
      <c r="A74" s="295"/>
      <c r="B74" s="100" t="s">
        <v>120</v>
      </c>
      <c r="C74" s="274" t="s">
        <v>135</v>
      </c>
      <c r="D74" s="275"/>
      <c r="E74" s="101">
        <v>24.82</v>
      </c>
      <c r="F74" s="102">
        <v>1904</v>
      </c>
      <c r="G74" s="103">
        <f t="shared" si="25"/>
        <v>47257.279999999999</v>
      </c>
      <c r="H74" s="26"/>
      <c r="I74" s="104">
        <v>4</v>
      </c>
      <c r="J74" s="105">
        <v>3300</v>
      </c>
      <c r="K74" s="106">
        <f t="shared" si="15"/>
        <v>825</v>
      </c>
      <c r="L74" s="107">
        <v>4</v>
      </c>
      <c r="M74" s="105">
        <f>F74/V74*60</f>
        <v>2936.7609254498707</v>
      </c>
      <c r="N74" s="106">
        <f t="shared" si="19"/>
        <v>734.19023136246767</v>
      </c>
      <c r="O74" s="108">
        <f t="shared" si="20"/>
        <v>0</v>
      </c>
      <c r="P74" s="109">
        <f t="shared" si="21"/>
        <v>-90.809768637532329</v>
      </c>
      <c r="Q74" s="110">
        <f t="shared" si="22"/>
        <v>0.88992755316662753</v>
      </c>
      <c r="R74" s="290"/>
      <c r="S74" s="47">
        <v>0.24104166666666665</v>
      </c>
      <c r="T74" s="48">
        <v>0.26805555555555555</v>
      </c>
      <c r="U74" s="111">
        <v>14.716666666666637</v>
      </c>
      <c r="V74" s="112">
        <v>38.900000000000006</v>
      </c>
      <c r="W74" s="113"/>
      <c r="X74" s="13"/>
      <c r="Y74" s="276"/>
      <c r="Z74" s="277"/>
      <c r="AA74" s="117">
        <f t="shared" si="23"/>
        <v>-363.23907455012932</v>
      </c>
      <c r="AB74" s="110">
        <f t="shared" si="24"/>
        <v>0.88992755316662753</v>
      </c>
      <c r="AC74" s="282"/>
    </row>
    <row r="75" spans="1:29" ht="15.75" customHeight="1">
      <c r="A75" s="295"/>
      <c r="B75" s="100" t="s">
        <v>120</v>
      </c>
      <c r="C75" s="274" t="s">
        <v>136</v>
      </c>
      <c r="D75" s="275"/>
      <c r="E75" s="101">
        <v>30</v>
      </c>
      <c r="F75" s="102">
        <v>3011</v>
      </c>
      <c r="G75" s="103">
        <f t="shared" si="25"/>
        <v>90330</v>
      </c>
      <c r="H75" s="26"/>
      <c r="I75" s="104">
        <v>3</v>
      </c>
      <c r="J75" s="105">
        <v>3000</v>
      </c>
      <c r="K75" s="106">
        <f t="shared" si="15"/>
        <v>1000</v>
      </c>
      <c r="L75" s="107">
        <v>3</v>
      </c>
      <c r="M75" s="105">
        <f>F75/V75*60</f>
        <v>2693.7375745526861</v>
      </c>
      <c r="N75" s="106">
        <f t="shared" si="19"/>
        <v>897.91252485089535</v>
      </c>
      <c r="O75" s="108">
        <f t="shared" si="20"/>
        <v>0</v>
      </c>
      <c r="P75" s="109">
        <f t="shared" si="21"/>
        <v>-102.08747514910465</v>
      </c>
      <c r="Q75" s="110">
        <f t="shared" si="22"/>
        <v>0.89791252485089534</v>
      </c>
      <c r="R75" s="290"/>
      <c r="S75" s="47">
        <v>0.27847222222222223</v>
      </c>
      <c r="T75" s="48">
        <v>0.32504629629629628</v>
      </c>
      <c r="U75" s="111">
        <v>15.000000000000027</v>
      </c>
      <c r="V75" s="112">
        <v>67.06666666666662</v>
      </c>
      <c r="W75" s="113"/>
      <c r="X75" s="13"/>
      <c r="Y75" s="276"/>
      <c r="Z75" s="277"/>
      <c r="AA75" s="117">
        <f t="shared" si="23"/>
        <v>-306.26242544731394</v>
      </c>
      <c r="AB75" s="110">
        <f t="shared" si="24"/>
        <v>0.89791252485089534</v>
      </c>
      <c r="AC75" s="282"/>
    </row>
    <row r="76" spans="1:29" ht="15.75" customHeight="1">
      <c r="A76" s="295"/>
      <c r="B76" s="100" t="s">
        <v>120</v>
      </c>
      <c r="C76" s="274" t="s">
        <v>128</v>
      </c>
      <c r="D76" s="275"/>
      <c r="E76" s="101">
        <v>17.89</v>
      </c>
      <c r="F76" s="102">
        <v>3181</v>
      </c>
      <c r="G76" s="103">
        <f t="shared" si="25"/>
        <v>56908.090000000004</v>
      </c>
      <c r="H76" s="26"/>
      <c r="I76" s="104">
        <v>4</v>
      </c>
      <c r="J76" s="105">
        <v>3600</v>
      </c>
      <c r="K76" s="106">
        <f t="shared" si="15"/>
        <v>900</v>
      </c>
      <c r="L76" s="107">
        <v>4</v>
      </c>
      <c r="M76" s="105">
        <f>F76/V76*60</f>
        <v>3169.5543869360677</v>
      </c>
      <c r="N76" s="106">
        <f t="shared" si="19"/>
        <v>792.38859673401691</v>
      </c>
      <c r="O76" s="108">
        <f t="shared" si="20"/>
        <v>0</v>
      </c>
      <c r="P76" s="109">
        <f t="shared" si="21"/>
        <v>-107.61140326598309</v>
      </c>
      <c r="Q76" s="110">
        <f t="shared" si="22"/>
        <v>0.88043177414890772</v>
      </c>
      <c r="R76" s="290"/>
      <c r="S76" s="47">
        <v>0.33611111111111114</v>
      </c>
      <c r="T76" s="48">
        <v>0.37792824074074072</v>
      </c>
      <c r="U76" s="111">
        <v>15.933333333333399</v>
      </c>
      <c r="V76" s="112">
        <v>60.216666666666598</v>
      </c>
      <c r="W76" s="113"/>
      <c r="X76" s="116"/>
      <c r="Y76" s="276"/>
      <c r="Z76" s="277"/>
      <c r="AA76" s="117">
        <f t="shared" si="23"/>
        <v>-430.44561306393234</v>
      </c>
      <c r="AB76" s="110">
        <f t="shared" si="24"/>
        <v>0.88043177414890772</v>
      </c>
      <c r="AC76" s="282"/>
    </row>
    <row r="77" spans="1:29" ht="15.75" customHeight="1">
      <c r="A77" s="296"/>
      <c r="B77" s="100" t="s">
        <v>120</v>
      </c>
      <c r="C77" s="274" t="s">
        <v>129</v>
      </c>
      <c r="D77" s="275"/>
      <c r="E77" s="101">
        <v>16.66</v>
      </c>
      <c r="F77" s="102">
        <v>5056</v>
      </c>
      <c r="G77" s="103">
        <f t="shared" si="25"/>
        <v>84232.960000000006</v>
      </c>
      <c r="H77" s="13"/>
      <c r="I77" s="104">
        <v>5</v>
      </c>
      <c r="J77" s="105">
        <v>3600</v>
      </c>
      <c r="K77" s="106">
        <f t="shared" si="15"/>
        <v>720</v>
      </c>
      <c r="L77" s="107">
        <v>5</v>
      </c>
      <c r="M77" s="105">
        <f>F77/V77*60</f>
        <v>3166.5970772442579</v>
      </c>
      <c r="N77" s="106">
        <f t="shared" si="19"/>
        <v>633.3194154488516</v>
      </c>
      <c r="O77" s="108">
        <f t="shared" si="20"/>
        <v>0</v>
      </c>
      <c r="P77" s="109">
        <f t="shared" si="21"/>
        <v>-86.680584551148399</v>
      </c>
      <c r="Q77" s="110">
        <f t="shared" si="22"/>
        <v>0.87961029923451606</v>
      </c>
      <c r="R77" s="290"/>
      <c r="S77" s="47">
        <v>0.38833333333333331</v>
      </c>
      <c r="T77" s="48">
        <v>0.4548611111111111</v>
      </c>
      <c r="U77" s="111">
        <v>14.983333333333331</v>
      </c>
      <c r="V77" s="112">
        <v>95.800000000000026</v>
      </c>
      <c r="W77" s="113"/>
      <c r="X77" s="116"/>
      <c r="Y77" s="276"/>
      <c r="Z77" s="277"/>
      <c r="AA77" s="117">
        <f t="shared" si="23"/>
        <v>-433.40292275574211</v>
      </c>
      <c r="AB77" s="110">
        <f t="shared" si="24"/>
        <v>0.87961029923451606</v>
      </c>
      <c r="AC77" s="282"/>
    </row>
    <row r="78" spans="1:29" ht="15.75" customHeight="1">
      <c r="A78" s="296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50"/>
      <c r="Y78" s="276"/>
      <c r="Z78" s="277"/>
      <c r="AA78" s="117"/>
      <c r="AB78" s="110"/>
      <c r="AC78" s="282"/>
    </row>
    <row r="79" spans="1:29" ht="15.75" customHeight="1">
      <c r="A79" s="296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96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96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26"/>
      <c r="X81" s="127"/>
      <c r="Y81" s="276"/>
      <c r="Z81" s="277"/>
      <c r="AA81" s="117"/>
      <c r="AB81" s="110"/>
      <c r="AC81" s="282"/>
    </row>
    <row r="82" spans="1:29" ht="15.75" customHeight="1">
      <c r="A82" s="296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26"/>
      <c r="X82" s="127"/>
      <c r="Y82" s="276"/>
      <c r="Z82" s="277"/>
      <c r="AA82" s="117"/>
      <c r="AB82" s="110"/>
      <c r="AC82" s="282"/>
    </row>
    <row r="83" spans="1:29" ht="15.75" customHeight="1">
      <c r="A83" s="296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96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96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96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96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96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97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6">AVERAGE(I73:I88)</f>
        <v>4</v>
      </c>
      <c r="J89" s="137">
        <f t="shared" si="26"/>
        <v>3360</v>
      </c>
      <c r="K89" s="138">
        <f t="shared" ref="K89" si="27">J89/I89</f>
        <v>840</v>
      </c>
      <c r="L89" s="136">
        <f t="shared" ref="L89:M89" si="28">AVERAGE(L73:L88)</f>
        <v>4</v>
      </c>
      <c r="M89" s="137">
        <f t="shared" si="28"/>
        <v>2980.669159074353</v>
      </c>
      <c r="N89" s="138">
        <f>M89/L89</f>
        <v>745.16728976858826</v>
      </c>
      <c r="O89" s="139">
        <f>L89-I89</f>
        <v>0</v>
      </c>
      <c r="P89" s="140">
        <f>N89-K89</f>
        <v>-94.832710231411738</v>
      </c>
      <c r="Q89" s="141">
        <f>N89/K89</f>
        <v>0.88710391639117647</v>
      </c>
      <c r="R89" s="291"/>
      <c r="S89" s="142">
        <f>S73</f>
        <v>0.20833333333333334</v>
      </c>
      <c r="T89" s="143">
        <f>INDEX(T73:T88,COUNTA(T73:T88))</f>
        <v>0.4548611111111111</v>
      </c>
      <c r="U89" s="144"/>
      <c r="V89" s="166"/>
      <c r="W89" s="167"/>
      <c r="X89" s="138"/>
      <c r="Y89" s="279"/>
      <c r="Z89" s="280"/>
      <c r="AA89" s="168">
        <f>M89-J89</f>
        <v>-379.33084092564695</v>
      </c>
      <c r="AB89" s="141">
        <f>M89/J89</f>
        <v>0.88710391639117647</v>
      </c>
      <c r="AC89" s="283"/>
    </row>
    <row r="90" spans="1:29" ht="15.75" customHeight="1">
      <c r="A90" s="284" t="s">
        <v>137</v>
      </c>
      <c r="B90" s="114" t="s">
        <v>114</v>
      </c>
      <c r="C90" s="287" t="s">
        <v>138</v>
      </c>
      <c r="D90" s="288"/>
      <c r="E90" s="147">
        <v>25.64</v>
      </c>
      <c r="F90" s="97">
        <v>1558</v>
      </c>
      <c r="G90" s="148">
        <f t="shared" ref="G90:G93" si="29">E90*F90</f>
        <v>39947.120000000003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3177.7903682719643</v>
      </c>
      <c r="N90" s="152">
        <f>M90/L90</f>
        <v>288.8900334792695</v>
      </c>
      <c r="O90" s="154">
        <f>L90-I90</f>
        <v>0</v>
      </c>
      <c r="P90" s="155">
        <f>N90-K90</f>
        <v>-38.382693793457747</v>
      </c>
      <c r="Q90" s="156">
        <f>N90/K90</f>
        <v>0.88271954674221242</v>
      </c>
      <c r="R90" s="289">
        <f>Q106</f>
        <v>0.87380005014468365</v>
      </c>
      <c r="S90" s="157">
        <v>0.70833333333333337</v>
      </c>
      <c r="T90" s="158">
        <v>0.72876157407407405</v>
      </c>
      <c r="U90" s="159"/>
      <c r="V90" s="160">
        <v>29.416666666666575</v>
      </c>
      <c r="W90" s="158"/>
      <c r="X90" s="169"/>
      <c r="Y90" s="292"/>
      <c r="Z90" s="293"/>
      <c r="AA90" s="115">
        <f>M90-J90</f>
        <v>-422.20963172803567</v>
      </c>
      <c r="AB90" s="156">
        <f>M90/J90</f>
        <v>0.88271954674221231</v>
      </c>
      <c r="AC90" s="281">
        <f>AB106</f>
        <v>0.87380005014468365</v>
      </c>
    </row>
    <row r="91" spans="1:29" ht="15.75" customHeight="1">
      <c r="A91" s="285"/>
      <c r="B91" s="100" t="s">
        <v>114</v>
      </c>
      <c r="C91" s="274" t="s">
        <v>139</v>
      </c>
      <c r="D91" s="275"/>
      <c r="E91" s="101">
        <v>29.52</v>
      </c>
      <c r="F91" s="102">
        <v>1871</v>
      </c>
      <c r="G91" s="103">
        <f t="shared" si="29"/>
        <v>55231.92</v>
      </c>
      <c r="H91" s="26"/>
      <c r="I91" s="104">
        <v>12</v>
      </c>
      <c r="J91" s="105">
        <v>3600</v>
      </c>
      <c r="K91" s="106">
        <f t="shared" si="15"/>
        <v>300</v>
      </c>
      <c r="L91" s="107">
        <v>12</v>
      </c>
      <c r="M91" s="105">
        <f>F91/V91*60</f>
        <v>3140.139860139861</v>
      </c>
      <c r="N91" s="106">
        <f>M91/L91</f>
        <v>261.67832167832177</v>
      </c>
      <c r="O91" s="108">
        <f>L91-I91</f>
        <v>0</v>
      </c>
      <c r="P91" s="109">
        <f>N91-K91</f>
        <v>-38.321678321678235</v>
      </c>
      <c r="Q91" s="110">
        <f>N91/K91</f>
        <v>0.87226107226107252</v>
      </c>
      <c r="R91" s="290"/>
      <c r="S91" s="47">
        <v>0.73211805555555554</v>
      </c>
      <c r="T91" s="48">
        <v>0.75694444444444442</v>
      </c>
      <c r="U91" s="111">
        <v>4.8333333333333428</v>
      </c>
      <c r="V91" s="112">
        <v>35.749999999999993</v>
      </c>
      <c r="W91" s="113"/>
      <c r="X91" s="13"/>
      <c r="Y91" s="276"/>
      <c r="Z91" s="277"/>
      <c r="AA91" s="117">
        <f>M91-J91</f>
        <v>-459.86013986013904</v>
      </c>
      <c r="AB91" s="110">
        <f>M91/J91</f>
        <v>0.87226107226107252</v>
      </c>
      <c r="AC91" s="282"/>
    </row>
    <row r="92" spans="1:29" ht="15.75" customHeight="1">
      <c r="A92" s="285"/>
      <c r="B92" s="100" t="s">
        <v>114</v>
      </c>
      <c r="C92" s="274" t="s">
        <v>140</v>
      </c>
      <c r="D92" s="275"/>
      <c r="E92" s="101">
        <v>29.85</v>
      </c>
      <c r="F92" s="102">
        <v>2095</v>
      </c>
      <c r="G92" s="103">
        <f t="shared" si="29"/>
        <v>62535.75</v>
      </c>
      <c r="H92" s="26"/>
      <c r="I92" s="104">
        <v>12</v>
      </c>
      <c r="J92" s="105">
        <v>3600</v>
      </c>
      <c r="K92" s="106">
        <f t="shared" si="15"/>
        <v>300</v>
      </c>
      <c r="L92" s="107">
        <v>12</v>
      </c>
      <c r="M92" s="105">
        <f>F92/V92*60</f>
        <v>3139.8834304745983</v>
      </c>
      <c r="N92" s="106">
        <f>M92/L92</f>
        <v>261.65695253954988</v>
      </c>
      <c r="O92" s="108">
        <f>L92-I92</f>
        <v>0</v>
      </c>
      <c r="P92" s="109">
        <f>N92-K92</f>
        <v>-38.343047460450123</v>
      </c>
      <c r="Q92" s="110">
        <f>N92/K92</f>
        <v>0.87218984179849957</v>
      </c>
      <c r="R92" s="290"/>
      <c r="S92" s="47">
        <v>0.76041666666666663</v>
      </c>
      <c r="T92" s="48">
        <v>0.78821759259259261</v>
      </c>
      <c r="U92" s="111">
        <v>4.9999999999999822</v>
      </c>
      <c r="V92" s="112">
        <v>40.03333333333341</v>
      </c>
      <c r="W92" s="113"/>
      <c r="X92" s="13"/>
      <c r="Y92" s="276"/>
      <c r="Z92" s="277"/>
      <c r="AA92" s="117">
        <f>M92-J92</f>
        <v>-460.1165695254017</v>
      </c>
      <c r="AB92" s="110">
        <f>M92/J92</f>
        <v>0.87218984179849957</v>
      </c>
      <c r="AC92" s="282"/>
    </row>
    <row r="93" spans="1:29" ht="15.75" customHeight="1">
      <c r="A93" s="285"/>
      <c r="B93" s="100" t="s">
        <v>120</v>
      </c>
      <c r="C93" s="274" t="s">
        <v>141</v>
      </c>
      <c r="D93" s="275"/>
      <c r="E93" s="101">
        <v>28.57</v>
      </c>
      <c r="F93" s="102">
        <v>1401</v>
      </c>
      <c r="G93" s="103">
        <f t="shared" si="29"/>
        <v>40026.57</v>
      </c>
      <c r="H93" s="26"/>
      <c r="I93" s="104">
        <v>12</v>
      </c>
      <c r="J93" s="105">
        <v>3600</v>
      </c>
      <c r="K93" s="106">
        <f t="shared" si="15"/>
        <v>300</v>
      </c>
      <c r="L93" s="107">
        <v>12</v>
      </c>
      <c r="M93" s="105">
        <f>F93/V93*60</f>
        <v>3124.9070631970208</v>
      </c>
      <c r="N93" s="106">
        <f>M93/L93</f>
        <v>260.40892193308508</v>
      </c>
      <c r="O93" s="108">
        <f>L93-I93</f>
        <v>0</v>
      </c>
      <c r="P93" s="109">
        <f>N93-K93</f>
        <v>-39.591078066914918</v>
      </c>
      <c r="Q93" s="110">
        <f>N93/K93</f>
        <v>0.8680297397769503</v>
      </c>
      <c r="R93" s="290"/>
      <c r="S93" s="47">
        <v>0.79173611111111108</v>
      </c>
      <c r="T93" s="48">
        <v>0.81041666666666667</v>
      </c>
      <c r="U93" s="111">
        <v>5.066666666666606</v>
      </c>
      <c r="V93" s="112">
        <v>26.900000000000048</v>
      </c>
      <c r="W93" s="113"/>
      <c r="X93" s="116"/>
      <c r="Y93" s="276"/>
      <c r="Z93" s="277"/>
      <c r="AA93" s="117">
        <f>M93-J93</f>
        <v>-475.09293680297924</v>
      </c>
      <c r="AB93" s="110">
        <f>M93/J93</f>
        <v>0.86802973977695019</v>
      </c>
      <c r="AC93" s="282"/>
    </row>
    <row r="94" spans="1:29" ht="15.75" customHeight="1">
      <c r="A94" s="285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85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85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85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85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85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85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85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85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85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85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85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86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0">AVERAGE(I90:I105)</f>
        <v>11.75</v>
      </c>
      <c r="J106" s="137">
        <f t="shared" si="30"/>
        <v>3600</v>
      </c>
      <c r="K106" s="138">
        <f t="shared" ref="K106" si="31">J106/I106</f>
        <v>306.38297872340428</v>
      </c>
      <c r="L106" s="136">
        <f t="shared" ref="L106:M106" si="32">AVERAGE(L90:L105)</f>
        <v>11.75</v>
      </c>
      <c r="M106" s="137">
        <f t="shared" si="32"/>
        <v>3145.6801805208611</v>
      </c>
      <c r="N106" s="138">
        <f t="shared" ref="N106:N113" si="33">M106/L106</f>
        <v>267.71746217198819</v>
      </c>
      <c r="O106" s="139">
        <f t="shared" ref="O106:O113" si="34">L106-I106</f>
        <v>0</v>
      </c>
      <c r="P106" s="140">
        <f t="shared" ref="P106:P113" si="35">N106-K106</f>
        <v>-38.66551655141609</v>
      </c>
      <c r="Q106" s="141">
        <f t="shared" ref="Q106:Q113" si="36">N106/K106</f>
        <v>0.87380005014468365</v>
      </c>
      <c r="R106" s="291"/>
      <c r="S106" s="142">
        <f>S90</f>
        <v>0.70833333333333337</v>
      </c>
      <c r="T106" s="143">
        <f>INDEX(T90:T105,COUNTA(T90:T105))</f>
        <v>0.81041666666666667</v>
      </c>
      <c r="U106" s="144"/>
      <c r="V106" s="166"/>
      <c r="W106" s="167"/>
      <c r="X106" s="138"/>
      <c r="Y106" s="279"/>
      <c r="Z106" s="280"/>
      <c r="AA106" s="168">
        <f t="shared" ref="AA106:AA113" si="37">M106-J106</f>
        <v>-454.31981947913891</v>
      </c>
      <c r="AB106" s="141">
        <f t="shared" ref="AB106:AB113" si="38">M106/J106</f>
        <v>0.87380005014468365</v>
      </c>
      <c r="AC106" s="283"/>
    </row>
    <row r="107" spans="1:29" ht="15.75" customHeight="1">
      <c r="A107" s="294" t="s">
        <v>147</v>
      </c>
      <c r="B107" s="114" t="s">
        <v>120</v>
      </c>
      <c r="C107" s="287" t="s">
        <v>144</v>
      </c>
      <c r="D107" s="288"/>
      <c r="E107" s="147">
        <v>18.18</v>
      </c>
      <c r="F107" s="97">
        <v>708</v>
      </c>
      <c r="G107" s="148">
        <f t="shared" ref="G107:G113" si="39">E107*F107</f>
        <v>12871.44</v>
      </c>
      <c r="H107" s="149"/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 t="shared" ref="M107:M113" si="40">F107/V107*60</f>
        <v>2967.1711292200343</v>
      </c>
      <c r="N107" s="152">
        <f t="shared" si="33"/>
        <v>741.79278230500859</v>
      </c>
      <c r="O107" s="154">
        <f t="shared" si="34"/>
        <v>0</v>
      </c>
      <c r="P107" s="155">
        <f t="shared" si="35"/>
        <v>-83.207217694991414</v>
      </c>
      <c r="Q107" s="156">
        <f t="shared" si="36"/>
        <v>0.89914276643031343</v>
      </c>
      <c r="R107" s="289">
        <f>Q123</f>
        <v>0.88672779097764243</v>
      </c>
      <c r="S107" s="157">
        <v>0.70833333333333337</v>
      </c>
      <c r="T107" s="158">
        <v>0.71827546296296296</v>
      </c>
      <c r="U107" s="159"/>
      <c r="V107" s="160">
        <v>14.316666666666613</v>
      </c>
      <c r="W107" s="161"/>
      <c r="X107" s="162"/>
      <c r="Y107" s="292"/>
      <c r="Z107" s="293"/>
      <c r="AA107" s="115">
        <f t="shared" si="37"/>
        <v>-332.82887077996565</v>
      </c>
      <c r="AB107" s="156">
        <f t="shared" si="38"/>
        <v>0.89914276643031343</v>
      </c>
      <c r="AC107" s="281">
        <f>AB123</f>
        <v>0.88672779097764243</v>
      </c>
    </row>
    <row r="108" spans="1:29" ht="15.75" customHeight="1">
      <c r="A108" s="295"/>
      <c r="B108" s="100" t="s">
        <v>120</v>
      </c>
      <c r="C108" s="274" t="s">
        <v>143</v>
      </c>
      <c r="D108" s="275"/>
      <c r="E108" s="101">
        <v>16.7</v>
      </c>
      <c r="F108" s="102">
        <v>1311</v>
      </c>
      <c r="G108" s="103">
        <f t="shared" si="39"/>
        <v>21893.7</v>
      </c>
      <c r="H108" s="26"/>
      <c r="I108" s="104">
        <v>3</v>
      </c>
      <c r="J108" s="105">
        <v>3300</v>
      </c>
      <c r="K108" s="106">
        <f t="shared" ref="K108:K148" si="41">J108/I108</f>
        <v>1100</v>
      </c>
      <c r="L108" s="107">
        <v>3</v>
      </c>
      <c r="M108" s="105">
        <f t="shared" si="40"/>
        <v>2970.1699181875351</v>
      </c>
      <c r="N108" s="106">
        <f t="shared" si="33"/>
        <v>990.05663939584508</v>
      </c>
      <c r="O108" s="108">
        <f t="shared" si="34"/>
        <v>0</v>
      </c>
      <c r="P108" s="109">
        <f t="shared" si="35"/>
        <v>-109.94336060415492</v>
      </c>
      <c r="Q108" s="110">
        <f t="shared" si="36"/>
        <v>0.90005149035985921</v>
      </c>
      <c r="R108" s="290"/>
      <c r="S108" s="47">
        <v>0.72152777777777777</v>
      </c>
      <c r="T108" s="48">
        <v>0.7399189814814815</v>
      </c>
      <c r="U108" s="111">
        <v>4.6833333333333194</v>
      </c>
      <c r="V108" s="112">
        <v>26.48333333333337</v>
      </c>
      <c r="W108" s="113"/>
      <c r="X108" s="116"/>
      <c r="Y108" s="276"/>
      <c r="Z108" s="277"/>
      <c r="AA108" s="117">
        <f t="shared" si="37"/>
        <v>-329.83008181246487</v>
      </c>
      <c r="AB108" s="110">
        <f t="shared" si="38"/>
        <v>0.9000514903598591</v>
      </c>
      <c r="AC108" s="282"/>
    </row>
    <row r="109" spans="1:29" ht="15.75" customHeight="1">
      <c r="A109" s="295"/>
      <c r="B109" s="100" t="s">
        <v>120</v>
      </c>
      <c r="C109" s="274" t="s">
        <v>145</v>
      </c>
      <c r="D109" s="275"/>
      <c r="E109" s="101">
        <v>22.28</v>
      </c>
      <c r="F109" s="102">
        <v>1592</v>
      </c>
      <c r="G109" s="103">
        <f t="shared" si="39"/>
        <v>35469.760000000002</v>
      </c>
      <c r="H109" s="26"/>
      <c r="I109" s="104">
        <v>5</v>
      </c>
      <c r="J109" s="105">
        <v>3300</v>
      </c>
      <c r="K109" s="106">
        <f t="shared" si="41"/>
        <v>660</v>
      </c>
      <c r="L109" s="107">
        <v>5</v>
      </c>
      <c r="M109" s="105">
        <f t="shared" si="40"/>
        <v>2969.5336787564747</v>
      </c>
      <c r="N109" s="106">
        <f t="shared" si="33"/>
        <v>593.90673575129495</v>
      </c>
      <c r="O109" s="108">
        <f t="shared" si="34"/>
        <v>0</v>
      </c>
      <c r="P109" s="109">
        <f t="shared" si="35"/>
        <v>-66.093264248705054</v>
      </c>
      <c r="Q109" s="110">
        <f t="shared" si="36"/>
        <v>0.89985869053226508</v>
      </c>
      <c r="R109" s="290"/>
      <c r="S109" s="47">
        <v>0.74305555555555558</v>
      </c>
      <c r="T109" s="48">
        <v>0.76539351851851856</v>
      </c>
      <c r="U109" s="111">
        <v>4.5166666666666799</v>
      </c>
      <c r="V109" s="112">
        <v>32.166666666666686</v>
      </c>
      <c r="W109" s="113"/>
      <c r="X109" s="116"/>
      <c r="Y109" s="276"/>
      <c r="Z109" s="277"/>
      <c r="AA109" s="117">
        <f t="shared" si="37"/>
        <v>-330.46632124352527</v>
      </c>
      <c r="AB109" s="110">
        <f t="shared" si="38"/>
        <v>0.89985869053226508</v>
      </c>
      <c r="AC109" s="282"/>
    </row>
    <row r="110" spans="1:29" ht="15.75" customHeight="1">
      <c r="A110" s="295"/>
      <c r="B110" s="100" t="s">
        <v>120</v>
      </c>
      <c r="C110" s="274" t="s">
        <v>219</v>
      </c>
      <c r="D110" s="275"/>
      <c r="E110" s="101">
        <v>22.21</v>
      </c>
      <c r="F110" s="102">
        <v>1569</v>
      </c>
      <c r="G110" s="103">
        <f t="shared" si="39"/>
        <v>34847.49</v>
      </c>
      <c r="H110" s="26">
        <v>2</v>
      </c>
      <c r="I110" s="104">
        <v>4</v>
      </c>
      <c r="J110" s="105">
        <v>3000</v>
      </c>
      <c r="K110" s="106">
        <f t="shared" si="41"/>
        <v>750</v>
      </c>
      <c r="L110" s="107">
        <v>4</v>
      </c>
      <c r="M110" s="105">
        <f t="shared" si="40"/>
        <v>2580.3563270899954</v>
      </c>
      <c r="N110" s="106">
        <f t="shared" si="33"/>
        <v>645.08908177249884</v>
      </c>
      <c r="O110" s="108">
        <f t="shared" si="34"/>
        <v>0</v>
      </c>
      <c r="P110" s="109">
        <f t="shared" si="35"/>
        <v>-104.91091822750116</v>
      </c>
      <c r="Q110" s="110">
        <f t="shared" si="36"/>
        <v>0.86011877569666517</v>
      </c>
      <c r="R110" s="290"/>
      <c r="S110" s="47">
        <v>0.76875000000000004</v>
      </c>
      <c r="T110" s="48">
        <v>0.79408564814814819</v>
      </c>
      <c r="U110" s="111">
        <v>4.8333333333333428</v>
      </c>
      <c r="V110" s="112">
        <v>36.483333333333334</v>
      </c>
      <c r="W110" s="113"/>
      <c r="X110" s="116"/>
      <c r="Y110" s="276"/>
      <c r="Z110" s="277"/>
      <c r="AA110" s="117">
        <f t="shared" si="37"/>
        <v>-419.64367291000463</v>
      </c>
      <c r="AB110" s="110">
        <f t="shared" si="38"/>
        <v>0.86011877569666517</v>
      </c>
      <c r="AC110" s="282"/>
    </row>
    <row r="111" spans="1:29" ht="15.75" customHeight="1">
      <c r="A111" s="296"/>
      <c r="B111" s="100" t="s">
        <v>120</v>
      </c>
      <c r="C111" s="274" t="s">
        <v>202</v>
      </c>
      <c r="D111" s="275"/>
      <c r="E111" s="101">
        <v>22.48</v>
      </c>
      <c r="F111" s="102">
        <v>1167</v>
      </c>
      <c r="G111" s="103">
        <f t="shared" si="39"/>
        <v>26234.16</v>
      </c>
      <c r="H111" s="13"/>
      <c r="I111" s="104">
        <v>5</v>
      </c>
      <c r="J111" s="105">
        <v>3000</v>
      </c>
      <c r="K111" s="106">
        <f t="shared" si="41"/>
        <v>600</v>
      </c>
      <c r="L111" s="107">
        <v>5</v>
      </c>
      <c r="M111" s="105">
        <f t="shared" si="40"/>
        <v>2674.2202418841512</v>
      </c>
      <c r="N111" s="106">
        <f t="shared" si="33"/>
        <v>534.84404837683019</v>
      </c>
      <c r="O111" s="108">
        <f t="shared" si="34"/>
        <v>0</v>
      </c>
      <c r="P111" s="109">
        <f t="shared" si="35"/>
        <v>-65.155951623169813</v>
      </c>
      <c r="Q111" s="110">
        <f t="shared" si="36"/>
        <v>0.89140674729471703</v>
      </c>
      <c r="R111" s="290"/>
      <c r="S111" s="47">
        <v>0.79722222222222228</v>
      </c>
      <c r="T111" s="48">
        <v>0.81540509259259264</v>
      </c>
      <c r="U111" s="111">
        <v>4.5166666666666799</v>
      </c>
      <c r="V111" s="112">
        <v>26.183333333333323</v>
      </c>
      <c r="W111" s="113"/>
      <c r="X111" s="116"/>
      <c r="Y111" s="276"/>
      <c r="Z111" s="277"/>
      <c r="AA111" s="117">
        <f t="shared" si="37"/>
        <v>-325.77975811584884</v>
      </c>
      <c r="AB111" s="110">
        <f t="shared" si="38"/>
        <v>0.89140674729471703</v>
      </c>
      <c r="AC111" s="282"/>
    </row>
    <row r="112" spans="1:29" ht="15.75" customHeight="1">
      <c r="A112" s="296"/>
      <c r="B112" s="100" t="s">
        <v>120</v>
      </c>
      <c r="C112" s="274" t="s">
        <v>146</v>
      </c>
      <c r="D112" s="275"/>
      <c r="E112" s="101">
        <v>24.54</v>
      </c>
      <c r="F112" s="102">
        <v>1812</v>
      </c>
      <c r="G112" s="121">
        <f t="shared" si="39"/>
        <v>44466.479999999996</v>
      </c>
      <c r="H112" s="122"/>
      <c r="I112" s="104">
        <v>4</v>
      </c>
      <c r="J112" s="105">
        <v>3000</v>
      </c>
      <c r="K112" s="106">
        <f t="shared" si="41"/>
        <v>750</v>
      </c>
      <c r="L112" s="107">
        <v>4</v>
      </c>
      <c r="M112" s="105">
        <f t="shared" si="40"/>
        <v>2674.5387453874564</v>
      </c>
      <c r="N112" s="106">
        <f t="shared" si="33"/>
        <v>668.6346863468641</v>
      </c>
      <c r="O112" s="108">
        <f t="shared" si="34"/>
        <v>0</v>
      </c>
      <c r="P112" s="109">
        <f t="shared" si="35"/>
        <v>-81.3653136531359</v>
      </c>
      <c r="Q112" s="110">
        <f t="shared" si="36"/>
        <v>0.89151291512915209</v>
      </c>
      <c r="R112" s="290"/>
      <c r="S112" s="47">
        <v>0.81899305555555557</v>
      </c>
      <c r="T112" s="48">
        <v>0.84722222222222221</v>
      </c>
      <c r="U112" s="111">
        <v>5.1666666666666217</v>
      </c>
      <c r="V112" s="112">
        <v>40.649999999999963</v>
      </c>
      <c r="W112" s="113">
        <v>0.84722222222222221</v>
      </c>
      <c r="X112" s="116">
        <v>0.88635416666666667</v>
      </c>
      <c r="Y112" s="276"/>
      <c r="Z112" s="277"/>
      <c r="AA112" s="117">
        <f t="shared" si="37"/>
        <v>-325.4612546125436</v>
      </c>
      <c r="AB112" s="110">
        <f t="shared" si="38"/>
        <v>0.89151291512915209</v>
      </c>
      <c r="AC112" s="282"/>
    </row>
    <row r="113" spans="1:29" ht="15.75" customHeight="1">
      <c r="A113" s="296"/>
      <c r="B113" s="100" t="s">
        <v>120</v>
      </c>
      <c r="C113" s="274" t="s">
        <v>219</v>
      </c>
      <c r="D113" s="275"/>
      <c r="E113" s="101">
        <v>22.21</v>
      </c>
      <c r="F113" s="102">
        <v>2353</v>
      </c>
      <c r="G113" s="121">
        <f t="shared" si="39"/>
        <v>52260.130000000005</v>
      </c>
      <c r="H113" s="62"/>
      <c r="I113" s="104">
        <v>4</v>
      </c>
      <c r="J113" s="105">
        <v>3000</v>
      </c>
      <c r="K113" s="106">
        <f t="shared" si="41"/>
        <v>750</v>
      </c>
      <c r="L113" s="107">
        <v>4</v>
      </c>
      <c r="M113" s="105">
        <f t="shared" si="40"/>
        <v>2583.3485818847175</v>
      </c>
      <c r="N113" s="106">
        <f t="shared" si="33"/>
        <v>645.83714547117938</v>
      </c>
      <c r="O113" s="123">
        <f t="shared" si="34"/>
        <v>0</v>
      </c>
      <c r="P113" s="124">
        <f t="shared" si="35"/>
        <v>-104.16285452882062</v>
      </c>
      <c r="Q113" s="125">
        <f t="shared" si="36"/>
        <v>0.86111619396157246</v>
      </c>
      <c r="R113" s="290"/>
      <c r="S113" s="47">
        <v>0.88635416666666667</v>
      </c>
      <c r="T113" s="48">
        <v>0.9243055555555556</v>
      </c>
      <c r="U113" s="111">
        <v>56.350000000000016</v>
      </c>
      <c r="V113" s="112">
        <v>54.65000000000007</v>
      </c>
      <c r="W113" s="113"/>
      <c r="X113" s="116"/>
      <c r="Y113" s="276"/>
      <c r="Z113" s="277"/>
      <c r="AA113" s="117">
        <f t="shared" si="37"/>
        <v>-416.65141811528247</v>
      </c>
      <c r="AB113" s="110">
        <f t="shared" si="38"/>
        <v>0.86111619396157246</v>
      </c>
      <c r="AC113" s="282"/>
    </row>
    <row r="114" spans="1:29" ht="15.75" customHeight="1">
      <c r="A114" s="296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96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276"/>
      <c r="Z115" s="277"/>
      <c r="AA115" s="117"/>
      <c r="AB115" s="110"/>
      <c r="AC115" s="282"/>
    </row>
    <row r="116" spans="1:29" ht="15.75" customHeight="1">
      <c r="A116" s="296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276"/>
      <c r="Z116" s="277"/>
      <c r="AA116" s="117"/>
      <c r="AB116" s="110"/>
      <c r="AC116" s="282"/>
    </row>
    <row r="117" spans="1:29" ht="15.75" customHeight="1">
      <c r="A117" s="296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96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96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96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96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96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97"/>
      <c r="B123" s="133" t="s">
        <v>117</v>
      </c>
      <c r="C123" s="278"/>
      <c r="D123" s="278"/>
      <c r="E123" s="134"/>
      <c r="F123" s="99"/>
      <c r="G123" s="135"/>
      <c r="H123" s="69"/>
      <c r="I123" s="136">
        <f t="shared" ref="I123:J123" si="42">AVERAGE(I107:I122)</f>
        <v>4.1428571428571432</v>
      </c>
      <c r="J123" s="137">
        <f t="shared" si="42"/>
        <v>3128.5714285714284</v>
      </c>
      <c r="K123" s="138">
        <f t="shared" ref="K123" si="43">J123/I123</f>
        <v>755.17241379310337</v>
      </c>
      <c r="L123" s="136">
        <f t="shared" ref="L123:M123" si="44">AVERAGE(L107:L122)</f>
        <v>4.1428571428571432</v>
      </c>
      <c r="M123" s="137">
        <f t="shared" si="44"/>
        <v>2774.1912317729098</v>
      </c>
      <c r="N123" s="138">
        <f t="shared" ref="N123:N129" si="45">M123/L123</f>
        <v>669.63236629001267</v>
      </c>
      <c r="O123" s="139">
        <f t="shared" ref="O123:O129" si="46">L123-I123</f>
        <v>0</v>
      </c>
      <c r="P123" s="140">
        <f t="shared" ref="P123:P129" si="47">N123-K123</f>
        <v>-85.540047503090705</v>
      </c>
      <c r="Q123" s="141">
        <f t="shared" ref="Q123:Q129" si="48">N123/K123</f>
        <v>0.88672779097764243</v>
      </c>
      <c r="R123" s="291"/>
      <c r="S123" s="142">
        <f>S107</f>
        <v>0.70833333333333337</v>
      </c>
      <c r="T123" s="143">
        <f>INDEX(T107:T122,COUNTA(T107:T122))</f>
        <v>0.9243055555555556</v>
      </c>
      <c r="U123" s="144"/>
      <c r="V123" s="166"/>
      <c r="W123" s="99"/>
      <c r="X123" s="69"/>
      <c r="Y123" s="279"/>
      <c r="Z123" s="280"/>
      <c r="AA123" s="168">
        <f t="shared" ref="AA123:AA129" si="49">M123-J123</f>
        <v>-354.38019679851868</v>
      </c>
      <c r="AB123" s="141">
        <f t="shared" ref="AB123:AB129" si="50">M123/J123</f>
        <v>0.88672779097764243</v>
      </c>
      <c r="AC123" s="283"/>
    </row>
    <row r="124" spans="1:29" ht="15.75" customHeight="1">
      <c r="A124" s="284" t="s">
        <v>150</v>
      </c>
      <c r="B124" s="114" t="s">
        <v>120</v>
      </c>
      <c r="C124" s="287" t="s">
        <v>151</v>
      </c>
      <c r="D124" s="288"/>
      <c r="E124" s="147">
        <v>14.03</v>
      </c>
      <c r="F124" s="97">
        <v>1876</v>
      </c>
      <c r="G124" s="148">
        <f t="shared" ref="G124:G129" si="51">E124*F124</f>
        <v>26320.28</v>
      </c>
      <c r="H124" s="149">
        <v>2</v>
      </c>
      <c r="I124" s="150">
        <v>3</v>
      </c>
      <c r="J124" s="151">
        <v>3000</v>
      </c>
      <c r="K124" s="152">
        <f>J124/I124</f>
        <v>1000</v>
      </c>
      <c r="L124" s="153">
        <v>3</v>
      </c>
      <c r="M124" s="151">
        <f t="shared" ref="M124:M129" si="52">F124/V124*60</f>
        <v>2693.8970881531695</v>
      </c>
      <c r="N124" s="152">
        <f t="shared" si="45"/>
        <v>897.96569605105651</v>
      </c>
      <c r="O124" s="154">
        <f t="shared" si="46"/>
        <v>0</v>
      </c>
      <c r="P124" s="155">
        <f t="shared" si="47"/>
        <v>-102.03430394894349</v>
      </c>
      <c r="Q124" s="156">
        <f t="shared" si="48"/>
        <v>0.89796569605105647</v>
      </c>
      <c r="R124" s="289">
        <f>Q140</f>
        <v>0.88523623960514775</v>
      </c>
      <c r="S124" s="157">
        <v>0.70848379629629632</v>
      </c>
      <c r="T124" s="158">
        <v>0.73750000000000004</v>
      </c>
      <c r="U124" s="159"/>
      <c r="V124" s="160">
        <v>41.78333333333336</v>
      </c>
      <c r="W124" s="161"/>
      <c r="X124" s="162"/>
      <c r="Y124" s="292"/>
      <c r="Z124" s="293"/>
      <c r="AA124" s="115">
        <f t="shared" si="49"/>
        <v>-306.10291184683047</v>
      </c>
      <c r="AB124" s="156">
        <f t="shared" si="50"/>
        <v>0.89796569605105647</v>
      </c>
      <c r="AC124" s="281">
        <f>AB140</f>
        <v>0.88523623960514775</v>
      </c>
    </row>
    <row r="125" spans="1:29" ht="15.75" customHeight="1">
      <c r="A125" s="285"/>
      <c r="B125" s="100" t="s">
        <v>120</v>
      </c>
      <c r="C125" s="274" t="s">
        <v>156</v>
      </c>
      <c r="D125" s="275"/>
      <c r="E125" s="101">
        <v>18.18</v>
      </c>
      <c r="F125" s="102">
        <v>1186</v>
      </c>
      <c r="G125" s="103">
        <f t="shared" si="51"/>
        <v>21561.48</v>
      </c>
      <c r="H125" s="26"/>
      <c r="I125" s="104">
        <v>3</v>
      </c>
      <c r="J125" s="105">
        <v>3600</v>
      </c>
      <c r="K125" s="106">
        <f t="shared" si="41"/>
        <v>1200</v>
      </c>
      <c r="L125" s="107">
        <v>3</v>
      </c>
      <c r="M125" s="105">
        <f t="shared" si="52"/>
        <v>3169.7104677060147</v>
      </c>
      <c r="N125" s="106">
        <f t="shared" si="45"/>
        <v>1056.5701559020049</v>
      </c>
      <c r="O125" s="108">
        <f t="shared" si="46"/>
        <v>0</v>
      </c>
      <c r="P125" s="109">
        <f t="shared" si="47"/>
        <v>-143.4298440979951</v>
      </c>
      <c r="Q125" s="110">
        <f t="shared" si="48"/>
        <v>0.88047512991833743</v>
      </c>
      <c r="R125" s="290"/>
      <c r="S125" s="47">
        <v>0.74791666666666667</v>
      </c>
      <c r="T125" s="48">
        <v>0.76350694444444445</v>
      </c>
      <c r="U125" s="111">
        <v>14.999999999999947</v>
      </c>
      <c r="V125" s="112">
        <v>22.449999999999992</v>
      </c>
      <c r="W125" s="113"/>
      <c r="X125" s="116"/>
      <c r="Y125" s="276"/>
      <c r="Z125" s="277"/>
      <c r="AA125" s="117">
        <f t="shared" si="49"/>
        <v>-430.2895322939853</v>
      </c>
      <c r="AB125" s="110">
        <f t="shared" si="50"/>
        <v>0.88047512991833743</v>
      </c>
      <c r="AC125" s="282"/>
    </row>
    <row r="126" spans="1:29" ht="15.75" customHeight="1">
      <c r="A126" s="285"/>
      <c r="B126" s="100" t="s">
        <v>120</v>
      </c>
      <c r="C126" s="274" t="s">
        <v>155</v>
      </c>
      <c r="D126" s="275"/>
      <c r="E126" s="101">
        <v>18.18</v>
      </c>
      <c r="F126" s="102">
        <v>3236</v>
      </c>
      <c r="G126" s="103">
        <f t="shared" si="51"/>
        <v>58830.479999999996</v>
      </c>
      <c r="H126" s="26"/>
      <c r="I126" s="104">
        <v>3</v>
      </c>
      <c r="J126" s="105">
        <v>3600</v>
      </c>
      <c r="K126" s="106">
        <f t="shared" si="41"/>
        <v>1200</v>
      </c>
      <c r="L126" s="107">
        <v>3</v>
      </c>
      <c r="M126" s="105">
        <f t="shared" si="52"/>
        <v>3167.3735725938018</v>
      </c>
      <c r="N126" s="106">
        <f t="shared" si="45"/>
        <v>1055.7911908646006</v>
      </c>
      <c r="O126" s="108">
        <f t="shared" si="46"/>
        <v>0</v>
      </c>
      <c r="P126" s="109">
        <f t="shared" si="47"/>
        <v>-144.20880913539941</v>
      </c>
      <c r="Q126" s="110">
        <f t="shared" si="48"/>
        <v>0.87982599238716719</v>
      </c>
      <c r="R126" s="290"/>
      <c r="S126" s="47">
        <v>0.77361111111111114</v>
      </c>
      <c r="T126" s="48">
        <v>0.81618055555555558</v>
      </c>
      <c r="U126" s="111">
        <v>14.550000000000036</v>
      </c>
      <c r="V126" s="112">
        <v>61.29999999999999</v>
      </c>
      <c r="W126" s="113"/>
      <c r="X126" s="116"/>
      <c r="Y126" s="276"/>
      <c r="Z126" s="277"/>
      <c r="AA126" s="117">
        <f t="shared" si="49"/>
        <v>-432.62642740619822</v>
      </c>
      <c r="AB126" s="110">
        <f t="shared" si="50"/>
        <v>0.87982599238716719</v>
      </c>
      <c r="AC126" s="282"/>
    </row>
    <row r="127" spans="1:29" ht="15.75" customHeight="1">
      <c r="A127" s="285"/>
      <c r="B127" s="100" t="s">
        <v>120</v>
      </c>
      <c r="C127" s="274" t="s">
        <v>153</v>
      </c>
      <c r="D127" s="275"/>
      <c r="E127" s="101">
        <v>14.28</v>
      </c>
      <c r="F127" s="102">
        <v>3494</v>
      </c>
      <c r="G127" s="103">
        <f t="shared" si="51"/>
        <v>49894.32</v>
      </c>
      <c r="H127" s="26">
        <v>2</v>
      </c>
      <c r="I127" s="104">
        <v>3</v>
      </c>
      <c r="J127" s="105">
        <v>3600</v>
      </c>
      <c r="K127" s="106">
        <f t="shared" si="41"/>
        <v>1200</v>
      </c>
      <c r="L127" s="107">
        <v>3</v>
      </c>
      <c r="M127" s="105">
        <f t="shared" si="52"/>
        <v>3166.7673716012032</v>
      </c>
      <c r="N127" s="106">
        <f t="shared" si="45"/>
        <v>1055.5891238670677</v>
      </c>
      <c r="O127" s="108">
        <f t="shared" si="46"/>
        <v>0</v>
      </c>
      <c r="P127" s="109">
        <f t="shared" si="47"/>
        <v>-144.41087613293234</v>
      </c>
      <c r="Q127" s="110">
        <f t="shared" si="48"/>
        <v>0.87965760322255637</v>
      </c>
      <c r="R127" s="290"/>
      <c r="S127" s="47">
        <v>0.82638888888888884</v>
      </c>
      <c r="T127" s="48">
        <v>0.87236111111111114</v>
      </c>
      <c r="U127" s="111">
        <v>14.6999999999999</v>
      </c>
      <c r="V127" s="112">
        <v>66.200000000000117</v>
      </c>
      <c r="W127" s="113">
        <v>0.87236111111111114</v>
      </c>
      <c r="X127" s="116">
        <v>0.92500000000000004</v>
      </c>
      <c r="Y127" s="276"/>
      <c r="Z127" s="277"/>
      <c r="AA127" s="117">
        <f t="shared" si="49"/>
        <v>-433.23262839879681</v>
      </c>
      <c r="AB127" s="110">
        <f t="shared" si="50"/>
        <v>0.87965760322255648</v>
      </c>
      <c r="AC127" s="282"/>
    </row>
    <row r="128" spans="1:29" ht="15.75" customHeight="1">
      <c r="A128" s="285"/>
      <c r="B128" s="100" t="s">
        <v>120</v>
      </c>
      <c r="C128" s="274" t="s">
        <v>151</v>
      </c>
      <c r="D128" s="275"/>
      <c r="E128" s="101">
        <v>14.03</v>
      </c>
      <c r="F128" s="102">
        <v>4993</v>
      </c>
      <c r="G128" s="103">
        <f t="shared" si="51"/>
        <v>70051.789999999994</v>
      </c>
      <c r="H128" s="13"/>
      <c r="I128" s="104">
        <v>3</v>
      </c>
      <c r="J128" s="105">
        <v>3000</v>
      </c>
      <c r="K128" s="106">
        <f t="shared" si="41"/>
        <v>1000</v>
      </c>
      <c r="L128" s="107">
        <v>3</v>
      </c>
      <c r="M128" s="105">
        <f t="shared" si="52"/>
        <v>2694.0647482014438</v>
      </c>
      <c r="N128" s="106">
        <f t="shared" si="45"/>
        <v>898.02158273381463</v>
      </c>
      <c r="O128" s="108">
        <f t="shared" si="46"/>
        <v>0</v>
      </c>
      <c r="P128" s="109">
        <f t="shared" si="47"/>
        <v>-101.97841726618537</v>
      </c>
      <c r="Q128" s="110">
        <f t="shared" si="48"/>
        <v>0.89802158273381461</v>
      </c>
      <c r="R128" s="290"/>
      <c r="S128" s="47">
        <v>0.92500000000000004</v>
      </c>
      <c r="T128" s="48">
        <v>1.0022222222222221</v>
      </c>
      <c r="U128" s="111">
        <v>75.800000000000011</v>
      </c>
      <c r="V128" s="112">
        <v>111.19999999999979</v>
      </c>
      <c r="W128" s="113"/>
      <c r="X128" s="116"/>
      <c r="Y128" s="276"/>
      <c r="Z128" s="277"/>
      <c r="AA128" s="117">
        <f t="shared" si="49"/>
        <v>-305.93525179855624</v>
      </c>
      <c r="AB128" s="110">
        <f t="shared" si="50"/>
        <v>0.89802158273381461</v>
      </c>
      <c r="AC128" s="282"/>
    </row>
    <row r="129" spans="1:29" ht="15.75" customHeight="1">
      <c r="A129" s="285"/>
      <c r="B129" s="100" t="s">
        <v>120</v>
      </c>
      <c r="C129" s="274" t="s">
        <v>153</v>
      </c>
      <c r="D129" s="275"/>
      <c r="E129" s="101">
        <v>14.28</v>
      </c>
      <c r="F129" s="102">
        <v>5098</v>
      </c>
      <c r="G129" s="121">
        <f t="shared" si="51"/>
        <v>72799.44</v>
      </c>
      <c r="H129" s="122"/>
      <c r="I129" s="104">
        <v>3</v>
      </c>
      <c r="J129" s="105">
        <v>3600</v>
      </c>
      <c r="K129" s="106">
        <f t="shared" si="41"/>
        <v>1200</v>
      </c>
      <c r="L129" s="107">
        <v>3</v>
      </c>
      <c r="M129" s="105">
        <f t="shared" si="52"/>
        <v>3167.0060396893832</v>
      </c>
      <c r="N129" s="106">
        <f t="shared" si="45"/>
        <v>1055.6686798964611</v>
      </c>
      <c r="O129" s="108">
        <f t="shared" si="46"/>
        <v>0</v>
      </c>
      <c r="P129" s="109">
        <f t="shared" si="47"/>
        <v>-144.33132010353893</v>
      </c>
      <c r="Q129" s="110">
        <f t="shared" si="48"/>
        <v>0.87972389991371758</v>
      </c>
      <c r="R129" s="290"/>
      <c r="S129" s="47">
        <v>1.0127893518518518</v>
      </c>
      <c r="T129" s="48">
        <v>1.0798611111111112</v>
      </c>
      <c r="U129" s="111">
        <v>15.216666666666754</v>
      </c>
      <c r="V129" s="112">
        <v>96.583333333333456</v>
      </c>
      <c r="W129" s="113"/>
      <c r="X129" s="116"/>
      <c r="Y129" s="276"/>
      <c r="Z129" s="277"/>
      <c r="AA129" s="117">
        <f t="shared" si="49"/>
        <v>-432.99396031061679</v>
      </c>
      <c r="AB129" s="110">
        <f t="shared" si="50"/>
        <v>0.87972389991371758</v>
      </c>
      <c r="AC129" s="282"/>
    </row>
    <row r="130" spans="1:29" ht="15.75" customHeight="1">
      <c r="A130" s="285"/>
      <c r="B130" s="100"/>
      <c r="C130" s="274"/>
      <c r="D130" s="275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0"/>
      <c r="S130" s="47"/>
      <c r="T130" s="48"/>
      <c r="U130" s="111"/>
      <c r="V130" s="112"/>
      <c r="W130" s="113"/>
      <c r="X130" s="116"/>
      <c r="Y130" s="276"/>
      <c r="Z130" s="277"/>
      <c r="AA130" s="117"/>
      <c r="AB130" s="110"/>
      <c r="AC130" s="282"/>
    </row>
    <row r="131" spans="1:29" ht="15.75" customHeight="1">
      <c r="A131" s="285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85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85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85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26"/>
      <c r="X134" s="127"/>
      <c r="Y134" s="276"/>
      <c r="Z134" s="277"/>
      <c r="AA134" s="117"/>
      <c r="AB134" s="110"/>
      <c r="AC134" s="282"/>
    </row>
    <row r="135" spans="1:29" ht="15.75" customHeight="1">
      <c r="A135" s="285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26"/>
      <c r="X135" s="127"/>
      <c r="Y135" s="276"/>
      <c r="Z135" s="277"/>
      <c r="AA135" s="117"/>
      <c r="AB135" s="110"/>
      <c r="AC135" s="282"/>
    </row>
    <row r="136" spans="1:29" ht="15.75" customHeight="1">
      <c r="A136" s="285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26"/>
      <c r="X136" s="127"/>
      <c r="Y136" s="276"/>
      <c r="Z136" s="277"/>
      <c r="AA136" s="117"/>
      <c r="AB136" s="110"/>
      <c r="AC136" s="282"/>
    </row>
    <row r="137" spans="1:29" ht="15.75" customHeight="1">
      <c r="A137" s="285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26"/>
      <c r="X137" s="127"/>
      <c r="Y137" s="276"/>
      <c r="Z137" s="277"/>
      <c r="AA137" s="117"/>
      <c r="AB137" s="110"/>
      <c r="AC137" s="282"/>
    </row>
    <row r="138" spans="1:29" ht="15.75" customHeight="1">
      <c r="A138" s="285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26"/>
      <c r="X138" s="127"/>
      <c r="Y138" s="276"/>
      <c r="Z138" s="277"/>
      <c r="AA138" s="117"/>
      <c r="AB138" s="110"/>
      <c r="AC138" s="282"/>
    </row>
    <row r="139" spans="1:29" ht="15.75" customHeight="1">
      <c r="A139" s="285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86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53">AVERAGE(I124:I139)</f>
        <v>3</v>
      </c>
      <c r="J140" s="137">
        <f t="shared" si="53"/>
        <v>3400</v>
      </c>
      <c r="K140" s="138">
        <f t="shared" ref="K140" si="54">J140/I140</f>
        <v>1133.3333333333333</v>
      </c>
      <c r="L140" s="136">
        <f t="shared" ref="L140:M140" si="55">AVERAGE(L124:L139)</f>
        <v>3</v>
      </c>
      <c r="M140" s="137">
        <f t="shared" si="55"/>
        <v>3009.8032146575024</v>
      </c>
      <c r="N140" s="138">
        <f t="shared" ref="N140:N148" si="56">M140/L140</f>
        <v>1003.2677382191674</v>
      </c>
      <c r="O140" s="139">
        <f t="shared" ref="O140:O148" si="57">L140-I140</f>
        <v>0</v>
      </c>
      <c r="P140" s="140">
        <f t="shared" ref="P140:P148" si="58">N140-K140</f>
        <v>-130.06559511416583</v>
      </c>
      <c r="Q140" s="141">
        <f t="shared" ref="Q140:Q148" si="59">N140/K140</f>
        <v>0.88523623960514775</v>
      </c>
      <c r="R140" s="291"/>
      <c r="S140" s="142">
        <f>S124</f>
        <v>0.70848379629629632</v>
      </c>
      <c r="T140" s="143">
        <f>INDEX(T124:T139,COUNTA(T124:T139))</f>
        <v>1.0798611111111112</v>
      </c>
      <c r="U140" s="144"/>
      <c r="V140" s="166"/>
      <c r="W140" s="99"/>
      <c r="X140" s="69"/>
      <c r="Y140" s="279"/>
      <c r="Z140" s="280"/>
      <c r="AA140" s="168">
        <f t="shared" ref="AA140:AA148" si="60">M140-J140</f>
        <v>-390.19678534249761</v>
      </c>
      <c r="AB140" s="141">
        <f t="shared" ref="AB140:AB148" si="61">M140/J140</f>
        <v>0.88523623960514775</v>
      </c>
      <c r="AC140" s="283"/>
    </row>
    <row r="141" spans="1:29" ht="15.75" customHeight="1">
      <c r="A141" s="294" t="s">
        <v>154</v>
      </c>
      <c r="B141" s="114" t="s">
        <v>120</v>
      </c>
      <c r="C141" s="287" t="s">
        <v>152</v>
      </c>
      <c r="D141" s="288"/>
      <c r="E141" s="147">
        <v>18.18</v>
      </c>
      <c r="F141" s="97">
        <v>1698</v>
      </c>
      <c r="G141" s="148">
        <f t="shared" ref="G141:G148" si="62">E141*F141</f>
        <v>30869.64</v>
      </c>
      <c r="H141" s="149"/>
      <c r="I141" s="150">
        <v>4</v>
      </c>
      <c r="J141" s="151">
        <v>3000</v>
      </c>
      <c r="K141" s="152">
        <f>J141/I141</f>
        <v>750</v>
      </c>
      <c r="L141" s="153">
        <v>4</v>
      </c>
      <c r="M141" s="151">
        <f t="shared" ref="M141:M148" si="63">F141/V141*60</f>
        <v>2694.0502423975245</v>
      </c>
      <c r="N141" s="152">
        <f t="shared" si="56"/>
        <v>673.51256059938112</v>
      </c>
      <c r="O141" s="154">
        <f t="shared" si="57"/>
        <v>0</v>
      </c>
      <c r="P141" s="155">
        <f t="shared" si="58"/>
        <v>-76.487439400618882</v>
      </c>
      <c r="Q141" s="156">
        <f t="shared" si="59"/>
        <v>0.89801674746584148</v>
      </c>
      <c r="R141" s="289">
        <f>Q157</f>
        <v>0.88586367051621484</v>
      </c>
      <c r="S141" s="157">
        <v>0.70846064814814813</v>
      </c>
      <c r="T141" s="158">
        <v>0.73472222222222228</v>
      </c>
      <c r="U141" s="159"/>
      <c r="V141" s="160">
        <v>37.816666666666769</v>
      </c>
      <c r="W141" s="158"/>
      <c r="X141" s="169"/>
      <c r="Y141" s="292"/>
      <c r="Z141" s="293"/>
      <c r="AA141" s="171">
        <f t="shared" si="60"/>
        <v>-305.94975760247553</v>
      </c>
      <c r="AB141" s="156">
        <f t="shared" si="61"/>
        <v>0.89801674746584148</v>
      </c>
      <c r="AC141" s="281">
        <f>AB157</f>
        <v>0.88586367051621484</v>
      </c>
    </row>
    <row r="142" spans="1:29" ht="15.75" customHeight="1">
      <c r="A142" s="295"/>
      <c r="B142" s="100" t="s">
        <v>120</v>
      </c>
      <c r="C142" s="274" t="s">
        <v>157</v>
      </c>
      <c r="D142" s="275"/>
      <c r="E142" s="101">
        <v>24.82</v>
      </c>
      <c r="F142" s="102">
        <v>733</v>
      </c>
      <c r="G142" s="103">
        <f t="shared" si="62"/>
        <v>18193.060000000001</v>
      </c>
      <c r="H142" s="26">
        <v>2</v>
      </c>
      <c r="I142" s="104">
        <v>4</v>
      </c>
      <c r="J142" s="105">
        <v>3300</v>
      </c>
      <c r="K142" s="106">
        <f t="shared" si="41"/>
        <v>825</v>
      </c>
      <c r="L142" s="107">
        <v>4</v>
      </c>
      <c r="M142" s="105">
        <f t="shared" si="63"/>
        <v>2938.5300668151353</v>
      </c>
      <c r="N142" s="106">
        <f t="shared" si="56"/>
        <v>734.63251670378384</v>
      </c>
      <c r="O142" s="108">
        <f t="shared" si="57"/>
        <v>0</v>
      </c>
      <c r="P142" s="109">
        <f t="shared" si="58"/>
        <v>-90.367483296216164</v>
      </c>
      <c r="Q142" s="110">
        <f t="shared" si="59"/>
        <v>0.89046365661064708</v>
      </c>
      <c r="R142" s="290"/>
      <c r="S142" s="47">
        <v>0.74516203703703698</v>
      </c>
      <c r="T142" s="48">
        <v>0.75555555555555554</v>
      </c>
      <c r="U142" s="111">
        <v>15.033333333333179</v>
      </c>
      <c r="V142" s="112">
        <v>14.966666666666715</v>
      </c>
      <c r="W142" s="113"/>
      <c r="X142" s="13"/>
      <c r="Y142" s="276"/>
      <c r="Z142" s="277"/>
      <c r="AA142" s="172">
        <f t="shared" si="60"/>
        <v>-361.46993318486466</v>
      </c>
      <c r="AB142" s="110">
        <f t="shared" si="61"/>
        <v>0.89046365661064708</v>
      </c>
      <c r="AC142" s="282"/>
    </row>
    <row r="143" spans="1:29" ht="15.75" customHeight="1">
      <c r="A143" s="295"/>
      <c r="B143" s="100" t="s">
        <v>120</v>
      </c>
      <c r="C143" s="274" t="s">
        <v>148</v>
      </c>
      <c r="D143" s="275"/>
      <c r="E143" s="101">
        <v>17.89</v>
      </c>
      <c r="F143" s="102">
        <v>1245</v>
      </c>
      <c r="G143" s="103">
        <f t="shared" si="62"/>
        <v>22273.05</v>
      </c>
      <c r="H143" s="26">
        <v>2</v>
      </c>
      <c r="I143" s="104">
        <v>4</v>
      </c>
      <c r="J143" s="105">
        <v>3600</v>
      </c>
      <c r="K143" s="106">
        <f t="shared" si="41"/>
        <v>900</v>
      </c>
      <c r="L143" s="107">
        <v>4</v>
      </c>
      <c r="M143" s="105">
        <f t="shared" si="63"/>
        <v>3167.4911660777298</v>
      </c>
      <c r="N143" s="106">
        <f t="shared" si="56"/>
        <v>791.87279151943244</v>
      </c>
      <c r="O143" s="108">
        <f t="shared" si="57"/>
        <v>0</v>
      </c>
      <c r="P143" s="109">
        <f t="shared" si="58"/>
        <v>-108.12720848056756</v>
      </c>
      <c r="Q143" s="110">
        <f t="shared" si="59"/>
        <v>0.87985865724381385</v>
      </c>
      <c r="R143" s="290"/>
      <c r="S143" s="47">
        <v>0.76626157407407403</v>
      </c>
      <c r="T143" s="48">
        <v>0.78263888888888888</v>
      </c>
      <c r="U143" s="111">
        <v>15.416666666666625</v>
      </c>
      <c r="V143" s="112">
        <v>23.583333333333396</v>
      </c>
      <c r="W143" s="113"/>
      <c r="X143" s="13"/>
      <c r="Y143" s="276"/>
      <c r="Z143" s="277"/>
      <c r="AA143" s="172">
        <f t="shared" si="60"/>
        <v>-432.50883392227024</v>
      </c>
      <c r="AB143" s="110">
        <f t="shared" si="61"/>
        <v>0.87985865724381385</v>
      </c>
      <c r="AC143" s="282"/>
    </row>
    <row r="144" spans="1:29" ht="15.75" customHeight="1">
      <c r="A144" s="295"/>
      <c r="B144" s="100" t="s">
        <v>120</v>
      </c>
      <c r="C144" s="274" t="s">
        <v>158</v>
      </c>
      <c r="D144" s="275"/>
      <c r="E144" s="101">
        <v>25.03</v>
      </c>
      <c r="F144" s="102">
        <v>1827</v>
      </c>
      <c r="G144" s="103">
        <f t="shared" si="62"/>
        <v>45729.810000000005</v>
      </c>
      <c r="H144" s="26"/>
      <c r="I144" s="104">
        <v>4</v>
      </c>
      <c r="J144" s="105">
        <v>3300</v>
      </c>
      <c r="K144" s="106">
        <f t="shared" si="41"/>
        <v>825</v>
      </c>
      <c r="L144" s="107">
        <v>4</v>
      </c>
      <c r="M144" s="105">
        <f t="shared" si="63"/>
        <v>2940.1877514528287</v>
      </c>
      <c r="N144" s="106">
        <f t="shared" si="56"/>
        <v>735.04693786320718</v>
      </c>
      <c r="O144" s="108">
        <f t="shared" si="57"/>
        <v>0</v>
      </c>
      <c r="P144" s="109">
        <f t="shared" si="58"/>
        <v>-89.953062136792823</v>
      </c>
      <c r="Q144" s="110">
        <f t="shared" si="59"/>
        <v>0.89096598528873594</v>
      </c>
      <c r="R144" s="290"/>
      <c r="S144" s="47">
        <v>0.79305555555555551</v>
      </c>
      <c r="T144" s="48">
        <v>0.8189467592592593</v>
      </c>
      <c r="U144" s="111">
        <v>14.999999999999947</v>
      </c>
      <c r="V144" s="112">
        <v>37.283333333333459</v>
      </c>
      <c r="W144" s="113"/>
      <c r="X144" s="13"/>
      <c r="Y144" s="276"/>
      <c r="Z144" s="277"/>
      <c r="AA144" s="172">
        <f t="shared" si="60"/>
        <v>-359.81224854717129</v>
      </c>
      <c r="AB144" s="110">
        <f t="shared" si="61"/>
        <v>0.89096598528873594</v>
      </c>
      <c r="AC144" s="282"/>
    </row>
    <row r="145" spans="1:29" ht="15.75" customHeight="1">
      <c r="A145" s="296"/>
      <c r="B145" s="100" t="s">
        <v>120</v>
      </c>
      <c r="C145" s="274" t="s">
        <v>149</v>
      </c>
      <c r="D145" s="275"/>
      <c r="E145" s="101">
        <v>16.66</v>
      </c>
      <c r="F145" s="102">
        <v>1955</v>
      </c>
      <c r="G145" s="103">
        <f t="shared" si="62"/>
        <v>32570.3</v>
      </c>
      <c r="H145" s="13">
        <v>2</v>
      </c>
      <c r="I145" s="104">
        <v>5</v>
      </c>
      <c r="J145" s="105">
        <v>3600</v>
      </c>
      <c r="K145" s="106">
        <f t="shared" si="41"/>
        <v>720</v>
      </c>
      <c r="L145" s="107">
        <v>5</v>
      </c>
      <c r="M145" s="105">
        <f t="shared" si="63"/>
        <v>3168.8428635749683</v>
      </c>
      <c r="N145" s="106">
        <f t="shared" si="56"/>
        <v>633.76857271499364</v>
      </c>
      <c r="O145" s="108">
        <f t="shared" si="57"/>
        <v>0</v>
      </c>
      <c r="P145" s="109">
        <f t="shared" si="58"/>
        <v>-86.231427285006362</v>
      </c>
      <c r="Q145" s="110">
        <f t="shared" si="59"/>
        <v>0.88023412877082452</v>
      </c>
      <c r="R145" s="290"/>
      <c r="S145" s="47">
        <v>0.82916666666666672</v>
      </c>
      <c r="T145" s="48">
        <v>0.85487268518518522</v>
      </c>
      <c r="U145" s="111">
        <v>14.716666666666676</v>
      </c>
      <c r="V145" s="112">
        <v>37.016666666666644</v>
      </c>
      <c r="W145" s="113">
        <v>0.85487268518518522</v>
      </c>
      <c r="X145" s="116">
        <v>0.90706018518518516</v>
      </c>
      <c r="Y145" s="276"/>
      <c r="Z145" s="277"/>
      <c r="AA145" s="172">
        <f t="shared" si="60"/>
        <v>-431.15713642503169</v>
      </c>
      <c r="AB145" s="110">
        <f t="shared" si="61"/>
        <v>0.88023412877082452</v>
      </c>
      <c r="AC145" s="282"/>
    </row>
    <row r="146" spans="1:29" ht="15.75" customHeight="1">
      <c r="A146" s="296"/>
      <c r="B146" s="100" t="s">
        <v>120</v>
      </c>
      <c r="C146" s="274" t="s">
        <v>157</v>
      </c>
      <c r="D146" s="275"/>
      <c r="E146" s="101">
        <v>24.82</v>
      </c>
      <c r="F146" s="102">
        <v>1707</v>
      </c>
      <c r="G146" s="121">
        <f t="shared" si="62"/>
        <v>42367.74</v>
      </c>
      <c r="H146" s="122"/>
      <c r="I146" s="104">
        <v>4</v>
      </c>
      <c r="J146" s="105">
        <v>3300</v>
      </c>
      <c r="K146" s="106">
        <f t="shared" si="41"/>
        <v>825</v>
      </c>
      <c r="L146" s="107">
        <v>4</v>
      </c>
      <c r="M146" s="105">
        <f t="shared" si="63"/>
        <v>2940.2870813397076</v>
      </c>
      <c r="N146" s="106">
        <f t="shared" si="56"/>
        <v>735.0717703349269</v>
      </c>
      <c r="O146" s="108">
        <f t="shared" si="57"/>
        <v>0</v>
      </c>
      <c r="P146" s="109">
        <f t="shared" si="58"/>
        <v>-89.928229665073104</v>
      </c>
      <c r="Q146" s="110">
        <f t="shared" si="59"/>
        <v>0.89099608525445684</v>
      </c>
      <c r="R146" s="290"/>
      <c r="S146" s="47">
        <v>0.90706018518518516</v>
      </c>
      <c r="T146" s="48">
        <v>0.93125000000000002</v>
      </c>
      <c r="U146" s="111">
        <v>75.14999999999992</v>
      </c>
      <c r="V146" s="112">
        <v>34.8333333333334</v>
      </c>
      <c r="W146" s="113"/>
      <c r="X146" s="50"/>
      <c r="Y146" s="276"/>
      <c r="Z146" s="277"/>
      <c r="AA146" s="172">
        <f t="shared" si="60"/>
        <v>-359.71291866029242</v>
      </c>
      <c r="AB146" s="110">
        <f t="shared" si="61"/>
        <v>0.89099608525445684</v>
      </c>
      <c r="AC146" s="282"/>
    </row>
    <row r="147" spans="1:29" ht="15.75" customHeight="1">
      <c r="A147" s="296"/>
      <c r="B147" s="100" t="s">
        <v>120</v>
      </c>
      <c r="C147" s="274" t="s">
        <v>148</v>
      </c>
      <c r="D147" s="275"/>
      <c r="E147" s="101">
        <v>17.89</v>
      </c>
      <c r="F147" s="102">
        <v>3433</v>
      </c>
      <c r="G147" s="121">
        <f t="shared" si="62"/>
        <v>61416.37</v>
      </c>
      <c r="H147" s="62"/>
      <c r="I147" s="104">
        <v>4</v>
      </c>
      <c r="J147" s="105">
        <v>3600</v>
      </c>
      <c r="K147" s="106">
        <f t="shared" si="41"/>
        <v>900</v>
      </c>
      <c r="L147" s="107">
        <v>4</v>
      </c>
      <c r="M147" s="105">
        <f t="shared" si="63"/>
        <v>3166.4873174480967</v>
      </c>
      <c r="N147" s="106">
        <f t="shared" si="56"/>
        <v>791.62182936202419</v>
      </c>
      <c r="O147" s="123">
        <f t="shared" si="57"/>
        <v>0</v>
      </c>
      <c r="P147" s="124">
        <f t="shared" si="58"/>
        <v>-108.37817063797581</v>
      </c>
      <c r="Q147" s="125">
        <f t="shared" si="59"/>
        <v>0.87957981040224908</v>
      </c>
      <c r="R147" s="290"/>
      <c r="S147" s="47">
        <v>0.94236111111111087</v>
      </c>
      <c r="T147" s="48">
        <v>0.98753472222222227</v>
      </c>
      <c r="U147" s="111">
        <v>15.999999999999623</v>
      </c>
      <c r="V147" s="112">
        <v>65.050000000000409</v>
      </c>
      <c r="W147" s="113"/>
      <c r="X147" s="116"/>
      <c r="Y147" s="276"/>
      <c r="Z147" s="277"/>
      <c r="AA147" s="172">
        <f t="shared" si="60"/>
        <v>-433.51268255190325</v>
      </c>
      <c r="AB147" s="110">
        <f t="shared" si="61"/>
        <v>0.87957981040224908</v>
      </c>
      <c r="AC147" s="282"/>
    </row>
    <row r="148" spans="1:29" ht="15.75" customHeight="1">
      <c r="A148" s="296"/>
      <c r="B148" s="100" t="s">
        <v>120</v>
      </c>
      <c r="C148" s="274" t="s">
        <v>149</v>
      </c>
      <c r="D148" s="275"/>
      <c r="E148" s="101">
        <v>16.66</v>
      </c>
      <c r="F148" s="102">
        <v>5026</v>
      </c>
      <c r="G148" s="121">
        <f t="shared" si="62"/>
        <v>83733.16</v>
      </c>
      <c r="H148" s="62"/>
      <c r="I148" s="104">
        <v>5</v>
      </c>
      <c r="J148" s="105">
        <v>3600</v>
      </c>
      <c r="K148" s="106">
        <f t="shared" si="41"/>
        <v>720</v>
      </c>
      <c r="L148" s="118">
        <v>5</v>
      </c>
      <c r="M148" s="105">
        <f t="shared" si="63"/>
        <v>3168.2017159866746</v>
      </c>
      <c r="N148" s="106">
        <f t="shared" si="56"/>
        <v>633.64034319733491</v>
      </c>
      <c r="O148" s="123">
        <f t="shared" si="57"/>
        <v>0</v>
      </c>
      <c r="P148" s="124">
        <f t="shared" si="58"/>
        <v>-86.359656802665086</v>
      </c>
      <c r="Q148" s="125">
        <f t="shared" si="59"/>
        <v>0.88005603221852069</v>
      </c>
      <c r="R148" s="290"/>
      <c r="S148" s="47">
        <v>0.99791666666666634</v>
      </c>
      <c r="T148" s="48">
        <v>1.0640162037037038</v>
      </c>
      <c r="U148" s="111">
        <v>14.949999999999459</v>
      </c>
      <c r="V148" s="112">
        <v>95.183333333333877</v>
      </c>
      <c r="W148" s="113"/>
      <c r="X148" s="116"/>
      <c r="Y148" s="276"/>
      <c r="Z148" s="277"/>
      <c r="AA148" s="172">
        <f t="shared" si="60"/>
        <v>-431.79828401332543</v>
      </c>
      <c r="AB148" s="110">
        <f t="shared" si="61"/>
        <v>0.88005603221852069</v>
      </c>
      <c r="AC148" s="282"/>
    </row>
    <row r="149" spans="1:29" ht="15.75" customHeight="1">
      <c r="A149" s="296"/>
      <c r="B149" s="100"/>
      <c r="C149" s="274"/>
      <c r="D149" s="275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290"/>
      <c r="S149" s="47"/>
      <c r="T149" s="48"/>
      <c r="U149" s="111"/>
      <c r="V149" s="112"/>
      <c r="W149" s="126"/>
      <c r="X149" s="127"/>
      <c r="Y149" s="276"/>
      <c r="Z149" s="277"/>
      <c r="AA149" s="172"/>
      <c r="AB149" s="110"/>
      <c r="AC149" s="282"/>
    </row>
    <row r="150" spans="1:29" ht="15.75" customHeight="1">
      <c r="A150" s="296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26"/>
      <c r="X150" s="127"/>
      <c r="Y150" s="276"/>
      <c r="Z150" s="277"/>
      <c r="AA150" s="172"/>
      <c r="AB150" s="110"/>
      <c r="AC150" s="282"/>
    </row>
    <row r="151" spans="1:29" ht="15.75" customHeight="1">
      <c r="A151" s="296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72"/>
      <c r="AB151" s="110"/>
      <c r="AC151" s="282"/>
    </row>
    <row r="152" spans="1:29" ht="15.75" customHeight="1">
      <c r="A152" s="296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72"/>
      <c r="AB152" s="110"/>
      <c r="AC152" s="282"/>
    </row>
    <row r="153" spans="1:29" ht="15.75" customHeight="1">
      <c r="A153" s="296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72"/>
      <c r="AB153" s="110"/>
      <c r="AC153" s="282"/>
    </row>
    <row r="154" spans="1:29" ht="15.75" customHeight="1">
      <c r="A154" s="296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13"/>
      <c r="X154" s="116"/>
      <c r="Y154" s="276"/>
      <c r="Z154" s="277"/>
      <c r="AA154" s="172"/>
      <c r="AB154" s="110"/>
      <c r="AC154" s="282"/>
    </row>
    <row r="155" spans="1:29" ht="15.75" customHeight="1">
      <c r="A155" s="296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72"/>
      <c r="AB155" s="110"/>
      <c r="AC155" s="282"/>
    </row>
    <row r="156" spans="1:29" ht="15.75" customHeight="1">
      <c r="A156" s="296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73"/>
      <c r="AB156" s="125"/>
      <c r="AC156" s="282"/>
    </row>
    <row r="157" spans="1:29" ht="15.75" customHeight="1" thickBot="1">
      <c r="A157" s="297"/>
      <c r="B157" s="133" t="s">
        <v>117</v>
      </c>
      <c r="C157" s="278"/>
      <c r="D157" s="278"/>
      <c r="E157" s="134"/>
      <c r="F157" s="167"/>
      <c r="G157" s="135"/>
      <c r="H157" s="69"/>
      <c r="I157" s="136">
        <f t="shared" ref="I157:J157" si="64">AVERAGE(I141:I156)</f>
        <v>4.25</v>
      </c>
      <c r="J157" s="137">
        <f t="shared" si="64"/>
        <v>3412.5</v>
      </c>
      <c r="K157" s="138">
        <f t="shared" ref="K157" si="65">J157/I157</f>
        <v>802.94117647058829</v>
      </c>
      <c r="L157" s="136">
        <f t="shared" ref="L157:M157" si="66">AVERAGE(L141:L156)</f>
        <v>4.25</v>
      </c>
      <c r="M157" s="137">
        <f t="shared" si="66"/>
        <v>3023.0097756365831</v>
      </c>
      <c r="N157" s="138">
        <f>M157/L157</f>
        <v>711.29641779684312</v>
      </c>
      <c r="O157" s="139">
        <f>L157-I157</f>
        <v>0</v>
      </c>
      <c r="P157" s="140">
        <f>N157-K157</f>
        <v>-91.644758673745173</v>
      </c>
      <c r="Q157" s="141">
        <f>N157/K157</f>
        <v>0.88586367051621484</v>
      </c>
      <c r="R157" s="291"/>
      <c r="S157" s="142">
        <f>S141</f>
        <v>0.70846064814814813</v>
      </c>
      <c r="T157" s="143">
        <f>INDEX(T141:T156,COUNTA(T141:T156))</f>
        <v>1.0640162037037038</v>
      </c>
      <c r="U157" s="144"/>
      <c r="V157" s="166"/>
      <c r="W157" s="167"/>
      <c r="X157" s="138"/>
      <c r="Y157" s="279"/>
      <c r="Z157" s="280"/>
      <c r="AA157" s="174">
        <f>M157-J157</f>
        <v>-389.49022436341693</v>
      </c>
      <c r="AB157" s="141">
        <f>M157/J157</f>
        <v>0.88586367051621484</v>
      </c>
      <c r="AC157" s="283"/>
    </row>
    <row r="159" spans="1:29">
      <c r="Y159" s="273" t="s">
        <v>159</v>
      </c>
      <c r="Z159" s="273"/>
    </row>
    <row r="160" spans="1:29">
      <c r="Y160" s="273" t="s">
        <v>160</v>
      </c>
      <c r="Z160" s="273"/>
    </row>
    <row r="161" spans="25:26">
      <c r="Y161" s="273" t="s">
        <v>161</v>
      </c>
      <c r="Z161" s="273"/>
    </row>
    <row r="162" spans="25:26">
      <c r="Y162" s="273" t="s">
        <v>162</v>
      </c>
      <c r="Z162" s="273"/>
    </row>
    <row r="163" spans="25:26">
      <c r="Y163" s="273" t="s">
        <v>163</v>
      </c>
      <c r="Z163" s="273"/>
    </row>
    <row r="164" spans="25:26">
      <c r="Y164" s="273" t="s">
        <v>164</v>
      </c>
      <c r="Z164" s="273"/>
    </row>
    <row r="165" spans="25:26">
      <c r="Y165" s="273" t="s">
        <v>165</v>
      </c>
      <c r="Z165" s="273"/>
    </row>
    <row r="166" spans="25:26">
      <c r="Y166" s="273" t="s">
        <v>166</v>
      </c>
      <c r="Z166" s="273"/>
    </row>
    <row r="167" spans="25:26">
      <c r="Y167" s="273" t="s">
        <v>167</v>
      </c>
      <c r="Z167" s="273"/>
    </row>
    <row r="168" spans="25:26">
      <c r="Y168" s="273" t="s">
        <v>168</v>
      </c>
      <c r="Z168" s="273"/>
    </row>
    <row r="169" spans="25:26">
      <c r="Y169" s="273" t="s">
        <v>169</v>
      </c>
      <c r="Z169" s="273"/>
    </row>
    <row r="170" spans="25:26">
      <c r="Y170" s="273" t="s">
        <v>170</v>
      </c>
      <c r="Z170" s="273"/>
    </row>
    <row r="171" spans="25:26">
      <c r="Y171" s="273" t="s">
        <v>171</v>
      </c>
      <c r="Z171" s="273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121" priority="1" operator="greaterThan">
      <formula>0</formula>
    </cfRule>
  </conditionalFormatting>
  <conditionalFormatting sqref="P5:P157 AA5:AA157">
    <cfRule type="cellIs" dxfId="120" priority="4" operator="lessThan">
      <formula>0</formula>
    </cfRule>
  </conditionalFormatting>
  <conditionalFormatting sqref="Q5:Q157 AB5:AB157">
    <cfRule type="cellIs" dxfId="119" priority="2" operator="greaterThan">
      <formula>1</formula>
    </cfRule>
    <cfRule type="cellIs" dxfId="118" priority="3" operator="lessThan">
      <formula>0.8</formula>
    </cfRule>
  </conditionalFormatting>
  <conditionalFormatting sqref="AC5:AC6 R5:R157 AC90:AC95">
    <cfRule type="cellIs" dxfId="117" priority="5" operator="lessThan">
      <formula>0.8</formula>
    </cfRule>
  </conditionalFormatting>
  <conditionalFormatting sqref="AC12:AC20">
    <cfRule type="cellIs" dxfId="116" priority="13" operator="lessThan">
      <formula>0.8</formula>
    </cfRule>
  </conditionalFormatting>
  <conditionalFormatting sqref="AC22:AC27">
    <cfRule type="cellIs" dxfId="115" priority="12" operator="lessThan">
      <formula>0.8</formula>
    </cfRule>
  </conditionalFormatting>
  <conditionalFormatting sqref="AC39">
    <cfRule type="cellIs" dxfId="114" priority="11" operator="lessThan">
      <formula>0.8</formula>
    </cfRule>
  </conditionalFormatting>
  <conditionalFormatting sqref="AC56">
    <cfRule type="cellIs" dxfId="113" priority="7" operator="lessThan">
      <formula>0.8</formula>
    </cfRule>
  </conditionalFormatting>
  <conditionalFormatting sqref="AC73:AC78">
    <cfRule type="cellIs" dxfId="112" priority="6" operator="lessThan">
      <formula>0.8</formula>
    </cfRule>
  </conditionalFormatting>
  <conditionalFormatting sqref="AC107">
    <cfRule type="cellIs" dxfId="111" priority="10" operator="lessThan">
      <formula>0.8</formula>
    </cfRule>
  </conditionalFormatting>
  <conditionalFormatting sqref="AC124">
    <cfRule type="cellIs" dxfId="110" priority="9" operator="lessThan">
      <formula>0.8</formula>
    </cfRule>
  </conditionalFormatting>
  <conditionalFormatting sqref="AC141:AC146">
    <cfRule type="cellIs" dxfId="109" priority="8" operator="lessThan">
      <formula>0.8</formula>
    </cfRule>
  </conditionalFormatting>
  <dataValidations count="1">
    <dataValidation type="list" allowBlank="1" showInputMessage="1" showErrorMessage="1" sqref="Y5:Z157" xr:uid="{85F120AB-19A5-4151-9A05-68E9F6263B29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D178B-09DF-4D5E-A546-D7443AD0649C}">
  <sheetPr>
    <tabColor theme="9" tint="0.59999389629810485"/>
    <pageSetUpPr fitToPage="1"/>
  </sheetPr>
  <dimension ref="A1:AG137"/>
  <sheetViews>
    <sheetView topLeftCell="H1" zoomScale="85" zoomScaleNormal="85" workbookViewId="0">
      <pane ySplit="4" topLeftCell="A107" activePane="bottomLeft" state="frozen"/>
      <selection activeCell="S28" sqref="S28"/>
      <selection pane="bottomLeft" activeCell="V127" sqref="V1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48479</v>
      </c>
      <c r="E1" s="88" t="s">
        <v>3</v>
      </c>
      <c r="F1" s="89">
        <f>SUM(G5:G123)</f>
        <v>2424490.0099999998</v>
      </c>
      <c r="G1" s="90" t="s">
        <v>84</v>
      </c>
      <c r="H1" s="91">
        <f>L21+L38+L55+L72+L89+L106+L123</f>
        <v>139.58333333333331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205</v>
      </c>
      <c r="Z1" s="192" t="s">
        <v>206</v>
      </c>
      <c r="AA1" s="370" t="s">
        <v>173</v>
      </c>
      <c r="AB1" s="371"/>
      <c r="AC1" s="176" t="s">
        <v>19</v>
      </c>
      <c r="AD1" s="177" t="s">
        <v>172</v>
      </c>
      <c r="AE1" s="338" t="s">
        <v>90</v>
      </c>
      <c r="AF1" s="353"/>
      <c r="AG1" s="354"/>
    </row>
    <row r="2" spans="1:33" ht="26.25" customHeight="1" thickBot="1">
      <c r="A2" s="331">
        <v>46086</v>
      </c>
      <c r="B2" s="332"/>
      <c r="C2" s="92" t="s">
        <v>40</v>
      </c>
      <c r="D2" s="93">
        <f>AVERAGE(N21,N38,N55,N72,N89,N106,N123)</f>
        <v>140.79595311814634</v>
      </c>
      <c r="E2" s="93" t="s">
        <v>91</v>
      </c>
      <c r="F2" s="94">
        <f>F1/D1</f>
        <v>50.011139049897892</v>
      </c>
      <c r="G2" s="95" t="s">
        <v>92</v>
      </c>
      <c r="H2" s="96">
        <f>COUNT(H5:H123)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SUM(Y21,Y38,Y55,Y72,Y89,Y106,Y123)</f>
        <v>0</v>
      </c>
      <c r="Z2" s="193">
        <f>SUM(Z21,Z38,Z55,Z72,Z89,Z106,Z123)</f>
        <v>0</v>
      </c>
      <c r="AA2" s="372"/>
      <c r="AB2" s="373"/>
      <c r="AC2" s="201">
        <f>SUM(AC21,AC38,AC55,AC72,AC89,AC106,AC123)</f>
        <v>40</v>
      </c>
      <c r="AD2" s="202">
        <f>SUM(AD21,AD38,AD55,AD72,AD89,AD106,AD123)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207</v>
      </c>
      <c r="Z3" s="364"/>
      <c r="AA3" s="366" t="s">
        <v>108</v>
      </c>
      <c r="AB3" s="367"/>
      <c r="AC3" s="363" t="s">
        <v>208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8"/>
      <c r="AB4" s="369"/>
      <c r="AC4" s="194" t="s">
        <v>174</v>
      </c>
      <c r="AD4" s="195" t="s">
        <v>175</v>
      </c>
      <c r="AE4" s="312"/>
      <c r="AF4" s="299"/>
      <c r="AG4" s="301"/>
    </row>
    <row r="5" spans="1:33" ht="15.75" customHeight="1">
      <c r="A5" s="284" t="s">
        <v>180</v>
      </c>
      <c r="B5" s="114" t="s">
        <v>181</v>
      </c>
      <c r="C5" s="362" t="s">
        <v>182</v>
      </c>
      <c r="D5" s="362"/>
      <c r="E5" s="147">
        <v>56.77</v>
      </c>
      <c r="F5" s="151">
        <v>3260</v>
      </c>
      <c r="G5" s="148">
        <f t="shared" ref="G5:G7" si="0">E5*F5</f>
        <v>185070.2</v>
      </c>
      <c r="H5" s="149"/>
      <c r="I5" s="150">
        <v>25</v>
      </c>
      <c r="J5" s="151">
        <v>2000</v>
      </c>
      <c r="K5" s="152">
        <f>J5/I5</f>
        <v>80</v>
      </c>
      <c r="L5" s="153">
        <v>26</v>
      </c>
      <c r="M5" s="151">
        <f>F5/V5*60</f>
        <v>1783.044667274384</v>
      </c>
      <c r="N5" s="152">
        <f>M5/L5</f>
        <v>68.578641049014763</v>
      </c>
      <c r="O5" s="154">
        <f>L5-I5</f>
        <v>1</v>
      </c>
      <c r="P5" s="155">
        <f>N5-K5</f>
        <v>-11.421358950985237</v>
      </c>
      <c r="Q5" s="156">
        <f>N5/K5</f>
        <v>0.85723301311268452</v>
      </c>
      <c r="R5" s="289">
        <f>Q21</f>
        <v>0.86853572786298472</v>
      </c>
      <c r="S5" s="157">
        <v>0.25020833333333331</v>
      </c>
      <c r="T5" s="158">
        <v>0.3263888888888889</v>
      </c>
      <c r="U5" s="159"/>
      <c r="V5" s="160">
        <v>109.70000000000005</v>
      </c>
      <c r="W5" s="181"/>
      <c r="X5" s="152"/>
      <c r="Y5" s="12"/>
      <c r="Z5" s="198"/>
      <c r="AA5" s="292"/>
      <c r="AB5" s="293"/>
      <c r="AC5" s="12">
        <v>2</v>
      </c>
      <c r="AD5" s="198"/>
      <c r="AE5" s="178">
        <f>M5-J5</f>
        <v>-216.95533272561602</v>
      </c>
      <c r="AF5" s="132">
        <f>M5/J5</f>
        <v>0.89152233363719202</v>
      </c>
      <c r="AG5" s="365">
        <f>AF21</f>
        <v>0.89200966645387614</v>
      </c>
    </row>
    <row r="6" spans="1:33" ht="15.75" customHeight="1">
      <c r="A6" s="285"/>
      <c r="B6" s="100" t="s">
        <v>183</v>
      </c>
      <c r="C6" s="361" t="s">
        <v>186</v>
      </c>
      <c r="D6" s="361"/>
      <c r="E6" s="101">
        <v>59.52</v>
      </c>
      <c r="F6" s="102">
        <v>4175</v>
      </c>
      <c r="G6" s="103">
        <f t="shared" si="0"/>
        <v>248496</v>
      </c>
      <c r="H6" s="26"/>
      <c r="I6" s="104">
        <v>25</v>
      </c>
      <c r="J6" s="105">
        <v>2000</v>
      </c>
      <c r="K6" s="106">
        <f t="shared" ref="K6:K42" si="1">J6/I6</f>
        <v>80</v>
      </c>
      <c r="L6" s="107">
        <v>26</v>
      </c>
      <c r="M6" s="105">
        <f>F6/V6*60</f>
        <v>1783.9762611275964</v>
      </c>
      <c r="N6" s="106">
        <f>M6/L6</f>
        <v>68.614471581830628</v>
      </c>
      <c r="O6" s="108">
        <f>L6-I6</f>
        <v>1</v>
      </c>
      <c r="P6" s="109">
        <f>N6-K6</f>
        <v>-11.385528418169372</v>
      </c>
      <c r="Q6" s="110">
        <f>N6/K6</f>
        <v>0.8576808947728829</v>
      </c>
      <c r="R6" s="290"/>
      <c r="S6" s="47">
        <v>0.3298611111111111</v>
      </c>
      <c r="T6" s="48">
        <v>0.42737268518518517</v>
      </c>
      <c r="U6" s="111">
        <v>4.9999999999999822</v>
      </c>
      <c r="V6" s="112">
        <v>140.41666666666666</v>
      </c>
      <c r="W6" s="113">
        <v>0.42737268518518517</v>
      </c>
      <c r="X6" s="116">
        <v>0.46597222222222223</v>
      </c>
      <c r="Y6" s="12"/>
      <c r="Z6" s="198"/>
      <c r="AA6" s="276"/>
      <c r="AB6" s="277"/>
      <c r="AC6" s="12">
        <v>3</v>
      </c>
      <c r="AD6" s="198"/>
      <c r="AE6" s="117">
        <f>M6-J6</f>
        <v>-216.02373887240356</v>
      </c>
      <c r="AF6" s="110">
        <f>M6/J6</f>
        <v>0.89198813056379822</v>
      </c>
      <c r="AG6" s="359"/>
    </row>
    <row r="7" spans="1:33" ht="15.75" customHeight="1">
      <c r="A7" s="285"/>
      <c r="B7" s="100" t="s">
        <v>183</v>
      </c>
      <c r="C7" s="361" t="s">
        <v>184</v>
      </c>
      <c r="D7" s="361"/>
      <c r="E7" s="101">
        <v>77.34</v>
      </c>
      <c r="F7" s="102">
        <v>2207</v>
      </c>
      <c r="G7" s="103">
        <f t="shared" si="0"/>
        <v>170689.38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1785.0370703212766</v>
      </c>
      <c r="N7" s="106">
        <f>M7/L7</f>
        <v>74.376544596719853</v>
      </c>
      <c r="O7" s="108">
        <f>L7-I7</f>
        <v>0</v>
      </c>
      <c r="P7" s="109">
        <f>N7-K7</f>
        <v>-8.9567887366134755</v>
      </c>
      <c r="Q7" s="110">
        <f>N7/K7</f>
        <v>0.89251853516063828</v>
      </c>
      <c r="R7" s="290"/>
      <c r="S7" s="47">
        <v>0.46597222222222223</v>
      </c>
      <c r="T7" s="48">
        <v>0.51748842592592592</v>
      </c>
      <c r="U7" s="111">
        <v>55.583333333333364</v>
      </c>
      <c r="V7" s="112">
        <v>74.183333333333309</v>
      </c>
      <c r="W7" s="113"/>
      <c r="X7" s="116"/>
      <c r="Y7" s="12"/>
      <c r="Z7" s="198"/>
      <c r="AA7" s="276"/>
      <c r="AB7" s="277"/>
      <c r="AC7" s="12">
        <v>2</v>
      </c>
      <c r="AD7" s="198"/>
      <c r="AE7" s="117">
        <f>M7-J7</f>
        <v>-214.96292967872341</v>
      </c>
      <c r="AF7" s="110">
        <f>M7/J7</f>
        <v>0.89251853516063828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24.666666666666668</v>
      </c>
      <c r="J21" s="137">
        <f t="shared" si="2"/>
        <v>2000</v>
      </c>
      <c r="K21" s="138">
        <f t="shared" ref="K21" si="3">J21/I21</f>
        <v>81.081081081081081</v>
      </c>
      <c r="L21" s="136">
        <f t="shared" ref="L21:M21" si="4">AVERAGE(L5:L20)</f>
        <v>25.333333333333332</v>
      </c>
      <c r="M21" s="137">
        <f t="shared" si="4"/>
        <v>1784.0193329077522</v>
      </c>
      <c r="N21" s="138">
        <f>M21/L21</f>
        <v>70.421815772674435</v>
      </c>
      <c r="O21" s="139">
        <f>L21-I21</f>
        <v>0.6666666666666643</v>
      </c>
      <c r="P21" s="140">
        <f>N21-K21</f>
        <v>-10.659265308406646</v>
      </c>
      <c r="Q21" s="141">
        <f>N21/K21</f>
        <v>0.86853572786298472</v>
      </c>
      <c r="R21" s="291"/>
      <c r="S21" s="142">
        <f>S5</f>
        <v>0.25020833333333331</v>
      </c>
      <c r="T21" s="143">
        <f>INDEX(T5:T20,COUNTA(T5:T20))</f>
        <v>0.51748842592592592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7</v>
      </c>
      <c r="AD21" s="180">
        <f>SUM(AD5:AD20)</f>
        <v>0</v>
      </c>
      <c r="AE21" s="168">
        <f>M21-J21</f>
        <v>-215.98066709224781</v>
      </c>
      <c r="AF21" s="141">
        <f>M21/J21</f>
        <v>0.89200966645387614</v>
      </c>
      <c r="AG21" s="360"/>
    </row>
    <row r="22" spans="1:33" ht="15.75" customHeight="1">
      <c r="A22" s="294" t="s">
        <v>187</v>
      </c>
      <c r="B22" s="146" t="s">
        <v>176</v>
      </c>
      <c r="C22" s="287" t="s">
        <v>177</v>
      </c>
      <c r="D22" s="288"/>
      <c r="E22" s="147">
        <v>19.7</v>
      </c>
      <c r="F22" s="159">
        <v>3576</v>
      </c>
      <c r="G22" s="148">
        <f t="shared" ref="G22:G25" si="5">E22*F22</f>
        <v>70447.199999999997</v>
      </c>
      <c r="H22" s="149"/>
      <c r="I22" s="153">
        <v>13</v>
      </c>
      <c r="J22" s="151">
        <v>1200</v>
      </c>
      <c r="K22" s="152">
        <f>J22/I22</f>
        <v>92.307692307692307</v>
      </c>
      <c r="L22" s="153">
        <v>13</v>
      </c>
      <c r="M22" s="151">
        <f>F22/V22*60</f>
        <v>1079.6377054679638</v>
      </c>
      <c r="N22" s="152">
        <f>M22/L22</f>
        <v>83.049054266766447</v>
      </c>
      <c r="O22" s="154">
        <f>L22-I22</f>
        <v>0</v>
      </c>
      <c r="P22" s="155">
        <f>N22-K22</f>
        <v>-9.2586380409258595</v>
      </c>
      <c r="Q22" s="156">
        <f>N22/K22</f>
        <v>0.89969808788996986</v>
      </c>
      <c r="R22" s="289">
        <f>Q38</f>
        <v>0.88185941234643994</v>
      </c>
      <c r="S22" s="157">
        <v>0.20851851851851852</v>
      </c>
      <c r="T22" s="158">
        <v>0.34652777777777777</v>
      </c>
      <c r="U22" s="159"/>
      <c r="V22" s="160">
        <v>198.73333333333332</v>
      </c>
      <c r="W22" s="97"/>
      <c r="X22" s="98"/>
      <c r="Y22" s="12"/>
      <c r="Z22" s="198"/>
      <c r="AA22" s="292"/>
      <c r="AB22" s="293"/>
      <c r="AC22" s="12">
        <v>5</v>
      </c>
      <c r="AD22" s="198"/>
      <c r="AE22" s="115">
        <f>M22-J22</f>
        <v>-120.36229453203623</v>
      </c>
      <c r="AF22" s="156">
        <f>M22/J22</f>
        <v>0.89969808788996986</v>
      </c>
      <c r="AG22" s="358">
        <f>AF38</f>
        <v>0.89346282566678803</v>
      </c>
    </row>
    <row r="23" spans="1:33" ht="15.75" customHeight="1">
      <c r="A23" s="295"/>
      <c r="B23" s="163" t="s">
        <v>183</v>
      </c>
      <c r="C23" s="274" t="s">
        <v>193</v>
      </c>
      <c r="D23" s="275"/>
      <c r="E23" s="101">
        <v>71.55</v>
      </c>
      <c r="F23" s="111">
        <v>2538</v>
      </c>
      <c r="G23" s="103">
        <f t="shared" si="5"/>
        <v>181593.9</v>
      </c>
      <c r="H23" s="26"/>
      <c r="I23" s="107">
        <v>22</v>
      </c>
      <c r="J23" s="105">
        <v>2000</v>
      </c>
      <c r="K23" s="106">
        <f t="shared" si="1"/>
        <v>90.909090909090907</v>
      </c>
      <c r="L23" s="107">
        <v>22</v>
      </c>
      <c r="M23" s="105">
        <f>F23/V23*60</f>
        <v>1784.5312499999991</v>
      </c>
      <c r="N23" s="106">
        <f>M23/L23</f>
        <v>81.11505681818177</v>
      </c>
      <c r="O23" s="108">
        <f>L23-I23</f>
        <v>0</v>
      </c>
      <c r="P23" s="109">
        <f>N23-K23</f>
        <v>-9.7940340909091361</v>
      </c>
      <c r="Q23" s="110">
        <f>N23/K23</f>
        <v>0.89226562499999951</v>
      </c>
      <c r="R23" s="290"/>
      <c r="S23" s="47">
        <v>0.35</v>
      </c>
      <c r="T23" s="48">
        <v>0.40925925925925927</v>
      </c>
      <c r="U23" s="111">
        <v>4.9999999999999822</v>
      </c>
      <c r="V23" s="112">
        <v>85.333333333333371</v>
      </c>
      <c r="W23" s="113"/>
      <c r="X23" s="116"/>
      <c r="Y23" s="12"/>
      <c r="Z23" s="198"/>
      <c r="AA23" s="276"/>
      <c r="AB23" s="277"/>
      <c r="AC23" s="12">
        <v>2</v>
      </c>
      <c r="AD23" s="198"/>
      <c r="AE23" s="117">
        <f>M23-J23</f>
        <v>-215.46875000000091</v>
      </c>
      <c r="AF23" s="110">
        <f>M23/J23</f>
        <v>0.89226562499999951</v>
      </c>
      <c r="AG23" s="359"/>
    </row>
    <row r="24" spans="1:33" ht="15.75" customHeight="1">
      <c r="A24" s="295"/>
      <c r="B24" s="163" t="s">
        <v>183</v>
      </c>
      <c r="C24" s="274" t="s">
        <v>190</v>
      </c>
      <c r="D24" s="275"/>
      <c r="E24" s="101">
        <v>47.37</v>
      </c>
      <c r="F24" s="111">
        <v>1820</v>
      </c>
      <c r="G24" s="103">
        <f t="shared" si="5"/>
        <v>86213.4</v>
      </c>
      <c r="H24" s="26"/>
      <c r="I24" s="107">
        <v>21</v>
      </c>
      <c r="J24" s="105">
        <v>2000</v>
      </c>
      <c r="K24" s="106">
        <f t="shared" si="1"/>
        <v>95.238095238095241</v>
      </c>
      <c r="L24" s="107">
        <v>22</v>
      </c>
      <c r="M24" s="105">
        <f>F24/V24*60</f>
        <v>1783.3424060968962</v>
      </c>
      <c r="N24" s="106">
        <f>M24/L24</f>
        <v>81.061018458949832</v>
      </c>
      <c r="O24" s="108">
        <f>L24-I24</f>
        <v>1</v>
      </c>
      <c r="P24" s="109">
        <f>N24-K24</f>
        <v>-14.177076779145409</v>
      </c>
      <c r="Q24" s="110">
        <f>N24/K24</f>
        <v>0.85114069381897317</v>
      </c>
      <c r="R24" s="290"/>
      <c r="S24" s="47">
        <v>0.41249999999999998</v>
      </c>
      <c r="T24" s="48">
        <v>0.45502314814814815</v>
      </c>
      <c r="U24" s="111">
        <v>4.6666666666666234</v>
      </c>
      <c r="V24" s="112">
        <v>61.233333333333363</v>
      </c>
      <c r="W24" s="113">
        <v>0.45502314814814815</v>
      </c>
      <c r="X24" s="116">
        <v>0.49375000000000002</v>
      </c>
      <c r="Y24" s="12"/>
      <c r="Z24" s="198"/>
      <c r="AA24" s="276"/>
      <c r="AB24" s="277"/>
      <c r="AC24" s="12">
        <v>1</v>
      </c>
      <c r="AD24" s="198"/>
      <c r="AE24" s="117">
        <f>M24-J24</f>
        <v>-216.65759390310382</v>
      </c>
      <c r="AF24" s="110">
        <f>M24/J24</f>
        <v>0.89167120304844805</v>
      </c>
      <c r="AG24" s="359"/>
    </row>
    <row r="25" spans="1:33" ht="15.75" customHeight="1">
      <c r="A25" s="295"/>
      <c r="B25" s="163" t="s">
        <v>183</v>
      </c>
      <c r="C25" s="274" t="s">
        <v>192</v>
      </c>
      <c r="D25" s="275"/>
      <c r="E25" s="101">
        <v>53.76</v>
      </c>
      <c r="F25" s="111">
        <v>2633</v>
      </c>
      <c r="G25" s="103">
        <f t="shared" si="5"/>
        <v>141550.07999999999</v>
      </c>
      <c r="H25" s="26"/>
      <c r="I25" s="107">
        <v>20</v>
      </c>
      <c r="J25" s="105">
        <v>2000</v>
      </c>
      <c r="K25" s="106">
        <f t="shared" si="1"/>
        <v>100</v>
      </c>
      <c r="L25" s="107">
        <v>20</v>
      </c>
      <c r="M25" s="105">
        <f>F25/V25*60</f>
        <v>1785.420983236015</v>
      </c>
      <c r="N25" s="106">
        <f>M25/L25</f>
        <v>89.271049161800747</v>
      </c>
      <c r="O25" s="108">
        <f>L25-I25</f>
        <v>0</v>
      </c>
      <c r="P25" s="109">
        <f>N25-K25</f>
        <v>-10.728950838199253</v>
      </c>
      <c r="Q25" s="110">
        <f>N25/K25</f>
        <v>0.89271049161800742</v>
      </c>
      <c r="R25" s="290"/>
      <c r="S25" s="47">
        <v>0.49375000000000002</v>
      </c>
      <c r="T25" s="48">
        <v>0.55519675925925926</v>
      </c>
      <c r="U25" s="111">
        <v>55.766666666666694</v>
      </c>
      <c r="V25" s="112">
        <v>88.483333333333306</v>
      </c>
      <c r="W25" s="113"/>
      <c r="X25" s="116"/>
      <c r="Y25" s="12"/>
      <c r="Z25" s="198"/>
      <c r="AA25" s="276"/>
      <c r="AB25" s="277"/>
      <c r="AC25" s="12">
        <v>2</v>
      </c>
      <c r="AD25" s="198"/>
      <c r="AE25" s="117">
        <f>M25-J25</f>
        <v>-214.57901676398501</v>
      </c>
      <c r="AF25" s="110">
        <f>M25/J25</f>
        <v>0.89271049161800753</v>
      </c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19</v>
      </c>
      <c r="J38" s="137">
        <f t="shared" si="6"/>
        <v>1800</v>
      </c>
      <c r="K38" s="138">
        <f t="shared" ref="K38" si="7">J38/I38</f>
        <v>94.736842105263165</v>
      </c>
      <c r="L38" s="136">
        <f t="shared" ref="L38:M38" si="8">AVERAGE(L22:L37)</f>
        <v>19.25</v>
      </c>
      <c r="M38" s="137">
        <f t="shared" si="8"/>
        <v>1608.2330862002184</v>
      </c>
      <c r="N38" s="138">
        <f>M38/L38</f>
        <v>83.544575906504846</v>
      </c>
      <c r="O38" s="139">
        <f>L38-I38</f>
        <v>0.25</v>
      </c>
      <c r="P38" s="140">
        <f>N38-K38</f>
        <v>-11.192266198758318</v>
      </c>
      <c r="Q38" s="141">
        <f>N38/K38</f>
        <v>0.88185941234643994</v>
      </c>
      <c r="R38" s="291"/>
      <c r="S38" s="142">
        <f>S22</f>
        <v>0.20851851851851852</v>
      </c>
      <c r="T38" s="143">
        <f>INDEX(T22:T37,COUNTA(T22:T37))</f>
        <v>0.55519675925925926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10</v>
      </c>
      <c r="AD38" s="180">
        <f>SUM(AD22:AD37)</f>
        <v>0</v>
      </c>
      <c r="AE38" s="168">
        <f>M38-J38</f>
        <v>-191.76691379978161</v>
      </c>
      <c r="AF38" s="141">
        <f>M38/J38</f>
        <v>0.89346282566678803</v>
      </c>
      <c r="AG38" s="360"/>
    </row>
    <row r="39" spans="1:33" ht="15.75" customHeight="1">
      <c r="A39" s="284" t="s">
        <v>189</v>
      </c>
      <c r="B39" s="146" t="s">
        <v>183</v>
      </c>
      <c r="C39" s="287" t="s">
        <v>188</v>
      </c>
      <c r="D39" s="288"/>
      <c r="E39" s="147">
        <v>59.34</v>
      </c>
      <c r="F39" s="97">
        <v>1374</v>
      </c>
      <c r="G39" s="148">
        <f t="shared" ref="G39:G42" si="9">E39*F39</f>
        <v>81533.16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25</v>
      </c>
      <c r="M39" s="151">
        <f>F39/V39*60</f>
        <v>1785.0595452905088</v>
      </c>
      <c r="N39" s="152">
        <f>M39/L39</f>
        <v>71.402381811620359</v>
      </c>
      <c r="O39" s="154">
        <f>L39-I39</f>
        <v>1</v>
      </c>
      <c r="P39" s="155">
        <f>N39-K39</f>
        <v>-11.93095152171297</v>
      </c>
      <c r="Q39" s="156">
        <f>N39/K39</f>
        <v>0.85682858173944432</v>
      </c>
      <c r="R39" s="289">
        <f>Q55</f>
        <v>0.87757502048083091</v>
      </c>
      <c r="S39" s="157">
        <v>0.25</v>
      </c>
      <c r="T39" s="158">
        <v>0.28207175925925926</v>
      </c>
      <c r="U39" s="159"/>
      <c r="V39" s="160">
        <v>46.18333333333333</v>
      </c>
      <c r="W39" s="158"/>
      <c r="X39" s="169"/>
      <c r="Y39" s="12"/>
      <c r="Z39" s="198"/>
      <c r="AA39" s="292"/>
      <c r="AB39" s="293"/>
      <c r="AC39" s="12">
        <v>1</v>
      </c>
      <c r="AD39" s="198"/>
      <c r="AE39" s="115">
        <f>M39-J39</f>
        <v>-214.94045470949118</v>
      </c>
      <c r="AF39" s="156">
        <f>M39/J39</f>
        <v>0.89252977264525446</v>
      </c>
      <c r="AG39" s="281">
        <f>AF55</f>
        <v>0.9257934281995579</v>
      </c>
    </row>
    <row r="40" spans="1:33" ht="15.75" customHeight="1">
      <c r="A40" s="285"/>
      <c r="B40" s="163" t="s">
        <v>183</v>
      </c>
      <c r="C40" s="274" t="s">
        <v>185</v>
      </c>
      <c r="D40" s="275"/>
      <c r="E40" s="101">
        <v>58.67</v>
      </c>
      <c r="F40" s="102">
        <v>3482</v>
      </c>
      <c r="G40" s="103">
        <f t="shared" si="9"/>
        <v>204288.94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24</v>
      </c>
      <c r="M40" s="105">
        <f>F40/V40*60</f>
        <v>1781.83368869936</v>
      </c>
      <c r="N40" s="106">
        <f>M40/L40</f>
        <v>74.243070362473333</v>
      </c>
      <c r="O40" s="108">
        <f>L40-I40</f>
        <v>1</v>
      </c>
      <c r="P40" s="109">
        <f>N40-K40</f>
        <v>-12.713451376657105</v>
      </c>
      <c r="Q40" s="110">
        <f>N40/K40</f>
        <v>0.85379530916844326</v>
      </c>
      <c r="R40" s="290"/>
      <c r="S40" s="47">
        <v>0.28541666666666665</v>
      </c>
      <c r="T40" s="48">
        <v>0.36684027777777778</v>
      </c>
      <c r="U40" s="111">
        <v>4.8166666666666469</v>
      </c>
      <c r="V40" s="112">
        <v>117.25000000000003</v>
      </c>
      <c r="W40" s="113"/>
      <c r="X40" s="116"/>
      <c r="Y40" s="12"/>
      <c r="Z40" s="198"/>
      <c r="AA40" s="276"/>
      <c r="AB40" s="277"/>
      <c r="AC40" s="12">
        <v>3</v>
      </c>
      <c r="AD40" s="198"/>
      <c r="AE40" s="117">
        <f>M40-J40</f>
        <v>-218.16631130064002</v>
      </c>
      <c r="AF40" s="110">
        <f>M40/J40</f>
        <v>0.89091684434967999</v>
      </c>
      <c r="AG40" s="282"/>
    </row>
    <row r="41" spans="1:33" ht="15.75" customHeight="1">
      <c r="A41" s="285"/>
      <c r="B41" s="163" t="s">
        <v>183</v>
      </c>
      <c r="C41" s="274" t="s">
        <v>191</v>
      </c>
      <c r="D41" s="275"/>
      <c r="E41" s="101">
        <v>59.54</v>
      </c>
      <c r="F41" s="102">
        <v>2937</v>
      </c>
      <c r="G41" s="103">
        <f t="shared" si="9"/>
        <v>174868.98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24</v>
      </c>
      <c r="M41" s="105">
        <f>F41/V41*60</f>
        <v>1783.0016863406411</v>
      </c>
      <c r="N41" s="106">
        <f>M41/L41</f>
        <v>74.29173693086004</v>
      </c>
      <c r="O41" s="108">
        <f>L41-I41</f>
        <v>1</v>
      </c>
      <c r="P41" s="109">
        <f>N41-K41</f>
        <v>-12.664784808270397</v>
      </c>
      <c r="Q41" s="110">
        <f>N41/K41</f>
        <v>0.85435497470489041</v>
      </c>
      <c r="R41" s="290"/>
      <c r="S41" s="47">
        <v>0.37025462962962963</v>
      </c>
      <c r="T41" s="48">
        <v>0.43888888888888888</v>
      </c>
      <c r="U41" s="111">
        <v>4.9166666666666625</v>
      </c>
      <c r="V41" s="112">
        <v>98.833333333333329</v>
      </c>
      <c r="W41" s="113">
        <v>0.43888888888888888</v>
      </c>
      <c r="X41" s="116">
        <v>0.47783564814814816</v>
      </c>
      <c r="Y41" s="12"/>
      <c r="Z41" s="198"/>
      <c r="AA41" s="276"/>
      <c r="AB41" s="277"/>
      <c r="AC41" s="12">
        <v>2</v>
      </c>
      <c r="AD41" s="198"/>
      <c r="AE41" s="117">
        <f>M41-J41</f>
        <v>-216.99831365935893</v>
      </c>
      <c r="AF41" s="110">
        <f>M41/J41</f>
        <v>0.89150084317032052</v>
      </c>
      <c r="AG41" s="282"/>
    </row>
    <row r="42" spans="1:33" ht="15.75" customHeight="1">
      <c r="A42" s="285"/>
      <c r="B42" s="163" t="s">
        <v>178</v>
      </c>
      <c r="C42" s="274" t="s">
        <v>179</v>
      </c>
      <c r="D42" s="275"/>
      <c r="E42" s="101">
        <v>29.97</v>
      </c>
      <c r="F42" s="102">
        <v>2087</v>
      </c>
      <c r="G42" s="103">
        <f t="shared" si="9"/>
        <v>62547.39</v>
      </c>
      <c r="H42" s="26"/>
      <c r="I42" s="104">
        <v>21</v>
      </c>
      <c r="J42" s="105">
        <v>2790</v>
      </c>
      <c r="K42" s="106">
        <f t="shared" si="1"/>
        <v>132.85714285714286</v>
      </c>
      <c r="L42" s="107">
        <v>23</v>
      </c>
      <c r="M42" s="105">
        <f>F42/V42*60</f>
        <v>2787.8293135436033</v>
      </c>
      <c r="N42" s="106">
        <f>M42/L42</f>
        <v>121.20997015406971</v>
      </c>
      <c r="O42" s="108">
        <f>L42-I42</f>
        <v>2</v>
      </c>
      <c r="P42" s="109">
        <f>N42-K42</f>
        <v>-11.647172703073153</v>
      </c>
      <c r="Q42" s="110">
        <f>N42/K42</f>
        <v>0.91233310868654616</v>
      </c>
      <c r="R42" s="290"/>
      <c r="S42" s="47">
        <v>0.47783564814814816</v>
      </c>
      <c r="T42" s="48">
        <v>0.50902777777777775</v>
      </c>
      <c r="U42" s="111">
        <v>56.083333333333357</v>
      </c>
      <c r="V42" s="112">
        <v>44.9166666666666</v>
      </c>
      <c r="W42" s="113"/>
      <c r="X42" s="116"/>
      <c r="Y42" s="12"/>
      <c r="Z42" s="198"/>
      <c r="AA42" s="276"/>
      <c r="AB42" s="277"/>
      <c r="AC42" s="12">
        <v>1</v>
      </c>
      <c r="AD42" s="198"/>
      <c r="AE42" s="117">
        <f>M42-J42</f>
        <v>-2.1706864563966519</v>
      </c>
      <c r="AF42" s="110">
        <f>M42/J42</f>
        <v>0.99922197618050301</v>
      </c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22.75</v>
      </c>
      <c r="J55" s="137">
        <f t="shared" si="10"/>
        <v>2197.5</v>
      </c>
      <c r="K55" s="138">
        <f t="shared" ref="K55:K58" si="11">J55/I55</f>
        <v>96.593406593406598</v>
      </c>
      <c r="L55" s="136">
        <f t="shared" ref="L55:M55" si="12">AVERAGE(L39:L54)</f>
        <v>24</v>
      </c>
      <c r="M55" s="137">
        <f t="shared" si="12"/>
        <v>2034.4310584685284</v>
      </c>
      <c r="N55" s="138">
        <f>M55/L55</f>
        <v>84.76796076952202</v>
      </c>
      <c r="O55" s="139">
        <f>L55-I55</f>
        <v>1.25</v>
      </c>
      <c r="P55" s="140">
        <f>N55-K55</f>
        <v>-11.825445823884579</v>
      </c>
      <c r="Q55" s="141">
        <f>N55/K55</f>
        <v>0.87757502048083091</v>
      </c>
      <c r="R55" s="291"/>
      <c r="S55" s="142">
        <f>S39</f>
        <v>0.25</v>
      </c>
      <c r="T55" s="143">
        <f>INDEX(T39:T54,COUNTA(T39:T54))</f>
        <v>0.50902777777777775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7</v>
      </c>
      <c r="AD55" s="191">
        <f>SUM(AD39:AD54)</f>
        <v>0</v>
      </c>
      <c r="AE55" s="168">
        <f>M55-J55</f>
        <v>-163.06894153147164</v>
      </c>
      <c r="AF55" s="141">
        <f>M55/J55</f>
        <v>0.9257934281995579</v>
      </c>
      <c r="AG55" s="283"/>
    </row>
    <row r="56" spans="1:33" ht="15.75" customHeight="1">
      <c r="A56" s="294" t="s">
        <v>118</v>
      </c>
      <c r="B56" s="100" t="s">
        <v>211</v>
      </c>
      <c r="C56" s="274" t="s">
        <v>212</v>
      </c>
      <c r="D56" s="275"/>
      <c r="E56" s="101">
        <v>27.05</v>
      </c>
      <c r="F56" s="102">
        <v>743</v>
      </c>
      <c r="G56" s="121">
        <f t="shared" ref="G56:G58" si="13">E56*F56</f>
        <v>20098.150000000001</v>
      </c>
      <c r="H56" s="122"/>
      <c r="I56" s="104">
        <v>6</v>
      </c>
      <c r="J56" s="105">
        <v>3273</v>
      </c>
      <c r="K56" s="106">
        <f t="shared" si="11"/>
        <v>545.5</v>
      </c>
      <c r="L56" s="107">
        <v>6</v>
      </c>
      <c r="M56" s="105">
        <f>F56/V56*60</f>
        <v>2962.1262458471692</v>
      </c>
      <c r="N56" s="106">
        <f>M56/L56</f>
        <v>493.68770764119489</v>
      </c>
      <c r="O56" s="108">
        <f>L56-I56</f>
        <v>0</v>
      </c>
      <c r="P56" s="109">
        <f>N56-K56</f>
        <v>-51.812292358805109</v>
      </c>
      <c r="Q56" s="110">
        <f>N56/K56</f>
        <v>0.90501871244948651</v>
      </c>
      <c r="R56" s="289">
        <f>Q72</f>
        <v>0.90443050586464435</v>
      </c>
      <c r="S56" s="47">
        <v>0.44513888888888886</v>
      </c>
      <c r="T56" s="48">
        <v>0.45559027777777777</v>
      </c>
      <c r="U56" s="111">
        <v>4.7666666666666391</v>
      </c>
      <c r="V56" s="112">
        <v>15.050000000000034</v>
      </c>
      <c r="W56" s="113"/>
      <c r="X56" s="116"/>
      <c r="Y56" s="12"/>
      <c r="Z56" s="198"/>
      <c r="AA56" s="292"/>
      <c r="AB56" s="293"/>
      <c r="AC56" s="12">
        <v>1</v>
      </c>
      <c r="AD56" s="198"/>
      <c r="AE56" s="115">
        <f>M56-J56</f>
        <v>-310.87375415283077</v>
      </c>
      <c r="AF56" s="156">
        <f>M56/J56</f>
        <v>0.90501871244948651</v>
      </c>
      <c r="AG56" s="281">
        <f>AF72</f>
        <v>0.90443050586464424</v>
      </c>
    </row>
    <row r="57" spans="1:33" ht="15.75" customHeight="1">
      <c r="A57" s="295"/>
      <c r="B57" s="100" t="s">
        <v>211</v>
      </c>
      <c r="C57" s="274" t="s">
        <v>215</v>
      </c>
      <c r="D57" s="275"/>
      <c r="E57" s="101">
        <v>26.21</v>
      </c>
      <c r="F57" s="102">
        <v>2360</v>
      </c>
      <c r="G57" s="121">
        <f t="shared" si="13"/>
        <v>61855.6</v>
      </c>
      <c r="H57" s="62"/>
      <c r="I57" s="104">
        <v>6</v>
      </c>
      <c r="J57" s="105">
        <v>3273</v>
      </c>
      <c r="K57" s="106">
        <f t="shared" si="11"/>
        <v>545.5</v>
      </c>
      <c r="L57" s="107">
        <v>6</v>
      </c>
      <c r="M57" s="105">
        <f>F57/V57*60</f>
        <v>2963.3763515870241</v>
      </c>
      <c r="N57" s="106">
        <f>M57/L57</f>
        <v>493.89605859783734</v>
      </c>
      <c r="O57" s="123">
        <f>L57-I57</f>
        <v>0</v>
      </c>
      <c r="P57" s="124">
        <f>N57-K57</f>
        <v>-51.603941402162661</v>
      </c>
      <c r="Q57" s="125">
        <f>N57/K57</f>
        <v>0.90540065737458719</v>
      </c>
      <c r="R57" s="290"/>
      <c r="S57" s="47">
        <v>0.45917824074074076</v>
      </c>
      <c r="T57" s="48">
        <v>0.49236111111111114</v>
      </c>
      <c r="U57" s="111">
        <v>5.1666666666667016</v>
      </c>
      <c r="V57" s="112">
        <v>47.783333333333346</v>
      </c>
      <c r="W57" s="113">
        <v>0.49236111111111114</v>
      </c>
      <c r="X57" s="116">
        <v>0.53125</v>
      </c>
      <c r="Y57" s="12"/>
      <c r="Z57" s="198"/>
      <c r="AA57" s="276"/>
      <c r="AB57" s="277"/>
      <c r="AC57" s="12">
        <v>1</v>
      </c>
      <c r="AD57" s="198"/>
      <c r="AE57" s="117">
        <f>M57-J57</f>
        <v>-309.62364841297585</v>
      </c>
      <c r="AF57" s="110">
        <f>M57/J57</f>
        <v>0.9054006573745873</v>
      </c>
      <c r="AG57" s="282"/>
    </row>
    <row r="58" spans="1:33" ht="15.75" customHeight="1">
      <c r="A58" s="295"/>
      <c r="B58" s="100" t="s">
        <v>178</v>
      </c>
      <c r="C58" s="274" t="s">
        <v>216</v>
      </c>
      <c r="D58" s="275"/>
      <c r="E58" s="101">
        <v>21.92</v>
      </c>
      <c r="F58" s="102">
        <v>1648</v>
      </c>
      <c r="G58" s="121">
        <f t="shared" si="13"/>
        <v>36124.160000000003</v>
      </c>
      <c r="H58" s="62"/>
      <c r="I58" s="104">
        <v>6</v>
      </c>
      <c r="J58" s="105">
        <v>3600</v>
      </c>
      <c r="K58" s="106">
        <f t="shared" si="11"/>
        <v>600</v>
      </c>
      <c r="L58" s="118">
        <v>6</v>
      </c>
      <c r="M58" s="105">
        <f>F58/V58*60</f>
        <v>3250.8493150684862</v>
      </c>
      <c r="N58" s="106">
        <f>M58/L58</f>
        <v>541.808219178081</v>
      </c>
      <c r="O58" s="123">
        <f>L58-I58</f>
        <v>0</v>
      </c>
      <c r="P58" s="124">
        <f>N58-K58</f>
        <v>-58.191780821918996</v>
      </c>
      <c r="Q58" s="125">
        <f>N58/K58</f>
        <v>0.90301369863013503</v>
      </c>
      <c r="R58" s="290"/>
      <c r="S58" s="47">
        <v>0.53125</v>
      </c>
      <c r="T58" s="48">
        <v>0.55237268518518523</v>
      </c>
      <c r="U58" s="111">
        <v>55.999999999999957</v>
      </c>
      <c r="V58" s="112">
        <v>30.416666666666732</v>
      </c>
      <c r="W58" s="113"/>
      <c r="X58" s="116"/>
      <c r="Y58" s="12"/>
      <c r="Z58" s="198"/>
      <c r="AA58" s="276"/>
      <c r="AB58" s="277"/>
      <c r="AC58" s="12">
        <v>1</v>
      </c>
      <c r="AD58" s="198"/>
      <c r="AE58" s="117">
        <f>M58-J58</f>
        <v>-349.15068493151375</v>
      </c>
      <c r="AF58" s="110">
        <f>M58/J58</f>
        <v>0.90301369863013503</v>
      </c>
      <c r="AG58" s="282"/>
    </row>
    <row r="59" spans="1:33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12"/>
      <c r="Z59" s="198"/>
      <c r="AA59" s="276"/>
      <c r="AB59" s="277"/>
      <c r="AC59" s="12"/>
      <c r="AD59" s="198"/>
      <c r="AE59" s="117"/>
      <c r="AF59" s="110"/>
      <c r="AG59" s="282"/>
    </row>
    <row r="60" spans="1:33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17"/>
      <c r="AF60" s="110"/>
      <c r="AG60" s="282"/>
    </row>
    <row r="61" spans="1:33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17"/>
      <c r="AF61" s="110"/>
      <c r="AG61" s="282"/>
    </row>
    <row r="62" spans="1:33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17"/>
      <c r="AF62" s="110"/>
      <c r="AG62" s="282"/>
    </row>
    <row r="63" spans="1:33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17"/>
      <c r="AF63" s="110"/>
      <c r="AG63" s="282"/>
    </row>
    <row r="64" spans="1:33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27"/>
      <c r="Y64" s="12"/>
      <c r="Z64" s="198"/>
      <c r="AA64" s="276"/>
      <c r="AB64" s="277"/>
      <c r="AC64" s="12"/>
      <c r="AD64" s="198"/>
      <c r="AE64" s="117"/>
      <c r="AF64" s="110"/>
      <c r="AG64" s="282"/>
    </row>
    <row r="65" spans="1:33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27"/>
      <c r="Y65" s="12"/>
      <c r="Z65" s="198"/>
      <c r="AA65" s="276"/>
      <c r="AB65" s="277"/>
      <c r="AC65" s="12"/>
      <c r="AD65" s="198"/>
      <c r="AE65" s="117"/>
      <c r="AF65" s="110"/>
      <c r="AG65" s="282"/>
    </row>
    <row r="66" spans="1:33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27"/>
      <c r="Y66" s="12"/>
      <c r="Z66" s="198"/>
      <c r="AA66" s="276"/>
      <c r="AB66" s="277"/>
      <c r="AC66" s="12"/>
      <c r="AD66" s="198"/>
      <c r="AE66" s="117"/>
      <c r="AF66" s="110"/>
      <c r="AG66" s="282"/>
    </row>
    <row r="67" spans="1:33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27"/>
      <c r="Y67" s="12"/>
      <c r="Z67" s="198"/>
      <c r="AA67" s="276"/>
      <c r="AB67" s="277"/>
      <c r="AC67" s="12"/>
      <c r="AD67" s="198"/>
      <c r="AE67" s="117"/>
      <c r="AF67" s="110"/>
      <c r="AG67" s="282"/>
    </row>
    <row r="68" spans="1:33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27"/>
      <c r="Y68" s="12"/>
      <c r="Z68" s="198"/>
      <c r="AA68" s="276"/>
      <c r="AB68" s="277"/>
      <c r="AC68" s="12"/>
      <c r="AD68" s="198"/>
      <c r="AE68" s="117"/>
      <c r="AF68" s="110"/>
      <c r="AG68" s="282"/>
    </row>
    <row r="69" spans="1:33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27"/>
      <c r="Y69" s="12"/>
      <c r="Z69" s="198"/>
      <c r="AA69" s="276"/>
      <c r="AB69" s="277"/>
      <c r="AC69" s="12"/>
      <c r="AD69" s="198"/>
      <c r="AE69" s="117"/>
      <c r="AF69" s="110"/>
      <c r="AG69" s="282"/>
    </row>
    <row r="70" spans="1:33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27"/>
      <c r="Y70" s="12"/>
      <c r="Z70" s="198"/>
      <c r="AA70" s="276"/>
      <c r="AB70" s="277"/>
      <c r="AC70" s="12"/>
      <c r="AD70" s="198"/>
      <c r="AE70" s="117"/>
      <c r="AF70" s="110"/>
      <c r="AG70" s="282"/>
    </row>
    <row r="71" spans="1:33" ht="15.75" customHeight="1">
      <c r="A71" s="296"/>
      <c r="B71" s="163"/>
      <c r="C71" s="274"/>
      <c r="D71" s="275"/>
      <c r="E71" s="164"/>
      <c r="F71" s="128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14">AVERAGE(I56:I71)</f>
        <v>6</v>
      </c>
      <c r="J72" s="137">
        <f t="shared" si="14"/>
        <v>3382</v>
      </c>
      <c r="K72" s="138">
        <f t="shared" ref="K72" si="15">J72/I72</f>
        <v>563.66666666666663</v>
      </c>
      <c r="L72" s="136">
        <f t="shared" ref="L72:M72" si="16">AVERAGE(L56:L71)</f>
        <v>6</v>
      </c>
      <c r="M72" s="137">
        <f t="shared" si="16"/>
        <v>3058.7839708342267</v>
      </c>
      <c r="N72" s="138">
        <f>M72/L72</f>
        <v>509.79732847237113</v>
      </c>
      <c r="O72" s="139">
        <f>L72-I72</f>
        <v>0</v>
      </c>
      <c r="P72" s="140">
        <f>N72-K72</f>
        <v>-53.869338194295494</v>
      </c>
      <c r="Q72" s="141">
        <f>N72/K72</f>
        <v>0.90443050586464435</v>
      </c>
      <c r="R72" s="291"/>
      <c r="S72" s="142">
        <f>S56</f>
        <v>0.44513888888888886</v>
      </c>
      <c r="T72" s="143">
        <f>INDEX(T56:T71,COUNTA(T56:T71))</f>
        <v>0.55237268518518523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3</v>
      </c>
      <c r="AD72" s="191">
        <f>SUM(AD56:AD71)</f>
        <v>0</v>
      </c>
      <c r="AE72" s="168">
        <f>M72-J72</f>
        <v>-323.21602916577331</v>
      </c>
      <c r="AF72" s="141">
        <f>M72/J72</f>
        <v>0.90443050586464424</v>
      </c>
      <c r="AG72" s="283"/>
    </row>
    <row r="73" spans="1:33" ht="15.75" customHeight="1">
      <c r="A73" s="284" t="s">
        <v>220</v>
      </c>
      <c r="B73" s="146" t="s">
        <v>181</v>
      </c>
      <c r="C73" s="287" t="s">
        <v>203</v>
      </c>
      <c r="D73" s="288"/>
      <c r="E73" s="147">
        <v>58.17</v>
      </c>
      <c r="F73" s="97">
        <v>1379</v>
      </c>
      <c r="G73" s="148">
        <f t="shared" ref="G73:G74" si="17">E73*F73</f>
        <v>80216.430000000008</v>
      </c>
      <c r="H73" s="149"/>
      <c r="I73" s="150">
        <v>19</v>
      </c>
      <c r="J73" s="151">
        <v>1800</v>
      </c>
      <c r="K73" s="152">
        <f>J73/I73</f>
        <v>94.736842105263165</v>
      </c>
      <c r="L73" s="153">
        <v>19</v>
      </c>
      <c r="M73" s="151">
        <f>F73/V73*60</f>
        <v>1605.0436469447118</v>
      </c>
      <c r="N73" s="152">
        <f>M73/L73</f>
        <v>84.475981418142723</v>
      </c>
      <c r="O73" s="154">
        <f>L73-I73</f>
        <v>0</v>
      </c>
      <c r="P73" s="155">
        <f>N73-K73</f>
        <v>-10.260860687120442</v>
      </c>
      <c r="Q73" s="156">
        <f>N73/K73</f>
        <v>0.89169091496928421</v>
      </c>
      <c r="R73" s="289">
        <f>Q89</f>
        <v>0.87508697445070993</v>
      </c>
      <c r="S73" s="157">
        <v>0.70864583333333331</v>
      </c>
      <c r="T73" s="158">
        <v>0.74444444444444446</v>
      </c>
      <c r="U73" s="159"/>
      <c r="V73" s="160">
        <v>51.550000000000068</v>
      </c>
      <c r="W73" s="158"/>
      <c r="X73" s="169"/>
      <c r="Y73" s="196"/>
      <c r="Z73" s="197"/>
      <c r="AA73" s="292"/>
      <c r="AB73" s="293"/>
      <c r="AC73" s="196">
        <v>1</v>
      </c>
      <c r="AD73" s="197"/>
      <c r="AE73" s="115">
        <f>M73-J73</f>
        <v>-194.95635305528822</v>
      </c>
      <c r="AF73" s="156">
        <f>M73/J73</f>
        <v>0.89169091496928432</v>
      </c>
      <c r="AG73" s="281">
        <f>AF89</f>
        <v>0.87508697445070993</v>
      </c>
    </row>
    <row r="74" spans="1:33" ht="15.75" customHeight="1">
      <c r="A74" s="285"/>
      <c r="B74" s="163" t="s">
        <v>181</v>
      </c>
      <c r="C74" s="274" t="s">
        <v>221</v>
      </c>
      <c r="D74" s="275"/>
      <c r="E74" s="101">
        <v>44.98</v>
      </c>
      <c r="F74" s="102">
        <v>4301</v>
      </c>
      <c r="G74" s="103">
        <f t="shared" si="17"/>
        <v>193458.97999999998</v>
      </c>
      <c r="H74" s="26"/>
      <c r="I74" s="104">
        <v>21</v>
      </c>
      <c r="J74" s="105">
        <v>1800</v>
      </c>
      <c r="K74" s="106">
        <f t="shared" ref="K74" si="18">J74/I74</f>
        <v>85.714285714285708</v>
      </c>
      <c r="L74" s="107">
        <v>21</v>
      </c>
      <c r="M74" s="105">
        <f>F74/V74*60</f>
        <v>1545.2694610778437</v>
      </c>
      <c r="N74" s="106">
        <f>M74/L74</f>
        <v>73.584260051325899</v>
      </c>
      <c r="O74" s="108">
        <f>L74-I74</f>
        <v>0</v>
      </c>
      <c r="P74" s="109">
        <f>N74-K74</f>
        <v>-12.13002566295981</v>
      </c>
      <c r="Q74" s="110">
        <f>N74/K74</f>
        <v>0.85848303393213554</v>
      </c>
      <c r="R74" s="290"/>
      <c r="S74" s="47">
        <v>0.74791666666666667</v>
      </c>
      <c r="T74" s="48">
        <v>0.86388888888888893</v>
      </c>
      <c r="U74" s="111">
        <v>4.9999999999999822</v>
      </c>
      <c r="V74" s="112">
        <v>167.00000000000006</v>
      </c>
      <c r="W74" s="113"/>
      <c r="X74" s="116"/>
      <c r="Y74" s="12"/>
      <c r="Z74" s="198"/>
      <c r="AA74" s="276"/>
      <c r="AB74" s="277"/>
      <c r="AC74" s="12">
        <v>5</v>
      </c>
      <c r="AD74" s="198"/>
      <c r="AE74" s="117">
        <f>M74-J74</f>
        <v>-254.73053892215626</v>
      </c>
      <c r="AF74" s="110">
        <f>M74/J74</f>
        <v>0.85848303393213543</v>
      </c>
      <c r="AG74" s="282"/>
    </row>
    <row r="75" spans="1:33" ht="15.75" customHeight="1">
      <c r="A75" s="285"/>
      <c r="B75" s="163"/>
      <c r="C75" s="274"/>
      <c r="D75" s="275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76"/>
      <c r="AB75" s="277"/>
      <c r="AC75" s="12"/>
      <c r="AD75" s="198"/>
      <c r="AE75" s="117"/>
      <c r="AF75" s="110"/>
      <c r="AG75" s="282"/>
    </row>
    <row r="76" spans="1:33" ht="15.75" customHeight="1">
      <c r="A76" s="285"/>
      <c r="B76" s="163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63"/>
      <c r="C77" s="274"/>
      <c r="D77" s="275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63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63"/>
      <c r="C79" s="274"/>
      <c r="D79" s="275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0"/>
      <c r="S79" s="119"/>
      <c r="T79" s="120"/>
      <c r="U79" s="111"/>
      <c r="V79" s="112"/>
      <c r="W79" s="120"/>
      <c r="X79" s="189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63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119"/>
      <c r="T80" s="120"/>
      <c r="U80" s="111"/>
      <c r="V80" s="112"/>
      <c r="W80" s="120"/>
      <c r="X80" s="189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63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119"/>
      <c r="T81" s="120"/>
      <c r="U81" s="111"/>
      <c r="V81" s="112"/>
      <c r="W81" s="120"/>
      <c r="X81" s="189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63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119"/>
      <c r="T82" s="120"/>
      <c r="U82" s="111"/>
      <c r="V82" s="112"/>
      <c r="W82" s="120"/>
      <c r="X82" s="189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63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119"/>
      <c r="T83" s="120"/>
      <c r="U83" s="111"/>
      <c r="V83" s="112"/>
      <c r="W83" s="120"/>
      <c r="X83" s="189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63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119"/>
      <c r="T84" s="120"/>
      <c r="U84" s="111"/>
      <c r="V84" s="112"/>
      <c r="W84" s="120"/>
      <c r="X84" s="189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63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119"/>
      <c r="T85" s="120"/>
      <c r="U85" s="111"/>
      <c r="V85" s="112"/>
      <c r="W85" s="120"/>
      <c r="X85" s="189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63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119"/>
      <c r="T86" s="120"/>
      <c r="U86" s="111"/>
      <c r="V86" s="112"/>
      <c r="W86" s="120"/>
      <c r="X86" s="189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63"/>
      <c r="C87" s="274"/>
      <c r="D87" s="275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119"/>
      <c r="T87" s="120"/>
      <c r="U87" s="111"/>
      <c r="V87" s="112"/>
      <c r="W87" s="120"/>
      <c r="X87" s="189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19">AVERAGE(I73:I88)</f>
        <v>20</v>
      </c>
      <c r="J89" s="137">
        <f t="shared" si="19"/>
        <v>1800</v>
      </c>
      <c r="K89" s="138">
        <f t="shared" ref="K89" si="20">J89/I89</f>
        <v>90</v>
      </c>
      <c r="L89" s="136">
        <f t="shared" ref="L89:M89" si="21">AVERAGE(L73:L88)</f>
        <v>20</v>
      </c>
      <c r="M89" s="137">
        <f t="shared" si="21"/>
        <v>1575.1565540112779</v>
      </c>
      <c r="N89" s="138">
        <f>M89/L89</f>
        <v>78.757827700563894</v>
      </c>
      <c r="O89" s="139">
        <f>L89-I89</f>
        <v>0</v>
      </c>
      <c r="P89" s="140">
        <f>N89-K89</f>
        <v>-11.242172299436106</v>
      </c>
      <c r="Q89" s="141">
        <f>N89/K89</f>
        <v>0.87508697445070993</v>
      </c>
      <c r="R89" s="291"/>
      <c r="S89" s="142">
        <f>S73</f>
        <v>0.70864583333333331</v>
      </c>
      <c r="T89" s="143">
        <f>INDEX(T73:T88,COUNTA(T73:T88))</f>
        <v>0.86388888888888893</v>
      </c>
      <c r="U89" s="144"/>
      <c r="V89" s="166"/>
      <c r="W89" s="167"/>
      <c r="X89" s="138"/>
      <c r="Y89" s="179">
        <f t="shared" ref="Y89:Z89" si="22">SUM(Y73:Y88)</f>
        <v>0</v>
      </c>
      <c r="Z89" s="180">
        <f t="shared" si="22"/>
        <v>0</v>
      </c>
      <c r="AA89" s="279"/>
      <c r="AB89" s="280"/>
      <c r="AC89" s="179">
        <f t="shared" ref="AC89:AD89" si="23">SUM(AC73:AC88)</f>
        <v>6</v>
      </c>
      <c r="AD89" s="180">
        <f t="shared" si="23"/>
        <v>0</v>
      </c>
      <c r="AE89" s="168">
        <f>M89-J89</f>
        <v>-224.84344598872212</v>
      </c>
      <c r="AF89" s="141">
        <f>M89/J89</f>
        <v>0.87508697445070993</v>
      </c>
      <c r="AG89" s="283"/>
    </row>
    <row r="90" spans="1:33" ht="15.75" customHeight="1">
      <c r="A90" s="294" t="s">
        <v>196</v>
      </c>
      <c r="B90" s="146" t="s">
        <v>181</v>
      </c>
      <c r="C90" s="287" t="s">
        <v>201</v>
      </c>
      <c r="D90" s="288"/>
      <c r="E90" s="147">
        <v>54.09</v>
      </c>
      <c r="F90" s="159">
        <v>1105</v>
      </c>
      <c r="G90" s="148">
        <f t="shared" ref="G90:G92" si="24">E90*F90</f>
        <v>59769.450000000004</v>
      </c>
      <c r="H90" s="149"/>
      <c r="I90" s="150">
        <v>19</v>
      </c>
      <c r="J90" s="151">
        <v>2000</v>
      </c>
      <c r="K90" s="152">
        <f>J90/I90</f>
        <v>105.26315789473684</v>
      </c>
      <c r="L90" s="153">
        <v>20</v>
      </c>
      <c r="M90" s="151">
        <f>F90/V90*60</f>
        <v>1784.6567967698572</v>
      </c>
      <c r="N90" s="152">
        <f>M90/L90</f>
        <v>89.232839838492865</v>
      </c>
      <c r="O90" s="154">
        <f>L90-I90</f>
        <v>1</v>
      </c>
      <c r="P90" s="155">
        <f>N90-K90</f>
        <v>-16.030318056243971</v>
      </c>
      <c r="Q90" s="156">
        <f>N90/K90</f>
        <v>0.84771197846568225</v>
      </c>
      <c r="R90" s="289">
        <f>Q106</f>
        <v>0.85380422068467277</v>
      </c>
      <c r="S90" s="157">
        <v>0.70833333333333337</v>
      </c>
      <c r="T90" s="158">
        <v>0.73413194444444441</v>
      </c>
      <c r="U90" s="159"/>
      <c r="V90" s="160">
        <v>37.149999999999892</v>
      </c>
      <c r="W90" s="97"/>
      <c r="X90" s="98"/>
      <c r="Y90" s="196"/>
      <c r="Z90" s="197"/>
      <c r="AA90" s="292"/>
      <c r="AB90" s="293"/>
      <c r="AC90" s="196">
        <v>1</v>
      </c>
      <c r="AD90" s="197"/>
      <c r="AE90" s="115">
        <f>M90-J90</f>
        <v>-215.34320323014276</v>
      </c>
      <c r="AF90" s="156">
        <f>M90/J90</f>
        <v>0.89232839838492861</v>
      </c>
      <c r="AG90" s="358">
        <f>AF106</f>
        <v>0.88179780169072763</v>
      </c>
    </row>
    <row r="91" spans="1:33" ht="15.75" customHeight="1">
      <c r="A91" s="295"/>
      <c r="B91" s="163" t="s">
        <v>181</v>
      </c>
      <c r="C91" s="274" t="s">
        <v>197</v>
      </c>
      <c r="D91" s="275"/>
      <c r="E91" s="101">
        <v>57.3</v>
      </c>
      <c r="F91" s="111">
        <v>846</v>
      </c>
      <c r="G91" s="103">
        <f t="shared" si="24"/>
        <v>48475.799999999996</v>
      </c>
      <c r="H91" s="26"/>
      <c r="I91" s="104">
        <v>21</v>
      </c>
      <c r="J91" s="105">
        <v>2000</v>
      </c>
      <c r="K91" s="106">
        <f t="shared" ref="K91:K92" si="25">J91/I91</f>
        <v>95.238095238095241</v>
      </c>
      <c r="L91" s="107">
        <v>22</v>
      </c>
      <c r="M91" s="105">
        <f>F91/V91*60</f>
        <v>1785.2286049238069</v>
      </c>
      <c r="N91" s="106">
        <f>M91/L91</f>
        <v>81.14675476926395</v>
      </c>
      <c r="O91" s="108">
        <f>L91-I91</f>
        <v>1</v>
      </c>
      <c r="P91" s="109">
        <f>N91-K91</f>
        <v>-14.091340468831291</v>
      </c>
      <c r="Q91" s="110">
        <f>N91/K91</f>
        <v>0.85204092507727147</v>
      </c>
      <c r="R91" s="290"/>
      <c r="S91" s="47">
        <v>0.73750000000000004</v>
      </c>
      <c r="T91" s="48">
        <v>0.75724537037037032</v>
      </c>
      <c r="U91" s="111">
        <v>4.8500000000001187</v>
      </c>
      <c r="V91" s="112">
        <v>28.433333333333195</v>
      </c>
      <c r="W91" s="113"/>
      <c r="X91" s="116"/>
      <c r="Y91" s="12"/>
      <c r="Z91" s="198"/>
      <c r="AA91" s="276"/>
      <c r="AB91" s="277"/>
      <c r="AC91" s="12">
        <v>1</v>
      </c>
      <c r="AD91" s="198"/>
      <c r="AE91" s="117">
        <f>M91-J91</f>
        <v>-214.77139507619313</v>
      </c>
      <c r="AF91" s="110">
        <f>M91/J91</f>
        <v>0.89261430246190343</v>
      </c>
      <c r="AG91" s="359"/>
    </row>
    <row r="92" spans="1:33" ht="15.75" customHeight="1">
      <c r="A92" s="295"/>
      <c r="B92" s="163" t="s">
        <v>181</v>
      </c>
      <c r="C92" s="274" t="s">
        <v>222</v>
      </c>
      <c r="D92" s="275"/>
      <c r="E92" s="101">
        <v>50.67</v>
      </c>
      <c r="F92" s="111">
        <v>1697</v>
      </c>
      <c r="G92" s="103">
        <f t="shared" si="24"/>
        <v>85986.99</v>
      </c>
      <c r="H92" s="26"/>
      <c r="I92" s="104">
        <v>21</v>
      </c>
      <c r="J92" s="105">
        <v>2000</v>
      </c>
      <c r="K92" s="106">
        <f t="shared" si="25"/>
        <v>95.238095238095241</v>
      </c>
      <c r="L92" s="107">
        <v>21</v>
      </c>
      <c r="M92" s="105">
        <f>F92/V92*60</f>
        <v>1720.9014084507019</v>
      </c>
      <c r="N92" s="106">
        <f>M92/L92</f>
        <v>81.947686116700083</v>
      </c>
      <c r="O92" s="108">
        <f>L92-I92</f>
        <v>0</v>
      </c>
      <c r="P92" s="109">
        <f>N92-K92</f>
        <v>-13.290409121395157</v>
      </c>
      <c r="Q92" s="110">
        <f>N92/K92</f>
        <v>0.86045070422535086</v>
      </c>
      <c r="R92" s="290"/>
      <c r="S92" s="47">
        <v>0.76041666666666663</v>
      </c>
      <c r="T92" s="48">
        <v>0.80150462962962965</v>
      </c>
      <c r="U92" s="111">
        <v>4.5666666666666877</v>
      </c>
      <c r="V92" s="112">
        <v>59.16666666666675</v>
      </c>
      <c r="W92" s="113"/>
      <c r="X92" s="116"/>
      <c r="Y92" s="12"/>
      <c r="Z92" s="198"/>
      <c r="AA92" s="276"/>
      <c r="AB92" s="277"/>
      <c r="AC92" s="12">
        <v>1</v>
      </c>
      <c r="AD92" s="198"/>
      <c r="AE92" s="117">
        <f>M92-J92</f>
        <v>-279.09859154929813</v>
      </c>
      <c r="AF92" s="110">
        <f>M92/J92</f>
        <v>0.86045070422535097</v>
      </c>
      <c r="AG92" s="359"/>
    </row>
    <row r="93" spans="1:33" ht="15.75" customHeight="1">
      <c r="A93" s="295"/>
      <c r="B93" s="163"/>
      <c r="C93" s="274"/>
      <c r="D93" s="275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359"/>
    </row>
    <row r="94" spans="1:33" ht="15.75" customHeight="1">
      <c r="A94" s="296"/>
      <c r="B94" s="163"/>
      <c r="C94" s="274"/>
      <c r="D94" s="275"/>
      <c r="E94" s="101"/>
      <c r="F94" s="111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359"/>
    </row>
    <row r="95" spans="1:33" ht="15.75" customHeight="1">
      <c r="A95" s="296"/>
      <c r="B95" s="163"/>
      <c r="C95" s="274"/>
      <c r="D95" s="275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359"/>
    </row>
    <row r="96" spans="1:33" ht="15.75" customHeight="1">
      <c r="A96" s="296"/>
      <c r="B96" s="163"/>
      <c r="C96" s="274"/>
      <c r="D96" s="275"/>
      <c r="E96" s="101"/>
      <c r="F96" s="111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12"/>
      <c r="Z96" s="198"/>
      <c r="AA96" s="276"/>
      <c r="AB96" s="277"/>
      <c r="AC96" s="12"/>
      <c r="AD96" s="198"/>
      <c r="AE96" s="117"/>
      <c r="AF96" s="110"/>
      <c r="AG96" s="359"/>
    </row>
    <row r="97" spans="1:33" ht="15.75" customHeight="1">
      <c r="A97" s="296"/>
      <c r="B97" s="163"/>
      <c r="C97" s="274"/>
      <c r="D97" s="275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12"/>
      <c r="Z97" s="198"/>
      <c r="AA97" s="276"/>
      <c r="AB97" s="277"/>
      <c r="AC97" s="12"/>
      <c r="AD97" s="198"/>
      <c r="AE97" s="117"/>
      <c r="AF97" s="110"/>
      <c r="AG97" s="359"/>
    </row>
    <row r="98" spans="1:33" ht="15.75" customHeight="1">
      <c r="A98" s="296"/>
      <c r="B98" s="163"/>
      <c r="C98" s="274"/>
      <c r="D98" s="275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13"/>
      <c r="X98" s="116"/>
      <c r="Y98" s="12"/>
      <c r="Z98" s="198"/>
      <c r="AA98" s="276"/>
      <c r="AB98" s="277"/>
      <c r="AC98" s="12"/>
      <c r="AD98" s="198"/>
      <c r="AE98" s="117"/>
      <c r="AF98" s="110"/>
      <c r="AG98" s="359"/>
    </row>
    <row r="99" spans="1:33" ht="15.75" customHeight="1">
      <c r="A99" s="296"/>
      <c r="B99" s="163"/>
      <c r="C99" s="274"/>
      <c r="D99" s="275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13"/>
      <c r="X99" s="116"/>
      <c r="Y99" s="12"/>
      <c r="Z99" s="198"/>
      <c r="AA99" s="276"/>
      <c r="AB99" s="277"/>
      <c r="AC99" s="12"/>
      <c r="AD99" s="198"/>
      <c r="AE99" s="117"/>
      <c r="AF99" s="110"/>
      <c r="AG99" s="359"/>
    </row>
    <row r="100" spans="1:33" ht="15.75" customHeight="1">
      <c r="A100" s="296"/>
      <c r="B100" s="163"/>
      <c r="C100" s="274"/>
      <c r="D100" s="275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13"/>
      <c r="X100" s="116"/>
      <c r="Y100" s="12"/>
      <c r="Z100" s="198"/>
      <c r="AA100" s="276"/>
      <c r="AB100" s="277"/>
      <c r="AC100" s="12"/>
      <c r="AD100" s="198"/>
      <c r="AE100" s="117"/>
      <c r="AF100" s="110"/>
      <c r="AG100" s="359"/>
    </row>
    <row r="101" spans="1:33" ht="15.75" customHeight="1">
      <c r="A101" s="296"/>
      <c r="B101" s="163"/>
      <c r="C101" s="274"/>
      <c r="D101" s="275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13"/>
      <c r="X101" s="116"/>
      <c r="Y101" s="12"/>
      <c r="Z101" s="198"/>
      <c r="AA101" s="276"/>
      <c r="AB101" s="277"/>
      <c r="AC101" s="12"/>
      <c r="AD101" s="198"/>
      <c r="AE101" s="117"/>
      <c r="AF101" s="110"/>
      <c r="AG101" s="359"/>
    </row>
    <row r="102" spans="1:33" ht="15.75" customHeight="1">
      <c r="A102" s="296"/>
      <c r="B102" s="163"/>
      <c r="C102" s="274"/>
      <c r="D102" s="275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13"/>
      <c r="X102" s="116"/>
      <c r="Y102" s="12"/>
      <c r="Z102" s="198"/>
      <c r="AA102" s="276"/>
      <c r="AB102" s="277"/>
      <c r="AC102" s="12"/>
      <c r="AD102" s="198"/>
      <c r="AE102" s="117"/>
      <c r="AF102" s="110"/>
      <c r="AG102" s="359"/>
    </row>
    <row r="103" spans="1:33" ht="15.75" customHeight="1">
      <c r="A103" s="296"/>
      <c r="B103" s="163"/>
      <c r="C103" s="274"/>
      <c r="D103" s="275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83"/>
      <c r="X103" s="184"/>
      <c r="Y103" s="12"/>
      <c r="Z103" s="198"/>
      <c r="AA103" s="276"/>
      <c r="AB103" s="277"/>
      <c r="AC103" s="12"/>
      <c r="AD103" s="198"/>
      <c r="AE103" s="117"/>
      <c r="AF103" s="110"/>
      <c r="AG103" s="359"/>
    </row>
    <row r="104" spans="1:33" ht="15.75" customHeight="1">
      <c r="A104" s="296"/>
      <c r="B104" s="163"/>
      <c r="C104" s="274"/>
      <c r="D104" s="275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85"/>
      <c r="X104" s="186"/>
      <c r="Y104" s="12"/>
      <c r="Z104" s="198"/>
      <c r="AA104" s="276"/>
      <c r="AB104" s="277"/>
      <c r="AC104" s="12"/>
      <c r="AD104" s="198"/>
      <c r="AE104" s="117"/>
      <c r="AF104" s="110"/>
      <c r="AG104" s="359"/>
    </row>
    <row r="105" spans="1:33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47"/>
      <c r="T105" s="48"/>
      <c r="U105" s="130"/>
      <c r="V105" s="112"/>
      <c r="W105" s="185"/>
      <c r="X105" s="186"/>
      <c r="Y105" s="12"/>
      <c r="Z105" s="198"/>
      <c r="AA105" s="276"/>
      <c r="AB105" s="277"/>
      <c r="AC105" s="12"/>
      <c r="AD105" s="198"/>
      <c r="AE105" s="117"/>
      <c r="AF105" s="110"/>
      <c r="AG105" s="359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6">AVERAGE(I90:I105)</f>
        <v>20.333333333333332</v>
      </c>
      <c r="J106" s="137">
        <f t="shared" si="26"/>
        <v>2000</v>
      </c>
      <c r="K106" s="138">
        <f t="shared" ref="K106" si="27">J106/I106</f>
        <v>98.360655737704917</v>
      </c>
      <c r="L106" s="136">
        <f t="shared" ref="L106:M106" si="28">AVERAGE(L90:L105)</f>
        <v>21</v>
      </c>
      <c r="M106" s="137">
        <f t="shared" si="28"/>
        <v>1763.5956033814552</v>
      </c>
      <c r="N106" s="138">
        <f>M106/L106</f>
        <v>83.980743018164532</v>
      </c>
      <c r="O106" s="139">
        <f>L106-I106</f>
        <v>0.66666666666666785</v>
      </c>
      <c r="P106" s="140">
        <f>N106-K106</f>
        <v>-14.379912719540386</v>
      </c>
      <c r="Q106" s="141">
        <f>N106/K106</f>
        <v>0.85380422068467277</v>
      </c>
      <c r="R106" s="291"/>
      <c r="S106" s="142">
        <f>S90</f>
        <v>0.70833333333333337</v>
      </c>
      <c r="T106" s="143">
        <f>INDEX(T90:T105,COUNTA(T90:T105))</f>
        <v>0.80150462962962965</v>
      </c>
      <c r="U106" s="144"/>
      <c r="V106" s="166"/>
      <c r="W106" s="187"/>
      <c r="X106" s="188"/>
      <c r="Y106" s="179">
        <f t="shared" ref="Y106:Z106" si="29">SUM(Y90:Y105)</f>
        <v>0</v>
      </c>
      <c r="Z106" s="180">
        <f t="shared" si="29"/>
        <v>0</v>
      </c>
      <c r="AA106" s="279"/>
      <c r="AB106" s="280"/>
      <c r="AC106" s="179">
        <f t="shared" ref="AC106:AD106" si="30">SUM(AC90:AC105)</f>
        <v>3</v>
      </c>
      <c r="AD106" s="180">
        <f t="shared" si="30"/>
        <v>0</v>
      </c>
      <c r="AE106" s="168">
        <f>M106-J106</f>
        <v>-236.40439661854475</v>
      </c>
      <c r="AF106" s="141">
        <f>M106/J106</f>
        <v>0.88179780169072763</v>
      </c>
      <c r="AG106" s="360"/>
    </row>
    <row r="107" spans="1:33" ht="15.75" customHeight="1">
      <c r="A107" s="284" t="s">
        <v>209</v>
      </c>
      <c r="B107" s="146" t="s">
        <v>181</v>
      </c>
      <c r="C107" s="287" t="s">
        <v>200</v>
      </c>
      <c r="D107" s="288"/>
      <c r="E107" s="147">
        <v>47.6</v>
      </c>
      <c r="F107" s="97">
        <v>1493</v>
      </c>
      <c r="G107" s="148">
        <f t="shared" ref="G107:G109" si="31">E107*F107</f>
        <v>71066.8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24</v>
      </c>
      <c r="M107" s="151">
        <f>F107/V107*60</f>
        <v>1782.6865671641783</v>
      </c>
      <c r="N107" s="152">
        <f>M107/L107</f>
        <v>74.278606965174092</v>
      </c>
      <c r="O107" s="154">
        <f>L107-I107</f>
        <v>1</v>
      </c>
      <c r="P107" s="155">
        <f>N107-K107</f>
        <v>-12.677914773956346</v>
      </c>
      <c r="Q107" s="156">
        <f>N107/K107</f>
        <v>0.85420398009950205</v>
      </c>
      <c r="R107" s="289">
        <f>Q123</f>
        <v>0.85446633215307222</v>
      </c>
      <c r="S107" s="157">
        <v>0.70833333333333337</v>
      </c>
      <c r="T107" s="158">
        <v>0.74322916666666672</v>
      </c>
      <c r="U107" s="159"/>
      <c r="V107" s="160">
        <v>50.250000000000021</v>
      </c>
      <c r="W107" s="158"/>
      <c r="X107" s="169"/>
      <c r="Y107" s="196"/>
      <c r="Z107" s="197"/>
      <c r="AA107" s="292"/>
      <c r="AB107" s="293"/>
      <c r="AC107" s="196">
        <v>1</v>
      </c>
      <c r="AD107" s="197"/>
      <c r="AE107" s="115">
        <f>M107-J107</f>
        <v>-217.31343283582169</v>
      </c>
      <c r="AF107" s="156">
        <f>M107/J107</f>
        <v>0.89134328358208914</v>
      </c>
      <c r="AG107" s="281">
        <f>AF123</f>
        <v>0.89161704224668403</v>
      </c>
    </row>
    <row r="108" spans="1:33" ht="15.75" customHeight="1">
      <c r="A108" s="285"/>
      <c r="B108" s="163" t="s">
        <v>181</v>
      </c>
      <c r="C108" s="274" t="s">
        <v>199</v>
      </c>
      <c r="D108" s="275"/>
      <c r="E108" s="101">
        <v>56.87</v>
      </c>
      <c r="F108" s="102">
        <v>1310</v>
      </c>
      <c r="G108" s="103">
        <f t="shared" si="31"/>
        <v>74499.7</v>
      </c>
      <c r="H108" s="26"/>
      <c r="I108" s="104">
        <v>23</v>
      </c>
      <c r="J108" s="105">
        <v>2000</v>
      </c>
      <c r="K108" s="106">
        <f t="shared" ref="K108:K109" si="32">J108/I108</f>
        <v>86.956521739130437</v>
      </c>
      <c r="L108" s="107">
        <v>24</v>
      </c>
      <c r="M108" s="105">
        <f>F108/V108*60</f>
        <v>1782.986767485826</v>
      </c>
      <c r="N108" s="106">
        <f>M108/L108</f>
        <v>74.291115311909422</v>
      </c>
      <c r="O108" s="108">
        <f>L108-I108</f>
        <v>1</v>
      </c>
      <c r="P108" s="109">
        <f>N108-K108</f>
        <v>-12.665406427221015</v>
      </c>
      <c r="Q108" s="110">
        <f>N108/K108</f>
        <v>0.85434782608695836</v>
      </c>
      <c r="R108" s="290"/>
      <c r="S108" s="47">
        <v>0.74652777777777779</v>
      </c>
      <c r="T108" s="48">
        <v>0.77714120370370365</v>
      </c>
      <c r="U108" s="111">
        <v>4.7499999999999432</v>
      </c>
      <c r="V108" s="112">
        <v>44.083333333333243</v>
      </c>
      <c r="W108" s="113"/>
      <c r="X108" s="116"/>
      <c r="Y108" s="12"/>
      <c r="Z108" s="198"/>
      <c r="AA108" s="276"/>
      <c r="AB108" s="277"/>
      <c r="AC108" s="12">
        <v>1</v>
      </c>
      <c r="AD108" s="198"/>
      <c r="AE108" s="117">
        <f>M108-J108</f>
        <v>-217.01323251417398</v>
      </c>
      <c r="AF108" s="110">
        <f>M108/J108</f>
        <v>0.89149338374291298</v>
      </c>
      <c r="AG108" s="282"/>
    </row>
    <row r="109" spans="1:33" ht="15.75" customHeight="1">
      <c r="A109" s="285"/>
      <c r="B109" s="163" t="s">
        <v>181</v>
      </c>
      <c r="C109" s="274" t="s">
        <v>198</v>
      </c>
      <c r="D109" s="275"/>
      <c r="E109" s="101">
        <v>56.79</v>
      </c>
      <c r="F109" s="102">
        <v>1508</v>
      </c>
      <c r="G109" s="103">
        <f t="shared" si="31"/>
        <v>85639.319999999992</v>
      </c>
      <c r="H109" s="26"/>
      <c r="I109" s="104">
        <v>23</v>
      </c>
      <c r="J109" s="105">
        <v>2000</v>
      </c>
      <c r="K109" s="106">
        <f t="shared" si="32"/>
        <v>86.956521739130437</v>
      </c>
      <c r="L109" s="107">
        <v>24</v>
      </c>
      <c r="M109" s="105">
        <f>F109/V109*60</f>
        <v>1784.0289188301003</v>
      </c>
      <c r="N109" s="106">
        <f>M109/L109</f>
        <v>74.334538284587509</v>
      </c>
      <c r="O109" s="108">
        <f>L109-I109</f>
        <v>1</v>
      </c>
      <c r="P109" s="109">
        <f>N109-K109</f>
        <v>-12.621983454542928</v>
      </c>
      <c r="Q109" s="110">
        <f>N109/K109</f>
        <v>0.85484719027275635</v>
      </c>
      <c r="R109" s="290"/>
      <c r="S109" s="47">
        <v>0.78075231481481477</v>
      </c>
      <c r="T109" s="48">
        <v>0.81597222222222221</v>
      </c>
      <c r="U109" s="111">
        <v>5.2000000000000135</v>
      </c>
      <c r="V109" s="112">
        <v>50.716666666666711</v>
      </c>
      <c r="W109" s="113"/>
      <c r="X109" s="116"/>
      <c r="Y109" s="12"/>
      <c r="Z109" s="198"/>
      <c r="AA109" s="276"/>
      <c r="AB109" s="277"/>
      <c r="AC109" s="12">
        <v>2</v>
      </c>
      <c r="AD109" s="198"/>
      <c r="AE109" s="117">
        <f>M109-J109</f>
        <v>-215.97108116989966</v>
      </c>
      <c r="AF109" s="110">
        <f>M109/J109</f>
        <v>0.8920144594150502</v>
      </c>
      <c r="AG109" s="282"/>
    </row>
    <row r="110" spans="1:33" ht="15.75" customHeight="1">
      <c r="A110" s="285"/>
      <c r="B110" s="163"/>
      <c r="C110" s="274"/>
      <c r="D110" s="275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76"/>
      <c r="AB110" s="277"/>
      <c r="AC110" s="12"/>
      <c r="AD110" s="198"/>
      <c r="AE110" s="117"/>
      <c r="AF110" s="110"/>
      <c r="AG110" s="282"/>
    </row>
    <row r="111" spans="1:33" ht="15.75" customHeight="1">
      <c r="A111" s="285"/>
      <c r="B111" s="163"/>
      <c r="C111" s="274"/>
      <c r="D111" s="275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282"/>
    </row>
    <row r="112" spans="1:33" ht="15.75" customHeight="1">
      <c r="A112" s="285"/>
      <c r="B112" s="163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282"/>
    </row>
    <row r="113" spans="1:33" ht="15.75" customHeight="1">
      <c r="A113" s="285"/>
      <c r="B113" s="163"/>
      <c r="C113" s="274"/>
      <c r="D113" s="275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76"/>
      <c r="AB113" s="277"/>
      <c r="AC113" s="12"/>
      <c r="AD113" s="198"/>
      <c r="AE113" s="117"/>
      <c r="AF113" s="110"/>
      <c r="AG113" s="282"/>
    </row>
    <row r="114" spans="1:33" ht="15.75" customHeight="1">
      <c r="A114" s="285"/>
      <c r="B114" s="163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76"/>
      <c r="AB114" s="277"/>
      <c r="AC114" s="12"/>
      <c r="AD114" s="198"/>
      <c r="AE114" s="117"/>
      <c r="AF114" s="110"/>
      <c r="AG114" s="282"/>
    </row>
    <row r="115" spans="1:33" ht="15.75" customHeight="1">
      <c r="A115" s="285"/>
      <c r="B115" s="163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76"/>
      <c r="AB115" s="277"/>
      <c r="AC115" s="12"/>
      <c r="AD115" s="198"/>
      <c r="AE115" s="117"/>
      <c r="AF115" s="110"/>
      <c r="AG115" s="282"/>
    </row>
    <row r="116" spans="1:33" ht="15.75" customHeight="1">
      <c r="A116" s="285"/>
      <c r="B116" s="163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76"/>
      <c r="AB116" s="277"/>
      <c r="AC116" s="12"/>
      <c r="AD116" s="198"/>
      <c r="AE116" s="117"/>
      <c r="AF116" s="110"/>
      <c r="AG116" s="282"/>
    </row>
    <row r="117" spans="1:33" ht="15.75" customHeight="1">
      <c r="A117" s="285"/>
      <c r="B117" s="163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76"/>
      <c r="AB117" s="277"/>
      <c r="AC117" s="12"/>
      <c r="AD117" s="198"/>
      <c r="AE117" s="117"/>
      <c r="AF117" s="110"/>
      <c r="AG117" s="282"/>
    </row>
    <row r="118" spans="1:33" ht="15.75" customHeight="1">
      <c r="A118" s="285"/>
      <c r="B118" s="163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76"/>
      <c r="AB118" s="277"/>
      <c r="AC118" s="12"/>
      <c r="AD118" s="198"/>
      <c r="AE118" s="117"/>
      <c r="AF118" s="110"/>
      <c r="AG118" s="282"/>
    </row>
    <row r="119" spans="1:33" ht="15.75" customHeight="1">
      <c r="A119" s="285"/>
      <c r="B119" s="163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76"/>
      <c r="AB119" s="277"/>
      <c r="AC119" s="12"/>
      <c r="AD119" s="198"/>
      <c r="AE119" s="117"/>
      <c r="AF119" s="110"/>
      <c r="AG119" s="282"/>
    </row>
    <row r="120" spans="1:33" ht="15.75" customHeight="1">
      <c r="A120" s="285"/>
      <c r="B120" s="163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76"/>
      <c r="AB120" s="277"/>
      <c r="AC120" s="12"/>
      <c r="AD120" s="198"/>
      <c r="AE120" s="117"/>
      <c r="AF120" s="110"/>
      <c r="AG120" s="282"/>
    </row>
    <row r="121" spans="1:33" ht="15.75" customHeight="1">
      <c r="A121" s="285"/>
      <c r="B121" s="163"/>
      <c r="C121" s="274"/>
      <c r="D121" s="275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76"/>
      <c r="AB121" s="277"/>
      <c r="AC121" s="12"/>
      <c r="AD121" s="198"/>
      <c r="AE121" s="117"/>
      <c r="AF121" s="110"/>
      <c r="AG121" s="282"/>
    </row>
    <row r="122" spans="1:33" ht="15.75" customHeight="1">
      <c r="A122" s="285"/>
      <c r="B122" s="163"/>
      <c r="C122" s="274"/>
      <c r="D122" s="275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76"/>
      <c r="AB122" s="277"/>
      <c r="AC122" s="12"/>
      <c r="AD122" s="198"/>
      <c r="AE122" s="165"/>
      <c r="AF122" s="125"/>
      <c r="AG122" s="282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3">AVERAGE(I107:I122)</f>
        <v>23</v>
      </c>
      <c r="J123" s="137">
        <f t="shared" si="33"/>
        <v>2000</v>
      </c>
      <c r="K123" s="138">
        <f t="shared" ref="K123" si="34">J123/I123</f>
        <v>86.956521739130437</v>
      </c>
      <c r="L123" s="136">
        <f t="shared" ref="L123:M123" si="35">AVERAGE(L107:L122)</f>
        <v>24</v>
      </c>
      <c r="M123" s="137">
        <f t="shared" si="35"/>
        <v>1783.2340844933681</v>
      </c>
      <c r="N123" s="138">
        <f>M123/L123</f>
        <v>74.30142018722367</v>
      </c>
      <c r="O123" s="139">
        <f>L123-I123</f>
        <v>1</v>
      </c>
      <c r="P123" s="140">
        <f>N123-K123</f>
        <v>-12.655101551906768</v>
      </c>
      <c r="Q123" s="141">
        <f>N123/K123</f>
        <v>0.85446633215307222</v>
      </c>
      <c r="R123" s="291"/>
      <c r="S123" s="142">
        <f>S107</f>
        <v>0.70833333333333337</v>
      </c>
      <c r="T123" s="143">
        <f>INDEX(T107:T122,COUNTA(T107:T122))</f>
        <v>0.81597222222222221</v>
      </c>
      <c r="U123" s="144"/>
      <c r="V123" s="166"/>
      <c r="W123" s="167"/>
      <c r="X123" s="138"/>
      <c r="Y123" s="179">
        <f t="shared" ref="Y123:Z123" si="36">SUM(Y107:Y122)</f>
        <v>0</v>
      </c>
      <c r="Z123" s="180">
        <f t="shared" si="36"/>
        <v>0</v>
      </c>
      <c r="AA123" s="279"/>
      <c r="AB123" s="280"/>
      <c r="AC123" s="179">
        <f t="shared" ref="AC123:AD123" si="37">SUM(AC107:AC122)</f>
        <v>4</v>
      </c>
      <c r="AD123" s="180">
        <f t="shared" si="37"/>
        <v>0</v>
      </c>
      <c r="AE123" s="168">
        <f>M123-J123</f>
        <v>-216.76591550663193</v>
      </c>
      <c r="AF123" s="141">
        <f>M123/J123</f>
        <v>0.89161704224668403</v>
      </c>
      <c r="AG123" s="283"/>
    </row>
    <row r="125" spans="1:33">
      <c r="AA125" s="273" t="s">
        <v>159</v>
      </c>
      <c r="AB125" s="273"/>
    </row>
    <row r="126" spans="1:33">
      <c r="AA126" s="273" t="s">
        <v>160</v>
      </c>
      <c r="AB126" s="273"/>
    </row>
    <row r="127" spans="1:33">
      <c r="AA127" s="273" t="s">
        <v>161</v>
      </c>
      <c r="AB127" s="273"/>
    </row>
    <row r="128" spans="1:33">
      <c r="AA128" s="273" t="s">
        <v>162</v>
      </c>
      <c r="AB128" s="273"/>
    </row>
    <row r="129" spans="27:28">
      <c r="AA129" s="273" t="s">
        <v>163</v>
      </c>
      <c r="AB129" s="273"/>
    </row>
    <row r="130" spans="27:28">
      <c r="AA130" s="273" t="s">
        <v>164</v>
      </c>
      <c r="AB130" s="273"/>
    </row>
    <row r="131" spans="27:28">
      <c r="AA131" s="273" t="s">
        <v>165</v>
      </c>
      <c r="AB131" s="273"/>
    </row>
    <row r="132" spans="27:28">
      <c r="AA132" s="273" t="s">
        <v>166</v>
      </c>
      <c r="AB132" s="273"/>
    </row>
    <row r="133" spans="27:28">
      <c r="AA133" s="273" t="s">
        <v>167</v>
      </c>
      <c r="AB133" s="273"/>
    </row>
    <row r="134" spans="27:28">
      <c r="AA134" s="273" t="s">
        <v>168</v>
      </c>
      <c r="AB134" s="273"/>
    </row>
    <row r="135" spans="27:28">
      <c r="AA135" s="273" t="s">
        <v>169</v>
      </c>
      <c r="AB135" s="273"/>
    </row>
    <row r="136" spans="27:28">
      <c r="AA136" s="273" t="s">
        <v>170</v>
      </c>
      <c r="AB136" s="273"/>
    </row>
    <row r="137" spans="27:28">
      <c r="AA137" s="273" t="s">
        <v>171</v>
      </c>
      <c r="AB137" s="273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108" priority="3" operator="greaterThan">
      <formula>0</formula>
    </cfRule>
  </conditionalFormatting>
  <conditionalFormatting sqref="P5:P123 AE5:AE123">
    <cfRule type="cellIs" dxfId="107" priority="6" operator="lessThan">
      <formula>0</formula>
    </cfRule>
  </conditionalFormatting>
  <conditionalFormatting sqref="Q5:Q123 AF5:AF123">
    <cfRule type="cellIs" dxfId="106" priority="4" operator="greaterThan">
      <formula>1</formula>
    </cfRule>
    <cfRule type="cellIs" dxfId="105" priority="5" operator="lessThan">
      <formula>0.8</formula>
    </cfRule>
  </conditionalFormatting>
  <conditionalFormatting sqref="AG5 R5:R123 AG39:AG57 AG73:AG90">
    <cfRule type="cellIs" dxfId="104" priority="7" operator="lessThan">
      <formula>0.8</formula>
    </cfRule>
  </conditionalFormatting>
  <conditionalFormatting sqref="AG22">
    <cfRule type="cellIs" dxfId="103" priority="10" operator="lessThan">
      <formula>0.8</formula>
    </cfRule>
  </conditionalFormatting>
  <conditionalFormatting sqref="AG37">
    <cfRule type="cellIs" dxfId="102" priority="9" operator="lessThan">
      <formula>0.8</formula>
    </cfRule>
  </conditionalFormatting>
  <conditionalFormatting sqref="AG63:AG71">
    <cfRule type="cellIs" dxfId="101" priority="8" operator="lessThan">
      <formula>0.8</formula>
    </cfRule>
  </conditionalFormatting>
  <conditionalFormatting sqref="AG105">
    <cfRule type="cellIs" dxfId="100" priority="2" operator="lessThan">
      <formula>0.8</formula>
    </cfRule>
  </conditionalFormatting>
  <conditionalFormatting sqref="AG107:AG123">
    <cfRule type="cellIs" dxfId="99" priority="1" operator="lessThan">
      <formula>0.8</formula>
    </cfRule>
  </conditionalFormatting>
  <dataValidations count="1">
    <dataValidation type="list" allowBlank="1" showInputMessage="1" showErrorMessage="1" sqref="AA5:AB123" xr:uid="{6BBEF110-1C40-458E-B70B-6F85F68BF0B3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1E4D-DCA4-48C0-9913-AE644B54EB07}">
  <sheetPr>
    <tabColor theme="8" tint="0.59999389629810485"/>
  </sheetPr>
  <dimension ref="B1:AR42"/>
  <sheetViews>
    <sheetView zoomScale="70" zoomScaleNormal="70" workbookViewId="0">
      <selection activeCell="S24" sqref="S2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225</v>
      </c>
      <c r="D3" s="263"/>
      <c r="E3" s="3" t="s">
        <v>2</v>
      </c>
      <c r="F3" s="264">
        <f>'0304(18度C)'!D1+'0304(4度C)'!D1</f>
        <v>171444</v>
      </c>
      <c r="G3" s="265"/>
      <c r="H3" s="3" t="s">
        <v>3</v>
      </c>
      <c r="I3" s="266">
        <f>'0304(18度C)'!F1+'0304(4度C)'!F1</f>
        <v>5072703.08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477.46549539883756</v>
      </c>
      <c r="F6" s="239" t="e">
        <f>AVERAGE(#REF!,D14:K14)</f>
        <v>#REF!</v>
      </c>
      <c r="G6" s="240">
        <f>AVERAGE(D14:K14)</f>
        <v>209.29201007326006</v>
      </c>
      <c r="H6" s="241"/>
      <c r="I6" s="240">
        <f>AVERAGE(L14:O14)</f>
        <v>91.310782241014792</v>
      </c>
      <c r="J6" s="241"/>
      <c r="K6" s="240">
        <f>AVERAGE(D32:O32)</f>
        <v>703.73436921938594</v>
      </c>
      <c r="L6" s="241"/>
      <c r="M6" s="240">
        <f>AVERAGE(P32:X32)</f>
        <v>752.41892331709687</v>
      </c>
      <c r="N6" s="241"/>
      <c r="O6" s="229">
        <f>'0304(4度C)'!Y2</f>
        <v>0</v>
      </c>
      <c r="P6" s="229">
        <f>'0304(4度C)'!Z2</f>
        <v>0</v>
      </c>
      <c r="Q6" s="229">
        <f>'0304(4度C)'!AC2</f>
        <v>44</v>
      </c>
      <c r="R6" s="229">
        <f>'0304(4度C)'!AD2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422.79756758347418</v>
      </c>
      <c r="F7" s="235" t="e">
        <f>AVERAGE(#REF!,D15:K15)</f>
        <v>#REF!</v>
      </c>
      <c r="G7" s="236">
        <f>AVERAGE(D15:K15)</f>
        <v>187.02244927294458</v>
      </c>
      <c r="H7" s="237"/>
      <c r="I7" s="236">
        <f>AVERAGE(L15:O15)</f>
        <v>77.490632340482236</v>
      </c>
      <c r="J7" s="237"/>
      <c r="K7" s="236">
        <f>AVERAGE(D33:O33)</f>
        <v>625.18349614082956</v>
      </c>
      <c r="L7" s="237"/>
      <c r="M7" s="236">
        <f>AVERAGE(P33:X33)</f>
        <v>664.57047662955358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0.87641644137821428</v>
      </c>
      <c r="F8" s="243" t="e">
        <f>AVERAGE(D16:K16,#REF!)</f>
        <v>#REF!</v>
      </c>
      <c r="G8" s="222">
        <f>AVERAGE(D16:K16)</f>
        <v>0.87828507966140423</v>
      </c>
      <c r="H8" s="223"/>
      <c r="I8" s="222">
        <f>AVERAGE(L16:O16)</f>
        <v>0.84860859773244002</v>
      </c>
      <c r="J8" s="223"/>
      <c r="K8" s="222">
        <f>AVERAGE(D34:O34)</f>
        <v>0.88740708692939696</v>
      </c>
      <c r="L8" s="223"/>
      <c r="M8" s="222">
        <f>AVERAGE(P34:X34)</f>
        <v>0.88166537889037644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85.714285714285722</v>
      </c>
      <c r="F14" s="28">
        <v>99.875</v>
      </c>
      <c r="G14" s="28">
        <v>87.912087912087912</v>
      </c>
      <c r="H14" s="28" t="s">
        <v>42</v>
      </c>
      <c r="I14" s="28">
        <v>563.66666666666663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93.023255813953483</v>
      </c>
      <c r="O14" s="31">
        <v>90.909090909090907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73.299618674586142</v>
      </c>
      <c r="F15" s="35">
        <v>89.824290306792747</v>
      </c>
      <c r="G15" s="35">
        <v>75.078788599367925</v>
      </c>
      <c r="H15" s="35" t="s">
        <v>42</v>
      </c>
      <c r="I15" s="35">
        <v>509.88709951103152</v>
      </c>
      <c r="J15" s="35" t="s">
        <v>42</v>
      </c>
      <c r="K15" s="36" t="s">
        <v>42</v>
      </c>
      <c r="L15" s="34" t="s">
        <v>42</v>
      </c>
      <c r="M15" s="37">
        <v>76.119445005974512</v>
      </c>
      <c r="N15" s="35">
        <v>79.291160601475411</v>
      </c>
      <c r="O15" s="38">
        <v>77.061291413996798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0.85516221787017155</v>
      </c>
      <c r="F16" s="43">
        <f t="shared" si="0"/>
        <v>0.89936711195787478</v>
      </c>
      <c r="G16" s="43">
        <f t="shared" si="0"/>
        <v>0.85402122031781014</v>
      </c>
      <c r="H16" s="43" t="s">
        <v>42</v>
      </c>
      <c r="I16" s="43">
        <f t="shared" si="0"/>
        <v>0.90458976849976025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0.84577161117749455</v>
      </c>
      <c r="N16" s="43">
        <f t="shared" si="1"/>
        <v>0.85237997646586072</v>
      </c>
      <c r="O16" s="46">
        <f t="shared" si="1"/>
        <v>0.84767420555396478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0.25006944444444446</v>
      </c>
      <c r="F17" s="48">
        <v>0.20833333333333334</v>
      </c>
      <c r="G17" s="48">
        <v>0.25019675925925927</v>
      </c>
      <c r="H17" s="48" t="s">
        <v>42</v>
      </c>
      <c r="I17" s="48">
        <v>0.40074074074074073</v>
      </c>
      <c r="J17" s="48" t="s">
        <v>42</v>
      </c>
      <c r="K17" s="48" t="s">
        <v>42</v>
      </c>
      <c r="L17" s="47" t="s">
        <v>42</v>
      </c>
      <c r="M17" s="49">
        <v>0.70840277777777783</v>
      </c>
      <c r="N17" s="48">
        <v>0.70854166666666663</v>
      </c>
      <c r="O17" s="50">
        <v>0.70861111111111108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0.55277777777777781</v>
      </c>
      <c r="F18" s="48">
        <v>0.56134259259259256</v>
      </c>
      <c r="G18" s="48">
        <v>0.55091435185185189</v>
      </c>
      <c r="H18" s="48" t="s">
        <v>42</v>
      </c>
      <c r="I18" s="48">
        <v>0.50796296296296295</v>
      </c>
      <c r="J18" s="48" t="s">
        <v>42</v>
      </c>
      <c r="K18" s="48" t="s">
        <v>42</v>
      </c>
      <c r="L18" s="47" t="s">
        <v>42</v>
      </c>
      <c r="M18" s="49">
        <v>0.86875000000000002</v>
      </c>
      <c r="N18" s="48">
        <v>0.86548611111111107</v>
      </c>
      <c r="O18" s="50">
        <v>0.84166666666666667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11</v>
      </c>
      <c r="F21" s="52">
        <v>10</v>
      </c>
      <c r="G21" s="52">
        <v>7</v>
      </c>
      <c r="H21" s="52"/>
      <c r="I21" s="52">
        <v>3</v>
      </c>
      <c r="J21" s="52"/>
      <c r="K21" s="53"/>
      <c r="L21" s="54"/>
      <c r="M21" s="55">
        <v>5</v>
      </c>
      <c r="N21" s="52">
        <v>4</v>
      </c>
      <c r="O21" s="56">
        <v>4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24.333333333333332</v>
      </c>
      <c r="F23" s="58">
        <v>20.25</v>
      </c>
      <c r="G23" s="58">
        <v>23.75</v>
      </c>
      <c r="H23" s="58" t="s">
        <v>42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20.5</v>
      </c>
      <c r="N23" s="58">
        <v>22.5</v>
      </c>
      <c r="O23" s="61">
        <v>22.5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776.47058823529414</v>
      </c>
      <c r="N32" s="28">
        <v>1150</v>
      </c>
      <c r="O32" s="28">
        <v>840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755.17241379310337</v>
      </c>
      <c r="W32" s="28">
        <v>1142.8571428571429</v>
      </c>
      <c r="X32" s="31">
        <v>805.26315789473688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276.57581951319332</v>
      </c>
      <c r="H33" s="35">
        <v>390.03973318246977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697.95720519606255</v>
      </c>
      <c r="N33" s="35">
        <v>1016.3175288520939</v>
      </c>
      <c r="O33" s="35">
        <v>745.02719396032819</v>
      </c>
      <c r="P33" s="34">
        <v>267.7598591534076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666.28232600608214</v>
      </c>
      <c r="W33" s="35">
        <v>1010.7713055116715</v>
      </c>
      <c r="X33" s="38">
        <v>713.46841584705305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0.86736795468634587</v>
      </c>
      <c r="H34" s="43">
        <f>H33/H32</f>
        <v>0.90009169195954564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0.89888427941917148</v>
      </c>
      <c r="N34" s="43">
        <f>N33/N32</f>
        <v>0.88375437291486425</v>
      </c>
      <c r="O34" s="43">
        <f>O33/O32</f>
        <v>0.88693713566705734</v>
      </c>
      <c r="P34" s="42">
        <f>P33/P32</f>
        <v>0.87393842918126086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0.88229166457426411</v>
      </c>
      <c r="W34" s="43">
        <f>W33/W32</f>
        <v>0.88442489232271249</v>
      </c>
      <c r="X34" s="46">
        <f>X33/X32</f>
        <v>0.88600652948326841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0.2083912037037037</v>
      </c>
      <c r="H35" s="48">
        <v>0.29173611111111108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0.29172453703703705</v>
      </c>
      <c r="N35" s="48">
        <v>0.20833333333333334</v>
      </c>
      <c r="O35" s="48">
        <v>0.20836805555555554</v>
      </c>
      <c r="P35" s="47">
        <v>0.70864583333333331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0.70851851851851855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0.39652777777777776</v>
      </c>
      <c r="H36" s="48">
        <v>0.33962962962962961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0.41975694444444445</v>
      </c>
      <c r="N36" s="48">
        <v>0.45277777777777778</v>
      </c>
      <c r="O36" s="48">
        <v>0.47013888888888888</v>
      </c>
      <c r="P36" s="47">
        <v>0.82324074074074072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0.95148148148148148</v>
      </c>
      <c r="W36" s="48">
        <v>1.1270833333333332</v>
      </c>
      <c r="X36" s="50">
        <v>1.1069444444444445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4.25</v>
      </c>
      <c r="N37" s="58">
        <v>3</v>
      </c>
      <c r="O37" s="58">
        <v>4</v>
      </c>
      <c r="P37" s="57">
        <v>11.75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4.1428571428571432</v>
      </c>
      <c r="W37" s="58">
        <v>3</v>
      </c>
      <c r="X37" s="61">
        <v>4.2222222222222223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005A-FBB7-4AF3-B5BD-816047462302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L41" sqref="L41"/>
      <selection pane="bottomLeft" activeCell="L41" sqref="L4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115797</v>
      </c>
      <c r="E1" s="88" t="s">
        <v>3</v>
      </c>
      <c r="F1" s="89">
        <f>SUM(G5:G157)</f>
        <v>2284523.2700000005</v>
      </c>
      <c r="G1" s="90" t="s">
        <v>84</v>
      </c>
      <c r="H1" s="91">
        <f>L21+L38+L55+L72+L89+L106+L123+L140+L157</f>
        <v>50.965079365079369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46085</v>
      </c>
      <c r="B2" s="332"/>
      <c r="C2" s="92" t="s">
        <v>40</v>
      </c>
      <c r="D2" s="93">
        <f>AVERAGE(N21,N38,N55,N72,N89,N106,N123,N140,N157)</f>
        <v>642.68882080248466</v>
      </c>
      <c r="E2" s="93" t="s">
        <v>91</v>
      </c>
      <c r="F2" s="94">
        <f>F1/D1</f>
        <v>19.728691330518068</v>
      </c>
      <c r="G2" s="95" t="s">
        <v>92</v>
      </c>
      <c r="H2" s="96">
        <f>COUNT(H5:H157)</f>
        <v>8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224</v>
      </c>
      <c r="D5" s="288"/>
      <c r="E5" s="147">
        <v>16.96</v>
      </c>
      <c r="F5" s="97">
        <v>2970</v>
      </c>
      <c r="G5" s="148">
        <f t="shared" ref="G5:G9" si="0">E5*F5</f>
        <v>50371.200000000004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2074.1028128031039</v>
      </c>
      <c r="N5" s="152">
        <f>M5/L5</f>
        <v>345.68380213385063</v>
      </c>
      <c r="O5" s="154">
        <f>L5-I5</f>
        <v>0</v>
      </c>
      <c r="P5" s="155">
        <f>N5-K5</f>
        <v>-70.982864532816052</v>
      </c>
      <c r="Q5" s="156">
        <f>N5/K5</f>
        <v>0.82964112512124144</v>
      </c>
      <c r="R5" s="289">
        <f>Q21</f>
        <v>0.86736795468634587</v>
      </c>
      <c r="S5" s="157">
        <v>0.2083912037037037</v>
      </c>
      <c r="T5" s="158">
        <v>0.26805555555555555</v>
      </c>
      <c r="U5" s="159"/>
      <c r="V5" s="160">
        <v>85.916666666666657</v>
      </c>
      <c r="W5" s="161"/>
      <c r="X5" s="162"/>
      <c r="Y5" s="292"/>
      <c r="Z5" s="293"/>
      <c r="AA5" s="115">
        <f>M5-J5</f>
        <v>-425.89718719689608</v>
      </c>
      <c r="AB5" s="156">
        <f>M5/J5</f>
        <v>0.82964112512124155</v>
      </c>
      <c r="AC5" s="281">
        <f>AB21</f>
        <v>0.86736795468634587</v>
      </c>
    </row>
    <row r="6" spans="1:29" ht="15.75" customHeight="1">
      <c r="A6" s="285"/>
      <c r="B6" s="100" t="s">
        <v>120</v>
      </c>
      <c r="C6" s="274" t="s">
        <v>121</v>
      </c>
      <c r="D6" s="275"/>
      <c r="E6" s="101">
        <v>28.57</v>
      </c>
      <c r="F6" s="102">
        <v>2126</v>
      </c>
      <c r="G6" s="103">
        <f t="shared" si="0"/>
        <v>60739.82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3125.1939567170266</v>
      </c>
      <c r="N6" s="106">
        <f>M6/L6</f>
        <v>260.4328297264189</v>
      </c>
      <c r="O6" s="108">
        <f>L6-I6</f>
        <v>0</v>
      </c>
      <c r="P6" s="109">
        <f>N6-K6</f>
        <v>-39.567170273581098</v>
      </c>
      <c r="Q6" s="110">
        <f>N6/K6</f>
        <v>0.86810943242139638</v>
      </c>
      <c r="R6" s="290"/>
      <c r="S6" s="47">
        <v>0.27165509259259257</v>
      </c>
      <c r="T6" s="48">
        <v>0.3</v>
      </c>
      <c r="U6" s="111">
        <v>5.1833333333333176</v>
      </c>
      <c r="V6" s="112">
        <v>40.816666666666677</v>
      </c>
      <c r="W6" s="113"/>
      <c r="X6" s="116"/>
      <c r="Y6" s="276"/>
      <c r="Z6" s="277"/>
      <c r="AA6" s="117">
        <f>M6-J6</f>
        <v>-474.80604328297341</v>
      </c>
      <c r="AB6" s="110">
        <f>M6/J6</f>
        <v>0.86810943242139627</v>
      </c>
      <c r="AC6" s="282"/>
    </row>
    <row r="7" spans="1:29" ht="15.75" customHeight="1">
      <c r="A7" s="285"/>
      <c r="B7" s="100" t="s">
        <v>114</v>
      </c>
      <c r="C7" s="274" t="s">
        <v>115</v>
      </c>
      <c r="D7" s="275"/>
      <c r="E7" s="101">
        <v>29.85</v>
      </c>
      <c r="F7" s="102">
        <v>2443</v>
      </c>
      <c r="G7" s="103">
        <f t="shared" si="0"/>
        <v>72923.55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3139.8786147804303</v>
      </c>
      <c r="N7" s="106">
        <f>M7/L7</f>
        <v>261.65655123170251</v>
      </c>
      <c r="O7" s="108">
        <f>L7-I7</f>
        <v>0</v>
      </c>
      <c r="P7" s="109">
        <f>N7-K7</f>
        <v>-38.343448768297492</v>
      </c>
      <c r="Q7" s="110">
        <f>N7/K7</f>
        <v>0.87218850410567506</v>
      </c>
      <c r="R7" s="290"/>
      <c r="S7" s="47">
        <v>0.3036921296296296</v>
      </c>
      <c r="T7" s="48">
        <v>0.33611111111111114</v>
      </c>
      <c r="U7" s="111">
        <v>5.3166666666666451</v>
      </c>
      <c r="V7" s="112">
        <v>46.683333333333408</v>
      </c>
      <c r="W7" s="113"/>
      <c r="X7" s="116"/>
      <c r="Y7" s="276"/>
      <c r="Z7" s="277"/>
      <c r="AA7" s="117">
        <f>M7-J7</f>
        <v>-460.12138521956967</v>
      </c>
      <c r="AB7" s="110">
        <f>M7/J7</f>
        <v>0.87218850410567506</v>
      </c>
      <c r="AC7" s="282"/>
    </row>
    <row r="8" spans="1:29" ht="15.75" customHeight="1">
      <c r="A8" s="285"/>
      <c r="B8" s="100" t="s">
        <v>114</v>
      </c>
      <c r="C8" s="274" t="s">
        <v>116</v>
      </c>
      <c r="D8" s="275"/>
      <c r="E8" s="101">
        <v>29.52</v>
      </c>
      <c r="F8" s="102">
        <v>2297</v>
      </c>
      <c r="G8" s="103">
        <f t="shared" si="0"/>
        <v>67807.44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3140.6000759589797</v>
      </c>
      <c r="N8" s="106">
        <f>M8/L8</f>
        <v>261.71667299658162</v>
      </c>
      <c r="O8" s="108">
        <f>L8-I8</f>
        <v>0</v>
      </c>
      <c r="P8" s="109">
        <f>N8-K8</f>
        <v>-38.283327003418378</v>
      </c>
      <c r="Q8" s="110">
        <f>N8/K8</f>
        <v>0.87238890998860541</v>
      </c>
      <c r="R8" s="290"/>
      <c r="S8" s="47">
        <v>0.33966435185185184</v>
      </c>
      <c r="T8" s="48">
        <v>0.37013888888888891</v>
      </c>
      <c r="U8" s="111">
        <v>5.1166666666666138</v>
      </c>
      <c r="V8" s="112">
        <v>43.883333333333368</v>
      </c>
      <c r="W8" s="113"/>
      <c r="X8" s="116"/>
      <c r="Y8" s="276"/>
      <c r="Z8" s="277"/>
      <c r="AA8" s="117">
        <f>M8-J8</f>
        <v>-459.39992404102031</v>
      </c>
      <c r="AB8" s="110">
        <f>M8/J8</f>
        <v>0.87238890998860552</v>
      </c>
      <c r="AC8" s="282"/>
    </row>
    <row r="9" spans="1:29" ht="15.75" customHeight="1">
      <c r="A9" s="285"/>
      <c r="B9" s="100" t="s">
        <v>114</v>
      </c>
      <c r="C9" s="274" t="s">
        <v>119</v>
      </c>
      <c r="D9" s="275"/>
      <c r="E9" s="101">
        <v>25.64</v>
      </c>
      <c r="F9" s="102">
        <v>1728</v>
      </c>
      <c r="G9" s="103">
        <f t="shared" si="0"/>
        <v>44305.919999999998</v>
      </c>
      <c r="H9" s="13"/>
      <c r="I9" s="104">
        <v>11</v>
      </c>
      <c r="J9" s="105">
        <v>3600</v>
      </c>
      <c r="K9" s="106">
        <f t="shared" si="1"/>
        <v>327.27272727272725</v>
      </c>
      <c r="L9" s="118">
        <v>11</v>
      </c>
      <c r="M9" s="105">
        <f>F9/V9*60</f>
        <v>3178.742973939703</v>
      </c>
      <c r="N9" s="106">
        <f>M9/L9</f>
        <v>288.97663399451847</v>
      </c>
      <c r="O9" s="108">
        <f>L9-I9</f>
        <v>0</v>
      </c>
      <c r="P9" s="109">
        <f>N9-K9</f>
        <v>-38.296093278208787</v>
      </c>
      <c r="Q9" s="110">
        <f>N9/K9</f>
        <v>0.88298415942769537</v>
      </c>
      <c r="R9" s="290"/>
      <c r="S9" s="47">
        <v>0.37387731481481479</v>
      </c>
      <c r="T9" s="48">
        <v>0.39652777777777776</v>
      </c>
      <c r="U9" s="111">
        <v>5.3833333333332689</v>
      </c>
      <c r="V9" s="112">
        <v>32.616666666666674</v>
      </c>
      <c r="W9" s="113"/>
      <c r="X9" s="116"/>
      <c r="Y9" s="276"/>
      <c r="Z9" s="277"/>
      <c r="AA9" s="117">
        <f>M9-J9</f>
        <v>-421.25702606029699</v>
      </c>
      <c r="AB9" s="110">
        <f>M9/J9</f>
        <v>0.88298415942769526</v>
      </c>
      <c r="AC9" s="282"/>
    </row>
    <row r="10" spans="1:29" ht="15.75" customHeight="1">
      <c r="A10" s="285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2931.7036868398491</v>
      </c>
      <c r="N21" s="138">
        <f>M21/L21</f>
        <v>276.57581951319332</v>
      </c>
      <c r="O21" s="139">
        <f>L21-I21</f>
        <v>0</v>
      </c>
      <c r="P21" s="140">
        <f>N21-K21</f>
        <v>-42.292105015108575</v>
      </c>
      <c r="Q21" s="141">
        <f>N21/K21</f>
        <v>0.86736795468634587</v>
      </c>
      <c r="R21" s="291"/>
      <c r="S21" s="142">
        <f>S5</f>
        <v>0.2083912037037037</v>
      </c>
      <c r="T21" s="143">
        <f>INDEX(T5:T20,COUNTA(T5:T20))</f>
        <v>0.39652777777777776</v>
      </c>
      <c r="U21" s="144"/>
      <c r="V21" s="166"/>
      <c r="W21" s="167"/>
      <c r="X21" s="138"/>
      <c r="Y21" s="279"/>
      <c r="Z21" s="280"/>
      <c r="AA21" s="168">
        <f>M21-J21</f>
        <v>-448.29631316015093</v>
      </c>
      <c r="AB21" s="141">
        <f>M21/J21</f>
        <v>0.86736795468634587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1127</v>
      </c>
      <c r="G22" s="148">
        <f t="shared" ref="G22:G23" si="5">E22*F22</f>
        <v>15811.81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2339.7923875432493</v>
      </c>
      <c r="N22" s="152">
        <f>M22/L22</f>
        <v>389.96539792387489</v>
      </c>
      <c r="O22" s="154">
        <f>L22-I22</f>
        <v>0</v>
      </c>
      <c r="P22" s="155">
        <f>N22-K22</f>
        <v>-43.367935409458426</v>
      </c>
      <c r="Q22" s="156">
        <f>N22/K22</f>
        <v>0.89992014905509599</v>
      </c>
      <c r="R22" s="289">
        <f>Q38</f>
        <v>0.90009169195954564</v>
      </c>
      <c r="S22" s="157">
        <v>0.29173611111111108</v>
      </c>
      <c r="T22" s="158">
        <v>0.31180555555555556</v>
      </c>
      <c r="U22" s="159"/>
      <c r="V22" s="160">
        <v>28.900000000000041</v>
      </c>
      <c r="W22" s="158"/>
      <c r="X22" s="169"/>
      <c r="Y22" s="292"/>
      <c r="Z22" s="293"/>
      <c r="AA22" s="115">
        <f>M22-J22</f>
        <v>-260.20761245675067</v>
      </c>
      <c r="AB22" s="156">
        <f>M22/J22</f>
        <v>0.89992014905509587</v>
      </c>
      <c r="AC22" s="281">
        <f>AB38</f>
        <v>0.90009169195954564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1368</v>
      </c>
      <c r="G23" s="103">
        <f t="shared" si="5"/>
        <v>19822.32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2340.6844106463882</v>
      </c>
      <c r="N23" s="106">
        <f>M23/L23</f>
        <v>390.11406844106472</v>
      </c>
      <c r="O23" s="108">
        <f>L23-I23</f>
        <v>0</v>
      </c>
      <c r="P23" s="109">
        <f>N23-K23</f>
        <v>-43.219264892268598</v>
      </c>
      <c r="Q23" s="110">
        <f>N23/K23</f>
        <v>0.90026323486399551</v>
      </c>
      <c r="R23" s="290"/>
      <c r="S23" s="47">
        <v>0.31527777777777777</v>
      </c>
      <c r="T23" s="48">
        <v>0.33962962962962961</v>
      </c>
      <c r="U23" s="111">
        <v>4.9999999999999822</v>
      </c>
      <c r="V23" s="112">
        <v>35.066666666666663</v>
      </c>
      <c r="W23" s="113"/>
      <c r="X23" s="13"/>
      <c r="Y23" s="276"/>
      <c r="Z23" s="277"/>
      <c r="AA23" s="117">
        <f>M23-J23</f>
        <v>-259.31558935361181</v>
      </c>
      <c r="AB23" s="110">
        <f>M23/J23</f>
        <v>0.90026323486399551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2340.2383990948188</v>
      </c>
      <c r="N38" s="138">
        <f>M38/L38</f>
        <v>390.03973318246977</v>
      </c>
      <c r="O38" s="139">
        <f>L38-I38</f>
        <v>0</v>
      </c>
      <c r="P38" s="140">
        <f>N38-K38</f>
        <v>-43.29360015086354</v>
      </c>
      <c r="Q38" s="141">
        <f>N38/K38</f>
        <v>0.90009169195954564</v>
      </c>
      <c r="R38" s="291"/>
      <c r="S38" s="142">
        <f>S22</f>
        <v>0.29173611111111108</v>
      </c>
      <c r="T38" s="143">
        <f>INDEX(T22:T37,COUNTA(T22:T37))</f>
        <v>0.33962962962962961</v>
      </c>
      <c r="U38" s="144"/>
      <c r="V38" s="166"/>
      <c r="W38" s="167"/>
      <c r="X38" s="138"/>
      <c r="Y38" s="279"/>
      <c r="Z38" s="280"/>
      <c r="AA38" s="168">
        <f>M38-J38</f>
        <v>-259.76160090518124</v>
      </c>
      <c r="AB38" s="141">
        <f>M38/J38</f>
        <v>0.90009169195954564</v>
      </c>
      <c r="AC38" s="283"/>
    </row>
    <row r="39" spans="1:29" ht="15.75" customHeight="1">
      <c r="A39" s="284" t="s">
        <v>125</v>
      </c>
      <c r="B39" s="114" t="s">
        <v>120</v>
      </c>
      <c r="C39" s="287" t="s">
        <v>127</v>
      </c>
      <c r="D39" s="288"/>
      <c r="E39" s="147">
        <v>22.28</v>
      </c>
      <c r="F39" s="97">
        <v>1282</v>
      </c>
      <c r="G39" s="148">
        <f t="shared" ref="G39:G42" si="9">E39*F39</f>
        <v>28562.960000000003</v>
      </c>
      <c r="H39" s="149"/>
      <c r="I39" s="150">
        <v>5</v>
      </c>
      <c r="J39" s="151">
        <v>3300</v>
      </c>
      <c r="K39" s="152">
        <f>J39/I39</f>
        <v>660</v>
      </c>
      <c r="L39" s="153">
        <v>5</v>
      </c>
      <c r="M39" s="151">
        <f>F39/V39*60</f>
        <v>2967.9742765273309</v>
      </c>
      <c r="N39" s="152">
        <f>M39/L39</f>
        <v>593.59485530546613</v>
      </c>
      <c r="O39" s="154">
        <f>L39-I39</f>
        <v>0</v>
      </c>
      <c r="P39" s="155">
        <f>N39-K39</f>
        <v>-66.405144694533874</v>
      </c>
      <c r="Q39" s="156">
        <f>N39/K39</f>
        <v>0.89938614440222142</v>
      </c>
      <c r="R39" s="289">
        <f>Q55</f>
        <v>0.89888427941917148</v>
      </c>
      <c r="S39" s="157">
        <v>0.29172453703703705</v>
      </c>
      <c r="T39" s="158">
        <v>0.30972222222222223</v>
      </c>
      <c r="U39" s="159"/>
      <c r="V39" s="160">
        <v>25.916666666666668</v>
      </c>
      <c r="W39" s="161"/>
      <c r="X39" s="162"/>
      <c r="Y39" s="292"/>
      <c r="Z39" s="293"/>
      <c r="AA39" s="115">
        <f>M39-J39</f>
        <v>-332.02572347266914</v>
      </c>
      <c r="AB39" s="156">
        <f>M39/J39</f>
        <v>0.89938614440222142</v>
      </c>
      <c r="AC39" s="281">
        <f>AB55</f>
        <v>0.89888427941917148</v>
      </c>
    </row>
    <row r="40" spans="1:29" ht="15.75" customHeight="1">
      <c r="A40" s="285"/>
      <c r="B40" s="100" t="s">
        <v>120</v>
      </c>
      <c r="C40" s="274" t="s">
        <v>126</v>
      </c>
      <c r="D40" s="275"/>
      <c r="E40" s="101">
        <v>21.45</v>
      </c>
      <c r="F40" s="102">
        <v>1589</v>
      </c>
      <c r="G40" s="103">
        <f t="shared" si="9"/>
        <v>34084.049999999996</v>
      </c>
      <c r="H40" s="26"/>
      <c r="I40" s="104">
        <v>4</v>
      </c>
      <c r="J40" s="105">
        <v>3300</v>
      </c>
      <c r="K40" s="106">
        <f t="shared" ref="K40:K42" si="10">J40/I40</f>
        <v>825</v>
      </c>
      <c r="L40" s="107">
        <v>4</v>
      </c>
      <c r="M40" s="105">
        <f>F40/V40*60</f>
        <v>2968.5521536066417</v>
      </c>
      <c r="N40" s="106">
        <f>M40/L40</f>
        <v>742.13803840166042</v>
      </c>
      <c r="O40" s="108">
        <f>L40-I40</f>
        <v>0</v>
      </c>
      <c r="P40" s="109">
        <f>N40-K40</f>
        <v>-82.861961598339576</v>
      </c>
      <c r="Q40" s="110">
        <f>N40/K40</f>
        <v>0.89956125866867931</v>
      </c>
      <c r="R40" s="290"/>
      <c r="S40" s="47">
        <v>0.31319444444444444</v>
      </c>
      <c r="T40" s="48">
        <v>0.33549768518518519</v>
      </c>
      <c r="U40" s="111">
        <v>4.9999999999999822</v>
      </c>
      <c r="V40" s="112">
        <v>32.116666666666674</v>
      </c>
      <c r="W40" s="113"/>
      <c r="X40" s="116"/>
      <c r="Y40" s="276"/>
      <c r="Z40" s="277"/>
      <c r="AA40" s="117">
        <f>M40-J40</f>
        <v>-331.4478463933583</v>
      </c>
      <c r="AB40" s="110">
        <f>M40/J40</f>
        <v>0.89956125866867931</v>
      </c>
      <c r="AC40" s="282"/>
    </row>
    <row r="41" spans="1:29" ht="15.75" customHeight="1">
      <c r="A41" s="285"/>
      <c r="B41" s="100" t="s">
        <v>120</v>
      </c>
      <c r="C41" s="274" t="s">
        <v>214</v>
      </c>
      <c r="D41" s="275"/>
      <c r="E41" s="101">
        <v>27.27</v>
      </c>
      <c r="F41" s="102">
        <v>1801</v>
      </c>
      <c r="G41" s="103">
        <f t="shared" si="9"/>
        <v>49113.27</v>
      </c>
      <c r="H41" s="26"/>
      <c r="I41" s="104">
        <v>5</v>
      </c>
      <c r="J41" s="105">
        <v>3300</v>
      </c>
      <c r="K41" s="106">
        <f t="shared" si="10"/>
        <v>660</v>
      </c>
      <c r="L41" s="107">
        <v>5</v>
      </c>
      <c r="M41" s="105">
        <f>F41/V41*60</f>
        <v>2964.6090534979467</v>
      </c>
      <c r="N41" s="106">
        <f>M41/L41</f>
        <v>592.92181069958929</v>
      </c>
      <c r="O41" s="108">
        <f>L41-I41</f>
        <v>0</v>
      </c>
      <c r="P41" s="109">
        <f>N41-K41</f>
        <v>-67.078189300410713</v>
      </c>
      <c r="Q41" s="110">
        <f>N41/K41</f>
        <v>0.89836637984786261</v>
      </c>
      <c r="R41" s="290"/>
      <c r="S41" s="47">
        <v>0.33958333333333335</v>
      </c>
      <c r="T41" s="48">
        <v>0.36489583333333331</v>
      </c>
      <c r="U41" s="111">
        <v>5.8833333333333471</v>
      </c>
      <c r="V41" s="112">
        <v>36.449999999999946</v>
      </c>
      <c r="W41" s="113"/>
      <c r="X41" s="116"/>
      <c r="Y41" s="276"/>
      <c r="Z41" s="277"/>
      <c r="AA41" s="117">
        <f>M41-J41</f>
        <v>-335.39094650205334</v>
      </c>
      <c r="AB41" s="110">
        <f>M41/J41</f>
        <v>0.89836637984786261</v>
      </c>
      <c r="AC41" s="282"/>
    </row>
    <row r="42" spans="1:29" ht="15.75" customHeight="1">
      <c r="A42" s="285"/>
      <c r="B42" s="100" t="s">
        <v>120</v>
      </c>
      <c r="C42" s="274" t="s">
        <v>204</v>
      </c>
      <c r="D42" s="275"/>
      <c r="E42" s="101">
        <v>18.53</v>
      </c>
      <c r="F42" s="102">
        <v>3678</v>
      </c>
      <c r="G42" s="103">
        <f t="shared" si="9"/>
        <v>68153.340000000011</v>
      </c>
      <c r="H42" s="26"/>
      <c r="I42" s="104">
        <v>3</v>
      </c>
      <c r="J42" s="105">
        <v>3300</v>
      </c>
      <c r="K42" s="106">
        <f t="shared" si="10"/>
        <v>1100</v>
      </c>
      <c r="L42" s="107">
        <v>3</v>
      </c>
      <c r="M42" s="105">
        <f>F42/V42*60</f>
        <v>2964.1370047011433</v>
      </c>
      <c r="N42" s="106">
        <f>M42/L42</f>
        <v>988.04566823371442</v>
      </c>
      <c r="O42" s="108">
        <f>L42-I42</f>
        <v>0</v>
      </c>
      <c r="P42" s="109">
        <f>N42-K42</f>
        <v>-111.95433176628558</v>
      </c>
      <c r="Q42" s="110">
        <f>N42/K42</f>
        <v>0.89822333475792215</v>
      </c>
      <c r="R42" s="290"/>
      <c r="S42" s="47">
        <v>0.36805555555555558</v>
      </c>
      <c r="T42" s="48">
        <v>0.41975694444444445</v>
      </c>
      <c r="U42" s="111">
        <v>4.5500000000000718</v>
      </c>
      <c r="V42" s="112">
        <v>74.44999999999996</v>
      </c>
      <c r="W42" s="113"/>
      <c r="X42" s="116"/>
      <c r="Y42" s="276"/>
      <c r="Z42" s="277"/>
      <c r="AA42" s="117">
        <f>M42-J42</f>
        <v>-335.86299529885673</v>
      </c>
      <c r="AB42" s="110">
        <f>M42/J42</f>
        <v>0.89822333475792215</v>
      </c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99"/>
      <c r="G55" s="135"/>
      <c r="H55" s="69"/>
      <c r="I55" s="136">
        <f t="shared" ref="I55:J55" si="11">AVERAGE(I39:I54)</f>
        <v>4.25</v>
      </c>
      <c r="J55" s="137">
        <f t="shared" si="11"/>
        <v>3300</v>
      </c>
      <c r="K55" s="138">
        <f t="shared" ref="K55" si="12">J55/I55</f>
        <v>776.47058823529414</v>
      </c>
      <c r="L55" s="136">
        <f t="shared" ref="L55:M55" si="13">AVERAGE(L39:L54)</f>
        <v>4.25</v>
      </c>
      <c r="M55" s="137">
        <f t="shared" si="13"/>
        <v>2966.3181220832657</v>
      </c>
      <c r="N55" s="138">
        <f>M55/L55</f>
        <v>697.95720519606255</v>
      </c>
      <c r="O55" s="139">
        <f>L55-I55</f>
        <v>0</v>
      </c>
      <c r="P55" s="140">
        <f>N55-K55</f>
        <v>-78.513383039231599</v>
      </c>
      <c r="Q55" s="141">
        <f>N55/K55</f>
        <v>0.89888427941917148</v>
      </c>
      <c r="R55" s="291"/>
      <c r="S55" s="142">
        <f>S39</f>
        <v>0.29172453703703705</v>
      </c>
      <c r="T55" s="143">
        <f>INDEX(T39:T54,COUNTA(T39:T54))</f>
        <v>0.41975694444444445</v>
      </c>
      <c r="U55" s="144"/>
      <c r="V55" s="166"/>
      <c r="W55" s="99"/>
      <c r="X55" s="69"/>
      <c r="Y55" s="279"/>
      <c r="Z55" s="280"/>
      <c r="AA55" s="168">
        <f>M55-J55</f>
        <v>-333.68187791673427</v>
      </c>
      <c r="AB55" s="141">
        <f>M55/J55</f>
        <v>0.89888427941917148</v>
      </c>
      <c r="AC55" s="283"/>
    </row>
    <row r="56" spans="1:29" ht="15.75" customHeight="1">
      <c r="A56" s="294" t="s">
        <v>71</v>
      </c>
      <c r="B56" s="114" t="s">
        <v>120</v>
      </c>
      <c r="C56" s="287" t="s">
        <v>130</v>
      </c>
      <c r="D56" s="288"/>
      <c r="E56" s="147">
        <v>18.18</v>
      </c>
      <c r="F56" s="97">
        <v>1338</v>
      </c>
      <c r="G56" s="148">
        <f t="shared" ref="G56:G59" si="14">E56*F56</f>
        <v>24324.84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3168.9473684210552</v>
      </c>
      <c r="N56" s="152">
        <f>M56/L56</f>
        <v>1056.3157894736851</v>
      </c>
      <c r="O56" s="154">
        <f>L56-I56</f>
        <v>0</v>
      </c>
      <c r="P56" s="155">
        <f>N56-K56</f>
        <v>-143.68421052631493</v>
      </c>
      <c r="Q56" s="156">
        <f>N56/K56</f>
        <v>0.88026315789473752</v>
      </c>
      <c r="R56" s="289">
        <f>Q72</f>
        <v>0.88375437291486425</v>
      </c>
      <c r="S56" s="157">
        <v>0.20833333333333334</v>
      </c>
      <c r="T56" s="158">
        <v>0.22592592592592592</v>
      </c>
      <c r="U56" s="159"/>
      <c r="V56" s="160">
        <v>25.333333333333311</v>
      </c>
      <c r="W56" s="161"/>
      <c r="X56" s="162"/>
      <c r="Y56" s="292"/>
      <c r="Z56" s="293"/>
      <c r="AA56" s="115">
        <f>M56-J56</f>
        <v>-431.05263157894478</v>
      </c>
      <c r="AB56" s="156">
        <f>M56/J56</f>
        <v>0.88026315789473752</v>
      </c>
      <c r="AC56" s="281">
        <f>AB72</f>
        <v>0.88375437291486436</v>
      </c>
    </row>
    <row r="57" spans="1:29" ht="15.75" customHeight="1">
      <c r="A57" s="295"/>
      <c r="B57" s="100" t="s">
        <v>120</v>
      </c>
      <c r="C57" s="274" t="s">
        <v>132</v>
      </c>
      <c r="D57" s="275"/>
      <c r="E57" s="101">
        <v>18.18</v>
      </c>
      <c r="F57" s="102">
        <v>2548</v>
      </c>
      <c r="G57" s="103">
        <f t="shared" si="14"/>
        <v>46322.64</v>
      </c>
      <c r="H57" s="26"/>
      <c r="I57" s="104">
        <v>3</v>
      </c>
      <c r="J57" s="105">
        <v>3600</v>
      </c>
      <c r="K57" s="106">
        <f t="shared" ref="K57:K93" si="15">J57/I57</f>
        <v>1200</v>
      </c>
      <c r="L57" s="107">
        <v>3</v>
      </c>
      <c r="M57" s="105">
        <f>F57/V57*60</f>
        <v>3166.3099758370727</v>
      </c>
      <c r="N57" s="106">
        <f>M57/L57</f>
        <v>1055.4366586123576</v>
      </c>
      <c r="O57" s="108">
        <f>L57-I57</f>
        <v>0</v>
      </c>
      <c r="P57" s="109">
        <f>N57-K57</f>
        <v>-144.56334138764237</v>
      </c>
      <c r="Q57" s="110">
        <f>N57/K57</f>
        <v>0.87953054884363135</v>
      </c>
      <c r="R57" s="290"/>
      <c r="S57" s="47">
        <v>0.2361111111111111</v>
      </c>
      <c r="T57" s="48">
        <v>0.2696412037037037</v>
      </c>
      <c r="U57" s="111">
        <v>14.666666666666668</v>
      </c>
      <c r="V57" s="112">
        <v>48.283333333333339</v>
      </c>
      <c r="W57" s="113"/>
      <c r="X57" s="116"/>
      <c r="Y57" s="276"/>
      <c r="Z57" s="277"/>
      <c r="AA57" s="117">
        <f>M57-J57</f>
        <v>-433.69002416292733</v>
      </c>
      <c r="AB57" s="110">
        <f>M57/J57</f>
        <v>0.87953054884363124</v>
      </c>
      <c r="AC57" s="282"/>
    </row>
    <row r="58" spans="1:29" ht="15.75" customHeight="1">
      <c r="A58" s="295"/>
      <c r="B58" s="100" t="s">
        <v>120</v>
      </c>
      <c r="C58" s="274" t="s">
        <v>131</v>
      </c>
      <c r="D58" s="275"/>
      <c r="E58" s="101">
        <v>14.03</v>
      </c>
      <c r="F58" s="102">
        <v>4900</v>
      </c>
      <c r="G58" s="103">
        <f t="shared" si="14"/>
        <v>68747</v>
      </c>
      <c r="H58" s="26"/>
      <c r="I58" s="104">
        <v>3</v>
      </c>
      <c r="J58" s="105">
        <v>3000</v>
      </c>
      <c r="K58" s="106">
        <f t="shared" si="15"/>
        <v>1000</v>
      </c>
      <c r="L58" s="107">
        <v>3</v>
      </c>
      <c r="M58" s="105">
        <f>F58/V58*60</f>
        <v>2693.1297709923665</v>
      </c>
      <c r="N58" s="106">
        <f>M58/L58</f>
        <v>897.70992366412213</v>
      </c>
      <c r="O58" s="108">
        <f>L58-I58</f>
        <v>0</v>
      </c>
      <c r="P58" s="109">
        <f>N58-K58</f>
        <v>-102.29007633587787</v>
      </c>
      <c r="Q58" s="110">
        <f>N58/K58</f>
        <v>0.89770992366412217</v>
      </c>
      <c r="R58" s="290"/>
      <c r="S58" s="47">
        <v>0.27986111111111112</v>
      </c>
      <c r="T58" s="48">
        <v>0.35567129629629629</v>
      </c>
      <c r="U58" s="111">
        <v>14.716666666666676</v>
      </c>
      <c r="V58" s="112">
        <v>109.16666666666666</v>
      </c>
      <c r="W58" s="113"/>
      <c r="X58" s="116"/>
      <c r="Y58" s="276"/>
      <c r="Z58" s="277"/>
      <c r="AA58" s="117">
        <f>M58-J58</f>
        <v>-306.8702290076335</v>
      </c>
      <c r="AB58" s="110">
        <f>M58/J58</f>
        <v>0.89770992366412217</v>
      </c>
      <c r="AC58" s="282"/>
    </row>
    <row r="59" spans="1:29" ht="15.75" customHeight="1">
      <c r="A59" s="295"/>
      <c r="B59" s="100" t="s">
        <v>120</v>
      </c>
      <c r="C59" s="274" t="s">
        <v>133</v>
      </c>
      <c r="D59" s="275"/>
      <c r="E59" s="101">
        <v>14.28</v>
      </c>
      <c r="F59" s="102">
        <v>6590</v>
      </c>
      <c r="G59" s="103">
        <f t="shared" si="14"/>
        <v>94105.2</v>
      </c>
      <c r="H59" s="26"/>
      <c r="I59" s="104">
        <v>3</v>
      </c>
      <c r="J59" s="105">
        <v>3600</v>
      </c>
      <c r="K59" s="106">
        <f t="shared" si="15"/>
        <v>1200</v>
      </c>
      <c r="L59" s="107">
        <v>3</v>
      </c>
      <c r="M59" s="105">
        <f>F59/V59*60</f>
        <v>3167.4232309746335</v>
      </c>
      <c r="N59" s="106">
        <f>M59/L59</f>
        <v>1055.8077436582112</v>
      </c>
      <c r="O59" s="108">
        <f>L59-I59</f>
        <v>0</v>
      </c>
      <c r="P59" s="109">
        <f>N59-K59</f>
        <v>-144.19225634178883</v>
      </c>
      <c r="Q59" s="110">
        <f>N59/K59</f>
        <v>0.87983978638184268</v>
      </c>
      <c r="R59" s="290"/>
      <c r="S59" s="47">
        <v>0.36608796296296298</v>
      </c>
      <c r="T59" s="48">
        <v>0.45277777777777778</v>
      </c>
      <c r="U59" s="111">
        <v>15.000000000000027</v>
      </c>
      <c r="V59" s="112">
        <v>124.83333333333331</v>
      </c>
      <c r="W59" s="113"/>
      <c r="X59" s="116"/>
      <c r="Y59" s="276"/>
      <c r="Z59" s="277"/>
      <c r="AA59" s="117">
        <f>M59-J59</f>
        <v>-432.5767690253665</v>
      </c>
      <c r="AB59" s="110">
        <f>M59/J59</f>
        <v>0.87983978638184268</v>
      </c>
      <c r="AC59" s="282"/>
    </row>
    <row r="60" spans="1:29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26"/>
      <c r="X66" s="127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26"/>
      <c r="X67" s="127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26"/>
      <c r="X68" s="127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26"/>
      <c r="X69" s="127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26"/>
      <c r="X70" s="127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6">AVERAGE(I56:I71)</f>
        <v>3</v>
      </c>
      <c r="J72" s="137">
        <f t="shared" si="16"/>
        <v>3450</v>
      </c>
      <c r="K72" s="138">
        <f t="shared" ref="K72" si="17">J72/I72</f>
        <v>1150</v>
      </c>
      <c r="L72" s="136">
        <f t="shared" ref="L72:M72" si="18">AVERAGE(L56:L71)</f>
        <v>3</v>
      </c>
      <c r="M72" s="137">
        <f t="shared" si="18"/>
        <v>3048.9525865562819</v>
      </c>
      <c r="N72" s="138">
        <f t="shared" ref="N72:N77" si="19">M72/L72</f>
        <v>1016.3175288520939</v>
      </c>
      <c r="O72" s="139">
        <f t="shared" ref="O72:O77" si="20">L72-I72</f>
        <v>0</v>
      </c>
      <c r="P72" s="140">
        <f t="shared" ref="P72:P77" si="21">N72-K72</f>
        <v>-133.68247114790609</v>
      </c>
      <c r="Q72" s="141">
        <f t="shared" ref="Q72:Q77" si="22">N72/K72</f>
        <v>0.88375437291486425</v>
      </c>
      <c r="R72" s="291"/>
      <c r="S72" s="142">
        <f>S56</f>
        <v>0.20833333333333334</v>
      </c>
      <c r="T72" s="143">
        <f>INDEX(T56:T71,COUNTA(T56:T71))</f>
        <v>0.45277777777777778</v>
      </c>
      <c r="U72" s="144"/>
      <c r="V72" s="166"/>
      <c r="W72" s="99"/>
      <c r="X72" s="69"/>
      <c r="Y72" s="279"/>
      <c r="Z72" s="280"/>
      <c r="AA72" s="168">
        <f t="shared" ref="AA72:AA77" si="23">M72-J72</f>
        <v>-401.04741344371814</v>
      </c>
      <c r="AB72" s="141">
        <f t="shared" ref="AB72:AB77" si="24">M72/J72</f>
        <v>0.88375437291486436</v>
      </c>
      <c r="AC72" s="283"/>
    </row>
    <row r="73" spans="1:29" ht="15.75" customHeight="1">
      <c r="A73" s="284" t="s">
        <v>78</v>
      </c>
      <c r="B73" s="114" t="s">
        <v>120</v>
      </c>
      <c r="C73" s="287" t="s">
        <v>134</v>
      </c>
      <c r="D73" s="288"/>
      <c r="E73" s="147">
        <v>25.03</v>
      </c>
      <c r="F73" s="97">
        <v>1710</v>
      </c>
      <c r="G73" s="148">
        <f t="shared" ref="G73:G77" si="25">E73*F73</f>
        <v>42801.3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2935.6223175965638</v>
      </c>
      <c r="N73" s="152">
        <f t="shared" si="19"/>
        <v>733.90557939914095</v>
      </c>
      <c r="O73" s="154">
        <f t="shared" si="20"/>
        <v>0</v>
      </c>
      <c r="P73" s="155">
        <f t="shared" si="21"/>
        <v>-91.094420600859053</v>
      </c>
      <c r="Q73" s="156">
        <f t="shared" si="22"/>
        <v>0.88958252048380726</v>
      </c>
      <c r="R73" s="289">
        <f>Q89</f>
        <v>0.88693713566705734</v>
      </c>
      <c r="S73" s="157">
        <v>0.20836805555555554</v>
      </c>
      <c r="T73" s="158">
        <v>0.2326388888888889</v>
      </c>
      <c r="U73" s="159"/>
      <c r="V73" s="160">
        <v>34.950000000000031</v>
      </c>
      <c r="W73" s="158"/>
      <c r="X73" s="169"/>
      <c r="Y73" s="292"/>
      <c r="Z73" s="293"/>
      <c r="AA73" s="115">
        <f t="shared" si="23"/>
        <v>-364.37768240343621</v>
      </c>
      <c r="AB73" s="156">
        <f t="shared" si="24"/>
        <v>0.88958252048380726</v>
      </c>
      <c r="AC73" s="281">
        <f>AB89</f>
        <v>0.88693713566705734</v>
      </c>
    </row>
    <row r="74" spans="1:29" ht="15.75" customHeight="1">
      <c r="A74" s="285"/>
      <c r="B74" s="100" t="s">
        <v>120</v>
      </c>
      <c r="C74" s="274" t="s">
        <v>135</v>
      </c>
      <c r="D74" s="275"/>
      <c r="E74" s="101">
        <v>24.82</v>
      </c>
      <c r="F74" s="102">
        <v>2039</v>
      </c>
      <c r="G74" s="103">
        <f t="shared" si="25"/>
        <v>50607.98</v>
      </c>
      <c r="H74" s="26"/>
      <c r="I74" s="104">
        <v>4</v>
      </c>
      <c r="J74" s="105">
        <v>3300</v>
      </c>
      <c r="K74" s="106">
        <f t="shared" si="15"/>
        <v>825</v>
      </c>
      <c r="L74" s="107">
        <v>4</v>
      </c>
      <c r="M74" s="105">
        <f>F74/V74*60</f>
        <v>2936.1600000000012</v>
      </c>
      <c r="N74" s="106">
        <f t="shared" si="19"/>
        <v>734.0400000000003</v>
      </c>
      <c r="O74" s="108">
        <f t="shared" si="20"/>
        <v>0</v>
      </c>
      <c r="P74" s="109">
        <f t="shared" si="21"/>
        <v>-90.959999999999695</v>
      </c>
      <c r="Q74" s="110">
        <f t="shared" si="22"/>
        <v>0.88974545454545495</v>
      </c>
      <c r="R74" s="290"/>
      <c r="S74" s="47">
        <v>0.24328703703703702</v>
      </c>
      <c r="T74" s="48">
        <v>0.2722222222222222</v>
      </c>
      <c r="U74" s="111">
        <v>15.333333333333306</v>
      </c>
      <c r="V74" s="112">
        <v>41.66666666666665</v>
      </c>
      <c r="W74" s="113"/>
      <c r="X74" s="13"/>
      <c r="Y74" s="276"/>
      <c r="Z74" s="277"/>
      <c r="AA74" s="117">
        <f t="shared" si="23"/>
        <v>-363.83999999999878</v>
      </c>
      <c r="AB74" s="110">
        <f t="shared" si="24"/>
        <v>0.88974545454545495</v>
      </c>
      <c r="AC74" s="282"/>
    </row>
    <row r="75" spans="1:29" ht="15.75" customHeight="1">
      <c r="A75" s="285"/>
      <c r="B75" s="100" t="s">
        <v>120</v>
      </c>
      <c r="C75" s="274" t="s">
        <v>136</v>
      </c>
      <c r="D75" s="275"/>
      <c r="E75" s="101">
        <v>30</v>
      </c>
      <c r="F75" s="102">
        <v>3236</v>
      </c>
      <c r="G75" s="103">
        <f t="shared" si="25"/>
        <v>97080</v>
      </c>
      <c r="H75" s="26"/>
      <c r="I75" s="104">
        <v>3</v>
      </c>
      <c r="J75" s="105">
        <v>3000</v>
      </c>
      <c r="K75" s="106">
        <f t="shared" si="15"/>
        <v>1000</v>
      </c>
      <c r="L75" s="107">
        <v>3</v>
      </c>
      <c r="M75" s="105">
        <f>F75/V75*60</f>
        <v>2693.5491329479783</v>
      </c>
      <c r="N75" s="106">
        <f t="shared" si="19"/>
        <v>897.84971098265942</v>
      </c>
      <c r="O75" s="108">
        <f t="shared" si="20"/>
        <v>0</v>
      </c>
      <c r="P75" s="109">
        <f t="shared" si="21"/>
        <v>-102.15028901734058</v>
      </c>
      <c r="Q75" s="110">
        <f t="shared" si="22"/>
        <v>0.89784971098265942</v>
      </c>
      <c r="R75" s="290"/>
      <c r="S75" s="47">
        <v>0.28263888888888888</v>
      </c>
      <c r="T75" s="48">
        <v>0.33269675925925923</v>
      </c>
      <c r="U75" s="111">
        <v>15.000000000000027</v>
      </c>
      <c r="V75" s="112">
        <v>72.0833333333333</v>
      </c>
      <c r="W75" s="113"/>
      <c r="X75" s="13"/>
      <c r="Y75" s="276"/>
      <c r="Z75" s="277"/>
      <c r="AA75" s="117">
        <f t="shared" si="23"/>
        <v>-306.45086705202175</v>
      </c>
      <c r="AB75" s="110">
        <f t="shared" si="24"/>
        <v>0.89784971098265942</v>
      </c>
      <c r="AC75" s="282"/>
    </row>
    <row r="76" spans="1:29" ht="15.75" customHeight="1">
      <c r="A76" s="285"/>
      <c r="B76" s="100" t="s">
        <v>120</v>
      </c>
      <c r="C76" s="274" t="s">
        <v>128</v>
      </c>
      <c r="D76" s="275"/>
      <c r="E76" s="101">
        <v>17.89</v>
      </c>
      <c r="F76" s="102">
        <v>3345</v>
      </c>
      <c r="G76" s="103">
        <f t="shared" si="25"/>
        <v>59842.05</v>
      </c>
      <c r="H76" s="26"/>
      <c r="I76" s="104">
        <v>4</v>
      </c>
      <c r="J76" s="105">
        <v>3600</v>
      </c>
      <c r="K76" s="106">
        <f t="shared" si="15"/>
        <v>900</v>
      </c>
      <c r="L76" s="107">
        <v>4</v>
      </c>
      <c r="M76" s="105">
        <f>F76/V76*60</f>
        <v>3168.9473684210543</v>
      </c>
      <c r="N76" s="106">
        <f t="shared" si="19"/>
        <v>792.23684210526358</v>
      </c>
      <c r="O76" s="108">
        <f t="shared" si="20"/>
        <v>0</v>
      </c>
      <c r="P76" s="109">
        <f t="shared" si="21"/>
        <v>-107.76315789473642</v>
      </c>
      <c r="Q76" s="110">
        <f t="shared" si="22"/>
        <v>0.8802631578947373</v>
      </c>
      <c r="R76" s="290"/>
      <c r="S76" s="47">
        <v>0.34375</v>
      </c>
      <c r="T76" s="48">
        <v>0.38773148148148145</v>
      </c>
      <c r="U76" s="111">
        <v>15.916666666666703</v>
      </c>
      <c r="V76" s="112">
        <v>63.333333333333293</v>
      </c>
      <c r="W76" s="113"/>
      <c r="X76" s="116"/>
      <c r="Y76" s="276"/>
      <c r="Z76" s="277"/>
      <c r="AA76" s="117">
        <f t="shared" si="23"/>
        <v>-431.05263157894569</v>
      </c>
      <c r="AB76" s="110">
        <f t="shared" si="24"/>
        <v>0.8802631578947373</v>
      </c>
      <c r="AC76" s="282"/>
    </row>
    <row r="77" spans="1:29" ht="15.75" customHeight="1">
      <c r="A77" s="285"/>
      <c r="B77" s="100" t="s">
        <v>120</v>
      </c>
      <c r="C77" s="274" t="s">
        <v>129</v>
      </c>
      <c r="D77" s="275"/>
      <c r="E77" s="101">
        <v>16.66</v>
      </c>
      <c r="F77" s="102">
        <v>5475</v>
      </c>
      <c r="G77" s="103">
        <f t="shared" si="25"/>
        <v>91213.5</v>
      </c>
      <c r="H77" s="13"/>
      <c r="I77" s="104">
        <v>5</v>
      </c>
      <c r="J77" s="105">
        <v>3600</v>
      </c>
      <c r="K77" s="106">
        <f t="shared" si="15"/>
        <v>720</v>
      </c>
      <c r="L77" s="118">
        <v>5</v>
      </c>
      <c r="M77" s="105">
        <f>F77/V77*60</f>
        <v>3166.2650602409644</v>
      </c>
      <c r="N77" s="106">
        <f t="shared" si="19"/>
        <v>633.25301204819289</v>
      </c>
      <c r="O77" s="108">
        <f t="shared" si="20"/>
        <v>0</v>
      </c>
      <c r="P77" s="109">
        <f t="shared" si="21"/>
        <v>-86.746987951807114</v>
      </c>
      <c r="Q77" s="110">
        <f t="shared" si="22"/>
        <v>0.87951807228915679</v>
      </c>
      <c r="R77" s="290"/>
      <c r="S77" s="47">
        <v>0.39809027777777778</v>
      </c>
      <c r="T77" s="48">
        <v>0.47013888888888888</v>
      </c>
      <c r="U77" s="111">
        <v>14.916666666666707</v>
      </c>
      <c r="V77" s="112">
        <v>103.74999999999999</v>
      </c>
      <c r="W77" s="113"/>
      <c r="X77" s="116"/>
      <c r="Y77" s="276"/>
      <c r="Z77" s="277"/>
      <c r="AA77" s="117">
        <f t="shared" si="23"/>
        <v>-433.73493975903557</v>
      </c>
      <c r="AB77" s="110">
        <f t="shared" si="24"/>
        <v>0.87951807228915679</v>
      </c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50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26"/>
      <c r="X81" s="127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26"/>
      <c r="X82" s="127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6">AVERAGE(I73:I88)</f>
        <v>4</v>
      </c>
      <c r="J89" s="137">
        <f t="shared" si="26"/>
        <v>3360</v>
      </c>
      <c r="K89" s="138">
        <f t="shared" ref="K89" si="27">J89/I89</f>
        <v>840</v>
      </c>
      <c r="L89" s="136">
        <f t="shared" ref="L89:M89" si="28">AVERAGE(L73:L88)</f>
        <v>4</v>
      </c>
      <c r="M89" s="137">
        <f t="shared" si="28"/>
        <v>2980.1087758413128</v>
      </c>
      <c r="N89" s="138">
        <f>M89/L89</f>
        <v>745.02719396032819</v>
      </c>
      <c r="O89" s="139">
        <f>L89-I89</f>
        <v>0</v>
      </c>
      <c r="P89" s="140">
        <f>N89-K89</f>
        <v>-94.972806039671809</v>
      </c>
      <c r="Q89" s="141">
        <f>N89/K89</f>
        <v>0.88693713566705734</v>
      </c>
      <c r="R89" s="291"/>
      <c r="S89" s="142">
        <f>S73</f>
        <v>0.20836805555555554</v>
      </c>
      <c r="T89" s="143">
        <f>INDEX(T73:T88,COUNTA(T73:T88))</f>
        <v>0.47013888888888888</v>
      </c>
      <c r="U89" s="144"/>
      <c r="V89" s="166"/>
      <c r="W89" s="167"/>
      <c r="X89" s="138"/>
      <c r="Y89" s="279"/>
      <c r="Z89" s="280"/>
      <c r="AA89" s="168">
        <f>M89-J89</f>
        <v>-379.89122415868724</v>
      </c>
      <c r="AB89" s="141">
        <f>M89/J89</f>
        <v>0.88693713566705734</v>
      </c>
      <c r="AC89" s="283"/>
    </row>
    <row r="90" spans="1:29" ht="15.75" customHeight="1">
      <c r="A90" s="294" t="s">
        <v>137</v>
      </c>
      <c r="B90" s="114" t="s">
        <v>114</v>
      </c>
      <c r="C90" s="287" t="s">
        <v>138</v>
      </c>
      <c r="D90" s="288"/>
      <c r="E90" s="147">
        <v>25.64</v>
      </c>
      <c r="F90" s="97">
        <v>1830</v>
      </c>
      <c r="G90" s="148">
        <f t="shared" ref="G90:G93" si="29">E90*F90</f>
        <v>46921.200000000004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3178.0028943560087</v>
      </c>
      <c r="N90" s="152">
        <f>M90/L90</f>
        <v>288.90935403236443</v>
      </c>
      <c r="O90" s="154">
        <f>L90-I90</f>
        <v>0</v>
      </c>
      <c r="P90" s="155">
        <f>N90-K90</f>
        <v>-38.363373240362819</v>
      </c>
      <c r="Q90" s="156">
        <f>N90/K90</f>
        <v>0.88277858176555801</v>
      </c>
      <c r="R90" s="289">
        <f>Q106</f>
        <v>0.87393842918126086</v>
      </c>
      <c r="S90" s="157">
        <v>0.70864583333333331</v>
      </c>
      <c r="T90" s="158">
        <v>0.73263888888888884</v>
      </c>
      <c r="U90" s="159"/>
      <c r="V90" s="160">
        <v>34.549999999999969</v>
      </c>
      <c r="W90" s="158"/>
      <c r="X90" s="169"/>
      <c r="Y90" s="292"/>
      <c r="Z90" s="293"/>
      <c r="AA90" s="115">
        <f>M90-J90</f>
        <v>-421.99710564399129</v>
      </c>
      <c r="AB90" s="156">
        <f>M90/J90</f>
        <v>0.88277858176555801</v>
      </c>
      <c r="AC90" s="281">
        <f>AB106</f>
        <v>0.87393842918126086</v>
      </c>
    </row>
    <row r="91" spans="1:29" ht="15.75" customHeight="1">
      <c r="A91" s="295"/>
      <c r="B91" s="100" t="s">
        <v>114</v>
      </c>
      <c r="C91" s="274" t="s">
        <v>139</v>
      </c>
      <c r="D91" s="275"/>
      <c r="E91" s="101">
        <v>29.52</v>
      </c>
      <c r="F91" s="102">
        <v>2132</v>
      </c>
      <c r="G91" s="103">
        <f t="shared" si="29"/>
        <v>62936.639999999999</v>
      </c>
      <c r="H91" s="26"/>
      <c r="I91" s="104">
        <v>12</v>
      </c>
      <c r="J91" s="105">
        <v>3600</v>
      </c>
      <c r="K91" s="106">
        <f t="shared" si="15"/>
        <v>300</v>
      </c>
      <c r="L91" s="107">
        <v>12</v>
      </c>
      <c r="M91" s="105">
        <f>F91/V91*60</f>
        <v>3140.4255319149038</v>
      </c>
      <c r="N91" s="106">
        <f>M91/L91</f>
        <v>261.7021276595753</v>
      </c>
      <c r="O91" s="108">
        <f>L91-I91</f>
        <v>0</v>
      </c>
      <c r="P91" s="109">
        <f>N91-K91</f>
        <v>-38.297872340424703</v>
      </c>
      <c r="Q91" s="110">
        <f>N91/K91</f>
        <v>0.87234042553191771</v>
      </c>
      <c r="R91" s="290"/>
      <c r="S91" s="47">
        <v>0.73629629629629634</v>
      </c>
      <c r="T91" s="48">
        <v>0.76458333333333328</v>
      </c>
      <c r="U91" s="111">
        <v>5.2666666666667972</v>
      </c>
      <c r="V91" s="112">
        <v>40.733333333333199</v>
      </c>
      <c r="W91" s="113"/>
      <c r="X91" s="13"/>
      <c r="Y91" s="276"/>
      <c r="Z91" s="277"/>
      <c r="AA91" s="117">
        <f>M91-J91</f>
        <v>-459.57446808509621</v>
      </c>
      <c r="AB91" s="110">
        <f>M91/J91</f>
        <v>0.87234042553191771</v>
      </c>
      <c r="AC91" s="282"/>
    </row>
    <row r="92" spans="1:29" ht="15.75" customHeight="1">
      <c r="A92" s="295"/>
      <c r="B92" s="100" t="s">
        <v>114</v>
      </c>
      <c r="C92" s="274" t="s">
        <v>140</v>
      </c>
      <c r="D92" s="275"/>
      <c r="E92" s="101">
        <v>29.85</v>
      </c>
      <c r="F92" s="102">
        <v>2244</v>
      </c>
      <c r="G92" s="103">
        <f t="shared" si="29"/>
        <v>66983.400000000009</v>
      </c>
      <c r="H92" s="26"/>
      <c r="I92" s="104">
        <v>12</v>
      </c>
      <c r="J92" s="105">
        <v>3600</v>
      </c>
      <c r="K92" s="106">
        <f t="shared" si="15"/>
        <v>300</v>
      </c>
      <c r="L92" s="107">
        <v>12</v>
      </c>
      <c r="M92" s="105">
        <f>F92/V92*60</f>
        <v>3140.9020217729326</v>
      </c>
      <c r="N92" s="106">
        <f>M92/L92</f>
        <v>261.74183514774438</v>
      </c>
      <c r="O92" s="108">
        <f>L92-I92</f>
        <v>0</v>
      </c>
      <c r="P92" s="109">
        <f>N92-K92</f>
        <v>-38.258164852255618</v>
      </c>
      <c r="Q92" s="110">
        <f>N92/K92</f>
        <v>0.87247278382581461</v>
      </c>
      <c r="R92" s="290"/>
      <c r="S92" s="47">
        <v>0.76814814814814814</v>
      </c>
      <c r="T92" s="48">
        <v>0.79791666666666672</v>
      </c>
      <c r="U92" s="111">
        <v>5.1333333333333897</v>
      </c>
      <c r="V92" s="112">
        <v>42.86666666666676</v>
      </c>
      <c r="W92" s="113"/>
      <c r="X92" s="13"/>
      <c r="Y92" s="276"/>
      <c r="Z92" s="277"/>
      <c r="AA92" s="117">
        <f>M92-J92</f>
        <v>-459.09797822706741</v>
      </c>
      <c r="AB92" s="110">
        <f>M92/J92</f>
        <v>0.87247278382581461</v>
      </c>
      <c r="AC92" s="282"/>
    </row>
    <row r="93" spans="1:29" ht="15.75" customHeight="1">
      <c r="A93" s="295"/>
      <c r="B93" s="100" t="s">
        <v>120</v>
      </c>
      <c r="C93" s="274" t="s">
        <v>141</v>
      </c>
      <c r="D93" s="275"/>
      <c r="E93" s="101">
        <v>28.57</v>
      </c>
      <c r="F93" s="102">
        <v>1587</v>
      </c>
      <c r="G93" s="103">
        <f t="shared" si="29"/>
        <v>45340.590000000004</v>
      </c>
      <c r="H93" s="26"/>
      <c r="I93" s="104">
        <v>12</v>
      </c>
      <c r="J93" s="105">
        <v>3600</v>
      </c>
      <c r="K93" s="106">
        <f t="shared" si="15"/>
        <v>300</v>
      </c>
      <c r="L93" s="107">
        <v>12</v>
      </c>
      <c r="M93" s="105">
        <f>F93/V93*60</f>
        <v>3125.3829321663111</v>
      </c>
      <c r="N93" s="106">
        <f>M93/L93</f>
        <v>260.44857768052594</v>
      </c>
      <c r="O93" s="108">
        <f>L93-I93</f>
        <v>0</v>
      </c>
      <c r="P93" s="109">
        <f>N93-K93</f>
        <v>-39.551422319474057</v>
      </c>
      <c r="Q93" s="110">
        <f>N93/K93</f>
        <v>0.86816192560175309</v>
      </c>
      <c r="R93" s="290"/>
      <c r="S93" s="47">
        <v>0.80208333333333337</v>
      </c>
      <c r="T93" s="48">
        <v>0.82324074074074072</v>
      </c>
      <c r="U93" s="111">
        <v>5.9999999999999787</v>
      </c>
      <c r="V93" s="112">
        <v>30.46666666666658</v>
      </c>
      <c r="W93" s="113"/>
      <c r="X93" s="116"/>
      <c r="Y93" s="276"/>
      <c r="Z93" s="277"/>
      <c r="AA93" s="117">
        <f>M93-J93</f>
        <v>-474.61706783368891</v>
      </c>
      <c r="AB93" s="110">
        <f>M93/J93</f>
        <v>0.86816192560175309</v>
      </c>
      <c r="AC93" s="282"/>
    </row>
    <row r="94" spans="1:29" ht="15.75" customHeight="1">
      <c r="A94" s="296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0">AVERAGE(I90:I105)</f>
        <v>11.75</v>
      </c>
      <c r="J106" s="137">
        <f t="shared" si="30"/>
        <v>3600</v>
      </c>
      <c r="K106" s="138">
        <f t="shared" ref="K106" si="31">J106/I106</f>
        <v>306.38297872340428</v>
      </c>
      <c r="L106" s="136">
        <f t="shared" ref="L106:M106" si="32">AVERAGE(L90:L105)</f>
        <v>11.75</v>
      </c>
      <c r="M106" s="137">
        <f t="shared" si="32"/>
        <v>3146.178345052539</v>
      </c>
      <c r="N106" s="138">
        <f t="shared" ref="N106:N113" si="33">M106/L106</f>
        <v>267.7598591534076</v>
      </c>
      <c r="O106" s="139">
        <f t="shared" ref="O106:O113" si="34">L106-I106</f>
        <v>0</v>
      </c>
      <c r="P106" s="140">
        <f t="shared" ref="P106:P113" si="35">N106-K106</f>
        <v>-38.623119569996675</v>
      </c>
      <c r="Q106" s="141">
        <f t="shared" ref="Q106:Q113" si="36">N106/K106</f>
        <v>0.87393842918126086</v>
      </c>
      <c r="R106" s="291"/>
      <c r="S106" s="142">
        <f>S90</f>
        <v>0.70864583333333331</v>
      </c>
      <c r="T106" s="143">
        <f>INDEX(T90:T105,COUNTA(T90:T105))</f>
        <v>0.82324074074074072</v>
      </c>
      <c r="U106" s="144"/>
      <c r="V106" s="166"/>
      <c r="W106" s="167"/>
      <c r="X106" s="138"/>
      <c r="Y106" s="279"/>
      <c r="Z106" s="280"/>
      <c r="AA106" s="168">
        <f t="shared" ref="AA106:AA113" si="37">M106-J106</f>
        <v>-453.82165494746096</v>
      </c>
      <c r="AB106" s="141">
        <f t="shared" ref="AB106:AB113" si="38">M106/J106</f>
        <v>0.87393842918126086</v>
      </c>
      <c r="AC106" s="283"/>
    </row>
    <row r="107" spans="1:29" ht="15.75" customHeight="1">
      <c r="A107" s="284" t="s">
        <v>147</v>
      </c>
      <c r="B107" s="114" t="s">
        <v>120</v>
      </c>
      <c r="C107" s="287" t="s">
        <v>144</v>
      </c>
      <c r="D107" s="288"/>
      <c r="E107" s="147">
        <v>18.18</v>
      </c>
      <c r="F107" s="97">
        <v>809</v>
      </c>
      <c r="G107" s="148">
        <f t="shared" ref="G107:G113" si="39">E107*F107</f>
        <v>14707.619999999999</v>
      </c>
      <c r="H107" s="149"/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 t="shared" ref="M107:M113" si="40">F107/V107*60</f>
        <v>2965.7841140529627</v>
      </c>
      <c r="N107" s="152">
        <f t="shared" si="33"/>
        <v>741.44602851324066</v>
      </c>
      <c r="O107" s="154">
        <f t="shared" si="34"/>
        <v>0</v>
      </c>
      <c r="P107" s="155">
        <f t="shared" si="35"/>
        <v>-83.553971486759337</v>
      </c>
      <c r="Q107" s="156">
        <f t="shared" si="36"/>
        <v>0.89872245880392809</v>
      </c>
      <c r="R107" s="289">
        <f>Q123</f>
        <v>0.88229166457426411</v>
      </c>
      <c r="S107" s="157">
        <v>0.70833333333333337</v>
      </c>
      <c r="T107" s="158">
        <v>0.71969907407407407</v>
      </c>
      <c r="U107" s="159"/>
      <c r="V107" s="160">
        <v>16.366666666666614</v>
      </c>
      <c r="W107" s="161"/>
      <c r="X107" s="162"/>
      <c r="Y107" s="292"/>
      <c r="Z107" s="293"/>
      <c r="AA107" s="115">
        <f t="shared" si="37"/>
        <v>-334.21588594703735</v>
      </c>
      <c r="AB107" s="156">
        <f t="shared" si="38"/>
        <v>0.89872245880392809</v>
      </c>
      <c r="AC107" s="281">
        <f>AB123</f>
        <v>0.88229166457426411</v>
      </c>
    </row>
    <row r="108" spans="1:29" ht="15.75" customHeight="1">
      <c r="A108" s="285"/>
      <c r="B108" s="100" t="s">
        <v>120</v>
      </c>
      <c r="C108" s="274" t="s">
        <v>143</v>
      </c>
      <c r="D108" s="275"/>
      <c r="E108" s="101">
        <v>16.7</v>
      </c>
      <c r="F108" s="102">
        <v>1518</v>
      </c>
      <c r="G108" s="103">
        <f t="shared" si="39"/>
        <v>25350.6</v>
      </c>
      <c r="H108" s="26"/>
      <c r="I108" s="104">
        <v>3</v>
      </c>
      <c r="J108" s="105">
        <v>3300</v>
      </c>
      <c r="K108" s="106">
        <f t="shared" ref="K108:K149" si="41">J108/I108</f>
        <v>1100</v>
      </c>
      <c r="L108" s="107">
        <v>3</v>
      </c>
      <c r="M108" s="105">
        <f t="shared" si="40"/>
        <v>2969.99999999999</v>
      </c>
      <c r="N108" s="106">
        <f t="shared" si="33"/>
        <v>989.9999999999967</v>
      </c>
      <c r="O108" s="108">
        <f t="shared" si="34"/>
        <v>0</v>
      </c>
      <c r="P108" s="109">
        <f t="shared" si="35"/>
        <v>-110.0000000000033</v>
      </c>
      <c r="Q108" s="110">
        <f t="shared" si="36"/>
        <v>0.89999999999999702</v>
      </c>
      <c r="R108" s="290"/>
      <c r="S108" s="47">
        <v>0.7231481481481481</v>
      </c>
      <c r="T108" s="48">
        <v>0.74444444444444446</v>
      </c>
      <c r="U108" s="111">
        <v>4.9666666666665904</v>
      </c>
      <c r="V108" s="112">
        <v>30.666666666666771</v>
      </c>
      <c r="W108" s="113"/>
      <c r="X108" s="116"/>
      <c r="Y108" s="276"/>
      <c r="Z108" s="277"/>
      <c r="AA108" s="117">
        <f t="shared" si="37"/>
        <v>-330.00000000001</v>
      </c>
      <c r="AB108" s="110">
        <f t="shared" si="38"/>
        <v>0.89999999999999691</v>
      </c>
      <c r="AC108" s="282"/>
    </row>
    <row r="109" spans="1:29" ht="15.75" customHeight="1">
      <c r="A109" s="285"/>
      <c r="B109" s="100" t="s">
        <v>120</v>
      </c>
      <c r="C109" s="274" t="s">
        <v>145</v>
      </c>
      <c r="D109" s="275"/>
      <c r="E109" s="101">
        <v>22.28</v>
      </c>
      <c r="F109" s="102">
        <v>1786</v>
      </c>
      <c r="G109" s="103">
        <f t="shared" si="39"/>
        <v>39792.080000000002</v>
      </c>
      <c r="H109" s="26"/>
      <c r="I109" s="104">
        <v>5</v>
      </c>
      <c r="J109" s="105">
        <v>3300</v>
      </c>
      <c r="K109" s="106">
        <f t="shared" si="41"/>
        <v>660</v>
      </c>
      <c r="L109" s="107">
        <v>5</v>
      </c>
      <c r="M109" s="105">
        <f t="shared" si="40"/>
        <v>2968.4210526315746</v>
      </c>
      <c r="N109" s="106">
        <f t="shared" si="33"/>
        <v>593.68421052631493</v>
      </c>
      <c r="O109" s="108">
        <f t="shared" si="34"/>
        <v>0</v>
      </c>
      <c r="P109" s="109">
        <f t="shared" si="35"/>
        <v>-66.315789473685072</v>
      </c>
      <c r="Q109" s="110">
        <f t="shared" si="36"/>
        <v>0.89952153110047717</v>
      </c>
      <c r="R109" s="290"/>
      <c r="S109" s="47">
        <v>0.74861111111111112</v>
      </c>
      <c r="T109" s="48">
        <v>0.77368055555555559</v>
      </c>
      <c r="U109" s="111">
        <v>5.9999999999999787</v>
      </c>
      <c r="V109" s="112">
        <v>36.100000000000051</v>
      </c>
      <c r="W109" s="113"/>
      <c r="X109" s="116"/>
      <c r="Y109" s="276"/>
      <c r="Z109" s="277"/>
      <c r="AA109" s="117">
        <f t="shared" si="37"/>
        <v>-331.57894736842536</v>
      </c>
      <c r="AB109" s="110">
        <f t="shared" si="38"/>
        <v>0.89952153110047717</v>
      </c>
      <c r="AC109" s="282"/>
    </row>
    <row r="110" spans="1:29" ht="15.75" customHeight="1">
      <c r="A110" s="285"/>
      <c r="B110" s="100" t="s">
        <v>120</v>
      </c>
      <c r="C110" s="274" t="s">
        <v>219</v>
      </c>
      <c r="D110" s="275"/>
      <c r="E110" s="101">
        <v>21.04</v>
      </c>
      <c r="F110" s="102">
        <v>1294</v>
      </c>
      <c r="G110" s="103">
        <f t="shared" si="39"/>
        <v>27225.759999999998</v>
      </c>
      <c r="H110" s="26">
        <v>2</v>
      </c>
      <c r="I110" s="104">
        <v>4</v>
      </c>
      <c r="J110" s="105">
        <v>3000</v>
      </c>
      <c r="K110" s="106">
        <f t="shared" si="41"/>
        <v>750</v>
      </c>
      <c r="L110" s="107">
        <v>4</v>
      </c>
      <c r="M110" s="105">
        <f t="shared" si="40"/>
        <v>2531.7391304347739</v>
      </c>
      <c r="N110" s="106">
        <f t="shared" si="33"/>
        <v>632.93478260869347</v>
      </c>
      <c r="O110" s="108">
        <f t="shared" si="34"/>
        <v>0</v>
      </c>
      <c r="P110" s="109">
        <f t="shared" si="35"/>
        <v>-117.06521739130653</v>
      </c>
      <c r="Q110" s="110">
        <f t="shared" si="36"/>
        <v>0.84391304347825791</v>
      </c>
      <c r="R110" s="290"/>
      <c r="S110" s="47">
        <v>0.77731481481481479</v>
      </c>
      <c r="T110" s="48">
        <v>0.79861111111111116</v>
      </c>
      <c r="U110" s="111">
        <v>5.2333333333332455</v>
      </c>
      <c r="V110" s="112">
        <v>30.666666666666771</v>
      </c>
      <c r="W110" s="113"/>
      <c r="X110" s="116"/>
      <c r="Y110" s="276"/>
      <c r="Z110" s="277"/>
      <c r="AA110" s="117">
        <f t="shared" si="37"/>
        <v>-468.26086956522613</v>
      </c>
      <c r="AB110" s="110">
        <f t="shared" si="38"/>
        <v>0.84391304347825791</v>
      </c>
      <c r="AC110" s="282"/>
    </row>
    <row r="111" spans="1:29" ht="15.75" customHeight="1">
      <c r="A111" s="285"/>
      <c r="B111" s="100" t="s">
        <v>120</v>
      </c>
      <c r="C111" s="274" t="s">
        <v>202</v>
      </c>
      <c r="D111" s="275"/>
      <c r="E111" s="101">
        <v>22.48</v>
      </c>
      <c r="F111" s="102">
        <v>1406</v>
      </c>
      <c r="G111" s="103">
        <f t="shared" si="39"/>
        <v>31606.880000000001</v>
      </c>
      <c r="H111" s="13"/>
      <c r="I111" s="104">
        <v>5</v>
      </c>
      <c r="J111" s="105">
        <v>3000</v>
      </c>
      <c r="K111" s="106">
        <f t="shared" si="41"/>
        <v>600</v>
      </c>
      <c r="L111" s="118">
        <v>5</v>
      </c>
      <c r="M111" s="105">
        <f t="shared" si="40"/>
        <v>2673.8510301109372</v>
      </c>
      <c r="N111" s="106">
        <f t="shared" si="33"/>
        <v>534.77020602218749</v>
      </c>
      <c r="O111" s="108">
        <f t="shared" si="34"/>
        <v>0</v>
      </c>
      <c r="P111" s="109">
        <f t="shared" si="35"/>
        <v>-65.229793977812506</v>
      </c>
      <c r="Q111" s="110">
        <f t="shared" si="36"/>
        <v>0.89128367670364583</v>
      </c>
      <c r="R111" s="290"/>
      <c r="S111" s="47">
        <v>0.80239583333333331</v>
      </c>
      <c r="T111" s="48">
        <v>0.82430555555555551</v>
      </c>
      <c r="U111" s="111">
        <v>5.4499999999998927</v>
      </c>
      <c r="V111" s="112">
        <v>31.549999999999976</v>
      </c>
      <c r="W111" s="113"/>
      <c r="X111" s="116"/>
      <c r="Y111" s="276"/>
      <c r="Z111" s="277"/>
      <c r="AA111" s="117">
        <f t="shared" si="37"/>
        <v>-326.14896988906276</v>
      </c>
      <c r="AB111" s="110">
        <f t="shared" si="38"/>
        <v>0.89128367670364572</v>
      </c>
      <c r="AC111" s="282"/>
    </row>
    <row r="112" spans="1:29" ht="15.75" customHeight="1">
      <c r="A112" s="285"/>
      <c r="B112" s="100" t="s">
        <v>120</v>
      </c>
      <c r="C112" s="274" t="s">
        <v>146</v>
      </c>
      <c r="D112" s="275"/>
      <c r="E112" s="101">
        <v>24.54</v>
      </c>
      <c r="F112" s="102">
        <v>2053</v>
      </c>
      <c r="G112" s="121">
        <f t="shared" si="39"/>
        <v>50380.619999999995</v>
      </c>
      <c r="H112" s="122"/>
      <c r="I112" s="104">
        <v>4</v>
      </c>
      <c r="J112" s="105">
        <v>3000</v>
      </c>
      <c r="K112" s="106">
        <f t="shared" si="41"/>
        <v>750</v>
      </c>
      <c r="L112" s="107">
        <v>4</v>
      </c>
      <c r="M112" s="105">
        <f t="shared" si="40"/>
        <v>2673.9507959478951</v>
      </c>
      <c r="N112" s="106">
        <f t="shared" si="33"/>
        <v>668.48769898697378</v>
      </c>
      <c r="O112" s="108">
        <f t="shared" si="34"/>
        <v>0</v>
      </c>
      <c r="P112" s="109">
        <f t="shared" si="35"/>
        <v>-81.512301013026217</v>
      </c>
      <c r="Q112" s="110">
        <f t="shared" si="36"/>
        <v>0.89131693198263173</v>
      </c>
      <c r="R112" s="290"/>
      <c r="S112" s="47">
        <v>0.82777777777777772</v>
      </c>
      <c r="T112" s="48">
        <v>0.85976851851851854</v>
      </c>
      <c r="U112" s="111">
        <v>4.9999999999999822</v>
      </c>
      <c r="V112" s="112">
        <v>46.066666666666777</v>
      </c>
      <c r="W112" s="113">
        <v>0.85976851851851854</v>
      </c>
      <c r="X112" s="116">
        <v>0.89861111111111114</v>
      </c>
      <c r="Y112" s="276"/>
      <c r="Z112" s="277"/>
      <c r="AA112" s="117">
        <f t="shared" si="37"/>
        <v>-326.04920405210487</v>
      </c>
      <c r="AB112" s="110">
        <f t="shared" si="38"/>
        <v>0.89131693198263173</v>
      </c>
      <c r="AC112" s="282"/>
    </row>
    <row r="113" spans="1:29" ht="15.75" customHeight="1">
      <c r="A113" s="285"/>
      <c r="B113" s="100" t="s">
        <v>120</v>
      </c>
      <c r="C113" s="274" t="s">
        <v>219</v>
      </c>
      <c r="D113" s="275"/>
      <c r="E113" s="101">
        <v>21.04</v>
      </c>
      <c r="F113" s="102">
        <v>3221</v>
      </c>
      <c r="G113" s="121">
        <f t="shared" si="39"/>
        <v>67769.84</v>
      </c>
      <c r="H113" s="62"/>
      <c r="I113" s="104">
        <v>4</v>
      </c>
      <c r="J113" s="105">
        <v>3000</v>
      </c>
      <c r="K113" s="106">
        <f t="shared" si="41"/>
        <v>750</v>
      </c>
      <c r="L113" s="118">
        <v>4</v>
      </c>
      <c r="M113" s="105">
        <f t="shared" si="40"/>
        <v>2538.4413309982501</v>
      </c>
      <c r="N113" s="106">
        <f t="shared" si="33"/>
        <v>634.61033274956253</v>
      </c>
      <c r="O113" s="123">
        <f t="shared" si="34"/>
        <v>0</v>
      </c>
      <c r="P113" s="124">
        <f t="shared" si="35"/>
        <v>-115.38966725043747</v>
      </c>
      <c r="Q113" s="125">
        <f t="shared" si="36"/>
        <v>0.84614711033275003</v>
      </c>
      <c r="R113" s="290"/>
      <c r="S113" s="47">
        <v>0.89861111111111114</v>
      </c>
      <c r="T113" s="48">
        <v>0.95148148148148148</v>
      </c>
      <c r="U113" s="111">
        <v>55.933333333333337</v>
      </c>
      <c r="V113" s="112">
        <v>76.133333333333297</v>
      </c>
      <c r="W113" s="113"/>
      <c r="X113" s="116"/>
      <c r="Y113" s="276"/>
      <c r="Z113" s="277"/>
      <c r="AA113" s="117">
        <f t="shared" si="37"/>
        <v>-461.55866900174988</v>
      </c>
      <c r="AB113" s="110">
        <f t="shared" si="38"/>
        <v>0.84614711033275003</v>
      </c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99"/>
      <c r="G123" s="135"/>
      <c r="H123" s="69"/>
      <c r="I123" s="136">
        <f t="shared" ref="I123:J123" si="42">AVERAGE(I107:I122)</f>
        <v>4.1428571428571432</v>
      </c>
      <c r="J123" s="137">
        <f t="shared" si="42"/>
        <v>3128.5714285714284</v>
      </c>
      <c r="K123" s="138">
        <f t="shared" ref="K123" si="43">J123/I123</f>
        <v>755.17241379310337</v>
      </c>
      <c r="L123" s="136">
        <f t="shared" ref="L123:M123" si="44">AVERAGE(L107:L122)</f>
        <v>4.1428571428571432</v>
      </c>
      <c r="M123" s="137">
        <f t="shared" si="44"/>
        <v>2760.3124934537691</v>
      </c>
      <c r="N123" s="138">
        <f t="shared" ref="N123:N130" si="45">M123/L123</f>
        <v>666.28232600608214</v>
      </c>
      <c r="O123" s="139">
        <f t="shared" ref="O123:O130" si="46">L123-I123</f>
        <v>0</v>
      </c>
      <c r="P123" s="140">
        <f t="shared" ref="P123:P130" si="47">N123-K123</f>
        <v>-88.89008778702123</v>
      </c>
      <c r="Q123" s="141">
        <f t="shared" ref="Q123:Q130" si="48">N123/K123</f>
        <v>0.88229166457426411</v>
      </c>
      <c r="R123" s="291"/>
      <c r="S123" s="142">
        <f>S107</f>
        <v>0.70833333333333337</v>
      </c>
      <c r="T123" s="143">
        <f>INDEX(T107:T122,COUNTA(T107:T122))</f>
        <v>0.95148148148148148</v>
      </c>
      <c r="U123" s="144"/>
      <c r="V123" s="166"/>
      <c r="W123" s="99"/>
      <c r="X123" s="69"/>
      <c r="Y123" s="279"/>
      <c r="Z123" s="280"/>
      <c r="AA123" s="168">
        <f t="shared" ref="AA123:AA130" si="49">M123-J123</f>
        <v>-368.25893511765935</v>
      </c>
      <c r="AB123" s="141">
        <f t="shared" ref="AB123:AB130" si="50">M123/J123</f>
        <v>0.88229166457426411</v>
      </c>
      <c r="AC123" s="283"/>
    </row>
    <row r="124" spans="1:29" ht="15.75" customHeight="1">
      <c r="A124" s="294" t="s">
        <v>150</v>
      </c>
      <c r="B124" s="114" t="s">
        <v>120</v>
      </c>
      <c r="C124" s="287" t="s">
        <v>151</v>
      </c>
      <c r="D124" s="288"/>
      <c r="E124" s="147">
        <v>14.03</v>
      </c>
      <c r="F124" s="97">
        <v>2120</v>
      </c>
      <c r="G124" s="148">
        <f t="shared" ref="G124:G130" si="51">E124*F124</f>
        <v>29743.599999999999</v>
      </c>
      <c r="H124" s="149">
        <v>2</v>
      </c>
      <c r="I124" s="150">
        <v>3</v>
      </c>
      <c r="J124" s="151">
        <v>3000</v>
      </c>
      <c r="K124" s="152">
        <f>J124/I124</f>
        <v>1000</v>
      </c>
      <c r="L124" s="153">
        <v>3</v>
      </c>
      <c r="M124" s="151">
        <f t="shared" ref="M124:M130" si="52">F124/V124*60</f>
        <v>2693.9639957642094</v>
      </c>
      <c r="N124" s="152">
        <f t="shared" si="45"/>
        <v>897.98799858806979</v>
      </c>
      <c r="O124" s="154">
        <f t="shared" si="46"/>
        <v>0</v>
      </c>
      <c r="P124" s="155">
        <f t="shared" si="47"/>
        <v>-102.01200141193021</v>
      </c>
      <c r="Q124" s="156">
        <f t="shared" si="48"/>
        <v>0.89798799858806977</v>
      </c>
      <c r="R124" s="289">
        <f>Q140</f>
        <v>0.88442489232271249</v>
      </c>
      <c r="S124" s="157">
        <v>0.70833333333333337</v>
      </c>
      <c r="T124" s="158">
        <v>0.7411226851851852</v>
      </c>
      <c r="U124" s="159"/>
      <c r="V124" s="160">
        <v>47.21666666666664</v>
      </c>
      <c r="W124" s="161"/>
      <c r="X124" s="162"/>
      <c r="Y124" s="292"/>
      <c r="Z124" s="293"/>
      <c r="AA124" s="115">
        <f t="shared" si="49"/>
        <v>-306.03600423579064</v>
      </c>
      <c r="AB124" s="156">
        <f t="shared" si="50"/>
        <v>0.89798799858806977</v>
      </c>
      <c r="AC124" s="281">
        <f>AB140</f>
        <v>0.8844248923227126</v>
      </c>
    </row>
    <row r="125" spans="1:29" ht="15.75" customHeight="1">
      <c r="A125" s="295"/>
      <c r="B125" s="100" t="s">
        <v>120</v>
      </c>
      <c r="C125" s="274" t="s">
        <v>156</v>
      </c>
      <c r="D125" s="275"/>
      <c r="E125" s="101">
        <v>18.18</v>
      </c>
      <c r="F125" s="102">
        <v>1364</v>
      </c>
      <c r="G125" s="103">
        <f t="shared" si="51"/>
        <v>24797.52</v>
      </c>
      <c r="H125" s="26"/>
      <c r="I125" s="104">
        <v>3</v>
      </c>
      <c r="J125" s="105">
        <v>3600</v>
      </c>
      <c r="K125" s="106">
        <f t="shared" si="41"/>
        <v>1200</v>
      </c>
      <c r="L125" s="107">
        <v>3</v>
      </c>
      <c r="M125" s="105">
        <f t="shared" si="52"/>
        <v>3167.9999999999882</v>
      </c>
      <c r="N125" s="106">
        <f t="shared" si="45"/>
        <v>1055.9999999999961</v>
      </c>
      <c r="O125" s="108">
        <f t="shared" si="46"/>
        <v>0</v>
      </c>
      <c r="P125" s="109">
        <f t="shared" si="47"/>
        <v>-144.00000000000387</v>
      </c>
      <c r="Q125" s="110">
        <f t="shared" si="48"/>
        <v>0.87999999999999678</v>
      </c>
      <c r="R125" s="290"/>
      <c r="S125" s="47">
        <v>0.75150462962962961</v>
      </c>
      <c r="T125" s="48">
        <v>0.76944444444444449</v>
      </c>
      <c r="U125" s="111">
        <v>14.949999999999939</v>
      </c>
      <c r="V125" s="112">
        <v>25.833333333333428</v>
      </c>
      <c r="W125" s="113"/>
      <c r="X125" s="116"/>
      <c r="Y125" s="276"/>
      <c r="Z125" s="277"/>
      <c r="AA125" s="117">
        <f t="shared" si="49"/>
        <v>-432.00000000001182</v>
      </c>
      <c r="AB125" s="110">
        <f t="shared" si="50"/>
        <v>0.87999999999999667</v>
      </c>
      <c r="AC125" s="282"/>
    </row>
    <row r="126" spans="1:29" ht="15.75" customHeight="1">
      <c r="A126" s="295"/>
      <c r="B126" s="100" t="s">
        <v>120</v>
      </c>
      <c r="C126" s="274" t="s">
        <v>155</v>
      </c>
      <c r="D126" s="275"/>
      <c r="E126" s="101">
        <v>18.18</v>
      </c>
      <c r="F126" s="102">
        <v>1017</v>
      </c>
      <c r="G126" s="103">
        <f t="shared" si="51"/>
        <v>18489.060000000001</v>
      </c>
      <c r="H126" s="26">
        <v>2</v>
      </c>
      <c r="I126" s="104">
        <v>3</v>
      </c>
      <c r="J126" s="105">
        <v>3600</v>
      </c>
      <c r="K126" s="106">
        <f t="shared" si="41"/>
        <v>1200</v>
      </c>
      <c r="L126" s="107">
        <v>3</v>
      </c>
      <c r="M126" s="105">
        <f t="shared" si="52"/>
        <v>3167.1280276816738</v>
      </c>
      <c r="N126" s="106">
        <f t="shared" si="45"/>
        <v>1055.7093425605578</v>
      </c>
      <c r="O126" s="108">
        <f t="shared" si="46"/>
        <v>0</v>
      </c>
      <c r="P126" s="109">
        <f t="shared" si="47"/>
        <v>-144.29065743944216</v>
      </c>
      <c r="Q126" s="110">
        <f t="shared" si="48"/>
        <v>0.87975778546713157</v>
      </c>
      <c r="R126" s="290"/>
      <c r="S126" s="47">
        <v>0.78055555555555556</v>
      </c>
      <c r="T126" s="48">
        <v>0.79393518518518513</v>
      </c>
      <c r="U126" s="111">
        <v>15.999999999999943</v>
      </c>
      <c r="V126" s="112">
        <v>19.266666666666588</v>
      </c>
      <c r="W126" s="113"/>
      <c r="X126" s="116"/>
      <c r="Y126" s="276"/>
      <c r="Z126" s="277"/>
      <c r="AA126" s="117">
        <f t="shared" si="49"/>
        <v>-432.87197231832624</v>
      </c>
      <c r="AB126" s="110">
        <f t="shared" si="50"/>
        <v>0.87975778546713157</v>
      </c>
      <c r="AC126" s="282"/>
    </row>
    <row r="127" spans="1:29" ht="15.75" customHeight="1">
      <c r="A127" s="295"/>
      <c r="B127" s="100" t="s">
        <v>120</v>
      </c>
      <c r="C127" s="274" t="s">
        <v>153</v>
      </c>
      <c r="D127" s="275"/>
      <c r="E127" s="101">
        <v>14.28</v>
      </c>
      <c r="F127" s="102">
        <v>4007</v>
      </c>
      <c r="G127" s="103">
        <f t="shared" si="51"/>
        <v>57219.96</v>
      </c>
      <c r="H127" s="26">
        <v>2</v>
      </c>
      <c r="I127" s="104">
        <v>3</v>
      </c>
      <c r="J127" s="105">
        <v>3600</v>
      </c>
      <c r="K127" s="106">
        <f t="shared" si="41"/>
        <v>1200</v>
      </c>
      <c r="L127" s="107">
        <v>3</v>
      </c>
      <c r="M127" s="105">
        <f t="shared" si="52"/>
        <v>3166.8935236004395</v>
      </c>
      <c r="N127" s="106">
        <f t="shared" si="45"/>
        <v>1055.6311745334799</v>
      </c>
      <c r="O127" s="108">
        <f t="shared" si="46"/>
        <v>0</v>
      </c>
      <c r="P127" s="109">
        <f t="shared" si="47"/>
        <v>-144.36882546652009</v>
      </c>
      <c r="Q127" s="110">
        <f t="shared" si="48"/>
        <v>0.8796926454445666</v>
      </c>
      <c r="R127" s="290"/>
      <c r="S127" s="47">
        <v>0.804224537037037</v>
      </c>
      <c r="T127" s="48">
        <v>0.8569444444444444</v>
      </c>
      <c r="U127" s="111">
        <v>14.816666666666691</v>
      </c>
      <c r="V127" s="112">
        <v>75.916666666666657</v>
      </c>
      <c r="W127" s="113">
        <v>0.8569444444444444</v>
      </c>
      <c r="X127" s="116">
        <v>0.90981481481481485</v>
      </c>
      <c r="Y127" s="276"/>
      <c r="Z127" s="277"/>
      <c r="AA127" s="117">
        <f t="shared" si="49"/>
        <v>-433.10647639956051</v>
      </c>
      <c r="AB127" s="110">
        <f t="shared" si="50"/>
        <v>0.87969264544456649</v>
      </c>
      <c r="AC127" s="282"/>
    </row>
    <row r="128" spans="1:29" ht="15.75" customHeight="1">
      <c r="A128" s="296"/>
      <c r="B128" s="100" t="s">
        <v>120</v>
      </c>
      <c r="C128" s="274" t="s">
        <v>155</v>
      </c>
      <c r="D128" s="275"/>
      <c r="E128" s="101">
        <v>18.18</v>
      </c>
      <c r="F128" s="102">
        <v>2580</v>
      </c>
      <c r="G128" s="103">
        <f t="shared" si="51"/>
        <v>46904.4</v>
      </c>
      <c r="H128" s="13"/>
      <c r="I128" s="104">
        <v>3</v>
      </c>
      <c r="J128" s="105">
        <v>3600</v>
      </c>
      <c r="K128" s="106">
        <f t="shared" si="41"/>
        <v>1200</v>
      </c>
      <c r="L128" s="118">
        <v>3</v>
      </c>
      <c r="M128" s="105">
        <f t="shared" si="52"/>
        <v>3167.8035470668547</v>
      </c>
      <c r="N128" s="106">
        <f t="shared" si="45"/>
        <v>1055.9345156889515</v>
      </c>
      <c r="O128" s="108">
        <f t="shared" si="46"/>
        <v>0</v>
      </c>
      <c r="P128" s="109">
        <f t="shared" si="47"/>
        <v>-144.06548431104852</v>
      </c>
      <c r="Q128" s="110">
        <f t="shared" si="48"/>
        <v>0.87994542974079293</v>
      </c>
      <c r="R128" s="290"/>
      <c r="S128" s="47">
        <v>0.90981481481481485</v>
      </c>
      <c r="T128" s="48">
        <v>0.94374999999999998</v>
      </c>
      <c r="U128" s="111">
        <v>76.133333333333454</v>
      </c>
      <c r="V128" s="112">
        <v>48.866666666666575</v>
      </c>
      <c r="W128" s="113"/>
      <c r="X128" s="116"/>
      <c r="Y128" s="276"/>
      <c r="Z128" s="277"/>
      <c r="AA128" s="117">
        <f t="shared" si="49"/>
        <v>-432.19645293314534</v>
      </c>
      <c r="AB128" s="110">
        <f t="shared" si="50"/>
        <v>0.87994542974079293</v>
      </c>
      <c r="AC128" s="282"/>
    </row>
    <row r="129" spans="1:29" ht="15.75" customHeight="1">
      <c r="A129" s="296"/>
      <c r="B129" s="100" t="s">
        <v>120</v>
      </c>
      <c r="C129" s="274" t="s">
        <v>151</v>
      </c>
      <c r="D129" s="275"/>
      <c r="E129" s="101">
        <v>14.03</v>
      </c>
      <c r="F129" s="102">
        <v>5477</v>
      </c>
      <c r="G129" s="121">
        <f t="shared" si="51"/>
        <v>76842.31</v>
      </c>
      <c r="H129" s="122"/>
      <c r="I129" s="104">
        <v>3</v>
      </c>
      <c r="J129" s="105">
        <v>3000</v>
      </c>
      <c r="K129" s="106">
        <f t="shared" si="41"/>
        <v>1000</v>
      </c>
      <c r="L129" s="107">
        <v>3</v>
      </c>
      <c r="M129" s="105">
        <f t="shared" si="52"/>
        <v>2693.9745866921689</v>
      </c>
      <c r="N129" s="106">
        <f t="shared" si="45"/>
        <v>897.99152889738968</v>
      </c>
      <c r="O129" s="108">
        <f t="shared" si="46"/>
        <v>0</v>
      </c>
      <c r="P129" s="109">
        <f t="shared" si="47"/>
        <v>-102.00847110261032</v>
      </c>
      <c r="Q129" s="110">
        <f t="shared" si="48"/>
        <v>0.89799152889738965</v>
      </c>
      <c r="R129" s="290"/>
      <c r="S129" s="47">
        <v>0.95417824074074076</v>
      </c>
      <c r="T129" s="48">
        <v>1.038888888888889</v>
      </c>
      <c r="U129" s="111">
        <v>15.016666666666723</v>
      </c>
      <c r="V129" s="112">
        <v>121.98333333333343</v>
      </c>
      <c r="W129" s="113"/>
      <c r="X129" s="116"/>
      <c r="Y129" s="276"/>
      <c r="Z129" s="277"/>
      <c r="AA129" s="117">
        <f t="shared" si="49"/>
        <v>-306.02541330783106</v>
      </c>
      <c r="AB129" s="110">
        <f t="shared" si="50"/>
        <v>0.89799152889738965</v>
      </c>
      <c r="AC129" s="282"/>
    </row>
    <row r="130" spans="1:29" ht="15.75" customHeight="1">
      <c r="A130" s="296"/>
      <c r="B130" s="100" t="s">
        <v>120</v>
      </c>
      <c r="C130" s="274" t="s">
        <v>153</v>
      </c>
      <c r="D130" s="275"/>
      <c r="E130" s="101">
        <v>14.28</v>
      </c>
      <c r="F130" s="102">
        <v>5844</v>
      </c>
      <c r="G130" s="121">
        <f t="shared" si="51"/>
        <v>83452.319999999992</v>
      </c>
      <c r="H130" s="62"/>
      <c r="I130" s="104">
        <v>3</v>
      </c>
      <c r="J130" s="105">
        <v>3600</v>
      </c>
      <c r="K130" s="106">
        <f t="shared" si="41"/>
        <v>1200</v>
      </c>
      <c r="L130" s="118">
        <v>3</v>
      </c>
      <c r="M130" s="105">
        <f t="shared" si="52"/>
        <v>3168.4337349397638</v>
      </c>
      <c r="N130" s="106">
        <f t="shared" si="45"/>
        <v>1056.1445783132547</v>
      </c>
      <c r="O130" s="123">
        <f t="shared" si="46"/>
        <v>0</v>
      </c>
      <c r="P130" s="124">
        <f t="shared" si="47"/>
        <v>-143.85542168674533</v>
      </c>
      <c r="Q130" s="125">
        <f t="shared" si="48"/>
        <v>0.88012048192771219</v>
      </c>
      <c r="R130" s="290"/>
      <c r="S130" s="47">
        <v>1.0502314814814815</v>
      </c>
      <c r="T130" s="48">
        <v>1.1270833333333332</v>
      </c>
      <c r="U130" s="111">
        <v>16.333333333333222</v>
      </c>
      <c r="V130" s="112">
        <v>110.66666666666649</v>
      </c>
      <c r="W130" s="113"/>
      <c r="X130" s="116"/>
      <c r="Y130" s="276"/>
      <c r="Z130" s="277"/>
      <c r="AA130" s="117">
        <f t="shared" si="49"/>
        <v>-431.56626506023622</v>
      </c>
      <c r="AB130" s="110">
        <f t="shared" si="50"/>
        <v>0.88012048192771219</v>
      </c>
      <c r="AC130" s="282"/>
    </row>
    <row r="131" spans="1:29" ht="15.75" customHeight="1">
      <c r="A131" s="296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96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96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26"/>
      <c r="X134" s="127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26"/>
      <c r="X135" s="127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26"/>
      <c r="X136" s="127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26"/>
      <c r="X137" s="127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26"/>
      <c r="X138" s="127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53">AVERAGE(I124:I139)</f>
        <v>3</v>
      </c>
      <c r="J140" s="137">
        <f t="shared" si="53"/>
        <v>3428.5714285714284</v>
      </c>
      <c r="K140" s="138">
        <f t="shared" ref="K140" si="54">J140/I140</f>
        <v>1142.8571428571429</v>
      </c>
      <c r="L140" s="136">
        <f t="shared" ref="L140:M140" si="55">AVERAGE(L124:L139)</f>
        <v>3</v>
      </c>
      <c r="M140" s="137">
        <f t="shared" si="55"/>
        <v>3032.3139165350144</v>
      </c>
      <c r="N140" s="138">
        <f t="shared" ref="N140:N149" si="56">M140/L140</f>
        <v>1010.7713055116715</v>
      </c>
      <c r="O140" s="139">
        <f t="shared" ref="O140:O149" si="57">L140-I140</f>
        <v>0</v>
      </c>
      <c r="P140" s="140">
        <f t="shared" ref="P140:P149" si="58">N140-K140</f>
        <v>-132.08583734547142</v>
      </c>
      <c r="Q140" s="141">
        <f t="shared" ref="Q140:Q149" si="59">N140/K140</f>
        <v>0.88442489232271249</v>
      </c>
      <c r="R140" s="291"/>
      <c r="S140" s="142">
        <f>S124</f>
        <v>0.70833333333333337</v>
      </c>
      <c r="T140" s="143">
        <f>INDEX(T124:T139,COUNTA(T124:T139))</f>
        <v>1.1270833333333332</v>
      </c>
      <c r="U140" s="144"/>
      <c r="V140" s="166"/>
      <c r="W140" s="99"/>
      <c r="X140" s="69"/>
      <c r="Y140" s="279"/>
      <c r="Z140" s="280"/>
      <c r="AA140" s="168">
        <f t="shared" ref="AA140:AA149" si="60">M140-J140</f>
        <v>-396.25751203641403</v>
      </c>
      <c r="AB140" s="141">
        <f t="shared" ref="AB140:AB149" si="61">M140/J140</f>
        <v>0.8844248923227126</v>
      </c>
      <c r="AC140" s="283"/>
    </row>
    <row r="141" spans="1:29" ht="15.75" customHeight="1">
      <c r="A141" s="284" t="s">
        <v>154</v>
      </c>
      <c r="B141" s="114" t="s">
        <v>120</v>
      </c>
      <c r="C141" s="287" t="s">
        <v>152</v>
      </c>
      <c r="D141" s="288"/>
      <c r="E141" s="147">
        <v>18.18</v>
      </c>
      <c r="F141" s="97">
        <v>1919</v>
      </c>
      <c r="G141" s="148">
        <f t="shared" ref="G141:G149" si="62">E141*F141</f>
        <v>34887.42</v>
      </c>
      <c r="H141" s="149"/>
      <c r="I141" s="150">
        <v>4</v>
      </c>
      <c r="J141" s="151">
        <v>3000</v>
      </c>
      <c r="K141" s="152">
        <f>J141/I141</f>
        <v>750</v>
      </c>
      <c r="L141" s="153">
        <v>4</v>
      </c>
      <c r="M141" s="151">
        <f t="shared" ref="M141:M149" si="63">F141/V141*60</f>
        <v>2694.3837753510129</v>
      </c>
      <c r="N141" s="152">
        <f t="shared" si="56"/>
        <v>673.59594383775323</v>
      </c>
      <c r="O141" s="154">
        <f t="shared" si="57"/>
        <v>0</v>
      </c>
      <c r="P141" s="155">
        <f t="shared" si="58"/>
        <v>-76.404056162246775</v>
      </c>
      <c r="Q141" s="156">
        <f t="shared" si="59"/>
        <v>0.89812792511700434</v>
      </c>
      <c r="R141" s="289">
        <f>Q157</f>
        <v>0.88600652948326841</v>
      </c>
      <c r="S141" s="157">
        <v>0.70851851851851855</v>
      </c>
      <c r="T141" s="158">
        <v>0.73819444444444449</v>
      </c>
      <c r="U141" s="159"/>
      <c r="V141" s="160">
        <v>42.733333333333348</v>
      </c>
      <c r="W141" s="158"/>
      <c r="X141" s="169"/>
      <c r="Y141" s="292"/>
      <c r="Z141" s="293"/>
      <c r="AA141" s="171">
        <f t="shared" si="60"/>
        <v>-305.6162246489871</v>
      </c>
      <c r="AB141" s="156">
        <f t="shared" si="61"/>
        <v>0.89812792511700434</v>
      </c>
      <c r="AC141" s="281">
        <f>AB157</f>
        <v>0.88600652948326852</v>
      </c>
    </row>
    <row r="142" spans="1:29" ht="15.75" customHeight="1">
      <c r="A142" s="285"/>
      <c r="B142" s="100" t="s">
        <v>120</v>
      </c>
      <c r="C142" s="274" t="s">
        <v>157</v>
      </c>
      <c r="D142" s="275"/>
      <c r="E142" s="101">
        <v>24.82</v>
      </c>
      <c r="F142" s="102">
        <v>1136</v>
      </c>
      <c r="G142" s="103">
        <f t="shared" si="62"/>
        <v>28195.52</v>
      </c>
      <c r="H142" s="26">
        <v>2</v>
      </c>
      <c r="I142" s="104">
        <v>4</v>
      </c>
      <c r="J142" s="105">
        <v>3300</v>
      </c>
      <c r="K142" s="106">
        <f t="shared" si="41"/>
        <v>825</v>
      </c>
      <c r="L142" s="107">
        <v>4</v>
      </c>
      <c r="M142" s="105">
        <f t="shared" si="63"/>
        <v>2937.931034482765</v>
      </c>
      <c r="N142" s="106">
        <f t="shared" si="56"/>
        <v>734.48275862069124</v>
      </c>
      <c r="O142" s="108">
        <f t="shared" si="57"/>
        <v>0</v>
      </c>
      <c r="P142" s="109">
        <f t="shared" si="58"/>
        <v>-90.517241379308757</v>
      </c>
      <c r="Q142" s="110">
        <f t="shared" si="59"/>
        <v>0.89028213166144388</v>
      </c>
      <c r="R142" s="290"/>
      <c r="S142" s="47">
        <v>0.74861111111111112</v>
      </c>
      <c r="T142" s="48">
        <v>0.76472222222222219</v>
      </c>
      <c r="U142" s="111">
        <v>14.999999999999947</v>
      </c>
      <c r="V142" s="112">
        <v>23.19999999999995</v>
      </c>
      <c r="W142" s="113"/>
      <c r="X142" s="13"/>
      <c r="Y142" s="276"/>
      <c r="Z142" s="277"/>
      <c r="AA142" s="172">
        <f t="shared" si="60"/>
        <v>-362.06896551723503</v>
      </c>
      <c r="AB142" s="110">
        <f t="shared" si="61"/>
        <v>0.89028213166144388</v>
      </c>
      <c r="AC142" s="282"/>
    </row>
    <row r="143" spans="1:29" ht="15.75" customHeight="1">
      <c r="A143" s="285"/>
      <c r="B143" s="100" t="s">
        <v>120</v>
      </c>
      <c r="C143" s="274" t="s">
        <v>148</v>
      </c>
      <c r="D143" s="275"/>
      <c r="E143" s="101">
        <v>17.89</v>
      </c>
      <c r="F143" s="102">
        <v>1425</v>
      </c>
      <c r="G143" s="103">
        <f t="shared" si="62"/>
        <v>25493.25</v>
      </c>
      <c r="H143" s="26">
        <v>2</v>
      </c>
      <c r="I143" s="104">
        <v>4</v>
      </c>
      <c r="J143" s="105">
        <v>3600</v>
      </c>
      <c r="K143" s="106">
        <f t="shared" si="41"/>
        <v>900</v>
      </c>
      <c r="L143" s="107">
        <v>4</v>
      </c>
      <c r="M143" s="105">
        <f t="shared" si="63"/>
        <v>3166.6666666666779</v>
      </c>
      <c r="N143" s="106">
        <f t="shared" si="56"/>
        <v>791.66666666666947</v>
      </c>
      <c r="O143" s="108">
        <f t="shared" si="57"/>
        <v>0</v>
      </c>
      <c r="P143" s="109">
        <f t="shared" si="58"/>
        <v>-108.33333333333053</v>
      </c>
      <c r="Q143" s="110">
        <f t="shared" si="59"/>
        <v>0.87962962962963276</v>
      </c>
      <c r="R143" s="290"/>
      <c r="S143" s="47">
        <v>0.77500000000000002</v>
      </c>
      <c r="T143" s="48">
        <v>0.79374999999999996</v>
      </c>
      <c r="U143" s="111">
        <v>14.800000000000075</v>
      </c>
      <c r="V143" s="112">
        <v>26.999999999999904</v>
      </c>
      <c r="W143" s="113"/>
      <c r="X143" s="13"/>
      <c r="Y143" s="276"/>
      <c r="Z143" s="277"/>
      <c r="AA143" s="172">
        <f t="shared" si="60"/>
        <v>-433.33333333332212</v>
      </c>
      <c r="AB143" s="110">
        <f t="shared" si="61"/>
        <v>0.87962962962963276</v>
      </c>
      <c r="AC143" s="282"/>
    </row>
    <row r="144" spans="1:29" ht="15.75" customHeight="1">
      <c r="A144" s="285"/>
      <c r="B144" s="100" t="s">
        <v>120</v>
      </c>
      <c r="C144" s="274" t="s">
        <v>158</v>
      </c>
      <c r="D144" s="275"/>
      <c r="E144" s="101">
        <v>25.03</v>
      </c>
      <c r="F144" s="102">
        <v>887</v>
      </c>
      <c r="G144" s="103">
        <f t="shared" si="62"/>
        <v>22201.61</v>
      </c>
      <c r="H144" s="26">
        <v>2</v>
      </c>
      <c r="I144" s="104">
        <v>4</v>
      </c>
      <c r="J144" s="105">
        <v>3300</v>
      </c>
      <c r="K144" s="106">
        <f t="shared" si="41"/>
        <v>825</v>
      </c>
      <c r="L144" s="107">
        <v>4</v>
      </c>
      <c r="M144" s="105">
        <f t="shared" si="63"/>
        <v>2937.6264949402184</v>
      </c>
      <c r="N144" s="106">
        <f t="shared" si="56"/>
        <v>734.40662373505461</v>
      </c>
      <c r="O144" s="108">
        <f t="shared" si="57"/>
        <v>0</v>
      </c>
      <c r="P144" s="109">
        <f t="shared" si="58"/>
        <v>-90.593376264945391</v>
      </c>
      <c r="Q144" s="110">
        <f t="shared" si="59"/>
        <v>0.89018984695158132</v>
      </c>
      <c r="R144" s="290"/>
      <c r="S144" s="47">
        <v>0.80486111111111114</v>
      </c>
      <c r="T144" s="48">
        <v>0.81744212962962959</v>
      </c>
      <c r="U144" s="111">
        <v>16.000000000000103</v>
      </c>
      <c r="V144" s="112">
        <v>18.116666666666568</v>
      </c>
      <c r="W144" s="113"/>
      <c r="X144" s="13"/>
      <c r="Y144" s="276"/>
      <c r="Z144" s="277"/>
      <c r="AA144" s="172">
        <f t="shared" si="60"/>
        <v>-362.37350505978156</v>
      </c>
      <c r="AB144" s="110">
        <f t="shared" si="61"/>
        <v>0.89018984695158132</v>
      </c>
      <c r="AC144" s="282"/>
    </row>
    <row r="145" spans="1:29" ht="15.75" customHeight="1">
      <c r="A145" s="285"/>
      <c r="B145" s="100" t="s">
        <v>120</v>
      </c>
      <c r="C145" s="274" t="s">
        <v>149</v>
      </c>
      <c r="D145" s="275"/>
      <c r="E145" s="101">
        <v>16.66</v>
      </c>
      <c r="F145" s="102">
        <v>2223</v>
      </c>
      <c r="G145" s="103">
        <f t="shared" si="62"/>
        <v>37035.18</v>
      </c>
      <c r="H145" s="13">
        <v>2</v>
      </c>
      <c r="I145" s="104">
        <v>5</v>
      </c>
      <c r="J145" s="105">
        <v>3600</v>
      </c>
      <c r="K145" s="106">
        <f t="shared" si="41"/>
        <v>720</v>
      </c>
      <c r="L145" s="118">
        <v>5</v>
      </c>
      <c r="M145" s="105">
        <f t="shared" si="63"/>
        <v>3168.1710213776705</v>
      </c>
      <c r="N145" s="106">
        <f t="shared" si="56"/>
        <v>633.6342042755341</v>
      </c>
      <c r="O145" s="108">
        <f t="shared" si="57"/>
        <v>0</v>
      </c>
      <c r="P145" s="109">
        <f t="shared" si="58"/>
        <v>-86.365795724465897</v>
      </c>
      <c r="Q145" s="110">
        <f t="shared" si="59"/>
        <v>0.88004750593824177</v>
      </c>
      <c r="R145" s="290"/>
      <c r="S145" s="47">
        <v>0.82777777777777772</v>
      </c>
      <c r="T145" s="48">
        <v>0.85701388888888885</v>
      </c>
      <c r="U145" s="111">
        <v>14.883333333333315</v>
      </c>
      <c r="V145" s="112">
        <v>42.100000000000023</v>
      </c>
      <c r="W145" s="113">
        <v>0.85701388888888885</v>
      </c>
      <c r="X145" s="116">
        <v>0.90978009259259263</v>
      </c>
      <c r="Y145" s="276"/>
      <c r="Z145" s="277"/>
      <c r="AA145" s="172">
        <f t="shared" si="60"/>
        <v>-431.82897862232949</v>
      </c>
      <c r="AB145" s="110">
        <f t="shared" si="61"/>
        <v>0.88004750593824177</v>
      </c>
      <c r="AC145" s="282"/>
    </row>
    <row r="146" spans="1:29" ht="15.75" customHeight="1">
      <c r="A146" s="285"/>
      <c r="B146" s="100" t="s">
        <v>120</v>
      </c>
      <c r="C146" s="274" t="s">
        <v>157</v>
      </c>
      <c r="D146" s="275"/>
      <c r="E146" s="101">
        <v>24.82</v>
      </c>
      <c r="F146" s="102">
        <v>1611</v>
      </c>
      <c r="G146" s="121">
        <f t="shared" si="62"/>
        <v>39985.020000000004</v>
      </c>
      <c r="H146" s="122"/>
      <c r="I146" s="104">
        <v>4</v>
      </c>
      <c r="J146" s="105">
        <v>3300</v>
      </c>
      <c r="K146" s="106">
        <f t="shared" si="41"/>
        <v>825</v>
      </c>
      <c r="L146" s="107">
        <v>4</v>
      </c>
      <c r="M146" s="105">
        <f t="shared" si="63"/>
        <v>2936.5063291139259</v>
      </c>
      <c r="N146" s="106">
        <f t="shared" si="56"/>
        <v>734.12658227848146</v>
      </c>
      <c r="O146" s="108">
        <f t="shared" si="57"/>
        <v>0</v>
      </c>
      <c r="P146" s="109">
        <f t="shared" si="58"/>
        <v>-90.873417721518535</v>
      </c>
      <c r="Q146" s="110">
        <f t="shared" si="59"/>
        <v>0.88985040276179572</v>
      </c>
      <c r="R146" s="290"/>
      <c r="S146" s="47">
        <v>0.90978009259259263</v>
      </c>
      <c r="T146" s="48">
        <v>0.93263888888888891</v>
      </c>
      <c r="U146" s="111">
        <v>75.983333333333434</v>
      </c>
      <c r="V146" s="112">
        <v>32.916666666666643</v>
      </c>
      <c r="W146" s="113"/>
      <c r="X146" s="50"/>
      <c r="Y146" s="276"/>
      <c r="Z146" s="277"/>
      <c r="AA146" s="172">
        <f t="shared" si="60"/>
        <v>-363.49367088607414</v>
      </c>
      <c r="AB146" s="110">
        <f t="shared" si="61"/>
        <v>0.88985040276179572</v>
      </c>
      <c r="AC146" s="282"/>
    </row>
    <row r="147" spans="1:29" ht="15.75" customHeight="1">
      <c r="A147" s="285"/>
      <c r="B147" s="100" t="s">
        <v>120</v>
      </c>
      <c r="C147" s="274" t="s">
        <v>158</v>
      </c>
      <c r="D147" s="275"/>
      <c r="E147" s="101">
        <v>25.03</v>
      </c>
      <c r="F147" s="102">
        <v>1224</v>
      </c>
      <c r="G147" s="121">
        <f t="shared" si="62"/>
        <v>30636.720000000001</v>
      </c>
      <c r="H147" s="62"/>
      <c r="I147" s="104">
        <v>4</v>
      </c>
      <c r="J147" s="105">
        <v>3300</v>
      </c>
      <c r="K147" s="106">
        <f t="shared" si="41"/>
        <v>825</v>
      </c>
      <c r="L147" s="118">
        <v>4</v>
      </c>
      <c r="M147" s="105">
        <f t="shared" si="63"/>
        <v>2935.6429047301772</v>
      </c>
      <c r="N147" s="106">
        <f t="shared" si="56"/>
        <v>733.91072618254429</v>
      </c>
      <c r="O147" s="123">
        <f t="shared" si="57"/>
        <v>0</v>
      </c>
      <c r="P147" s="124">
        <f t="shared" si="58"/>
        <v>-91.089273817455705</v>
      </c>
      <c r="Q147" s="125">
        <f t="shared" si="59"/>
        <v>0.88958875900914458</v>
      </c>
      <c r="R147" s="290"/>
      <c r="S147" s="47">
        <v>0.94305555555555554</v>
      </c>
      <c r="T147" s="48">
        <v>0.96042824074074074</v>
      </c>
      <c r="U147" s="111">
        <v>14.999999999999947</v>
      </c>
      <c r="V147" s="112">
        <v>25.016666666666687</v>
      </c>
      <c r="W147" s="113"/>
      <c r="X147" s="116"/>
      <c r="Y147" s="276"/>
      <c r="Z147" s="277"/>
      <c r="AA147" s="172">
        <f t="shared" si="60"/>
        <v>-364.35709526982282</v>
      </c>
      <c r="AB147" s="110">
        <f t="shared" si="61"/>
        <v>0.88958875900914458</v>
      </c>
      <c r="AC147" s="282"/>
    </row>
    <row r="148" spans="1:29" ht="15.75" customHeight="1">
      <c r="A148" s="285"/>
      <c r="B148" s="100" t="s">
        <v>120</v>
      </c>
      <c r="C148" s="274" t="s">
        <v>148</v>
      </c>
      <c r="D148" s="275"/>
      <c r="E148" s="101">
        <v>17.89</v>
      </c>
      <c r="F148" s="102">
        <v>3846</v>
      </c>
      <c r="G148" s="121">
        <f t="shared" si="62"/>
        <v>68804.94</v>
      </c>
      <c r="H148" s="62"/>
      <c r="I148" s="104">
        <v>4</v>
      </c>
      <c r="J148" s="105">
        <v>3600</v>
      </c>
      <c r="K148" s="106">
        <f t="shared" si="41"/>
        <v>900</v>
      </c>
      <c r="L148" s="118">
        <v>4</v>
      </c>
      <c r="M148" s="105">
        <f t="shared" si="63"/>
        <v>3168.3295194508046</v>
      </c>
      <c r="N148" s="106">
        <f t="shared" si="56"/>
        <v>792.08237986270115</v>
      </c>
      <c r="O148" s="123">
        <f t="shared" si="57"/>
        <v>0</v>
      </c>
      <c r="P148" s="124">
        <f t="shared" si="58"/>
        <v>-107.91762013729885</v>
      </c>
      <c r="Q148" s="125">
        <f t="shared" si="59"/>
        <v>0.88009153318077904</v>
      </c>
      <c r="R148" s="290"/>
      <c r="S148" s="47">
        <v>0.97164351851851849</v>
      </c>
      <c r="T148" s="48">
        <v>1.0222222222222221</v>
      </c>
      <c r="U148" s="111">
        <v>16.149999999999967</v>
      </c>
      <c r="V148" s="112">
        <v>72.833333333333258</v>
      </c>
      <c r="W148" s="113"/>
      <c r="X148" s="116"/>
      <c r="Y148" s="276"/>
      <c r="Z148" s="277"/>
      <c r="AA148" s="172">
        <f t="shared" si="60"/>
        <v>-431.67048054919542</v>
      </c>
      <c r="AB148" s="110">
        <f t="shared" si="61"/>
        <v>0.88009153318077904</v>
      </c>
      <c r="AC148" s="282"/>
    </row>
    <row r="149" spans="1:29" ht="15.75" customHeight="1">
      <c r="A149" s="285"/>
      <c r="B149" s="100" t="s">
        <v>120</v>
      </c>
      <c r="C149" s="274" t="s">
        <v>149</v>
      </c>
      <c r="D149" s="275"/>
      <c r="E149" s="101">
        <v>16.66</v>
      </c>
      <c r="F149" s="102">
        <v>5647</v>
      </c>
      <c r="G149" s="121">
        <f t="shared" si="62"/>
        <v>94079.02</v>
      </c>
      <c r="H149" s="62"/>
      <c r="I149" s="104">
        <v>5</v>
      </c>
      <c r="J149" s="105">
        <v>3600</v>
      </c>
      <c r="K149" s="106">
        <f t="shared" si="41"/>
        <v>720</v>
      </c>
      <c r="L149" s="118">
        <v>5</v>
      </c>
      <c r="M149" s="105">
        <f t="shared" si="63"/>
        <v>3166.5420560747634</v>
      </c>
      <c r="N149" s="106">
        <f t="shared" si="56"/>
        <v>633.30841121495268</v>
      </c>
      <c r="O149" s="123">
        <f t="shared" si="57"/>
        <v>0</v>
      </c>
      <c r="P149" s="124">
        <f t="shared" si="58"/>
        <v>-86.691588785047315</v>
      </c>
      <c r="Q149" s="125">
        <f t="shared" si="59"/>
        <v>0.87959501557632314</v>
      </c>
      <c r="R149" s="290"/>
      <c r="S149" s="47">
        <v>1.0326388888888889</v>
      </c>
      <c r="T149" s="48">
        <v>1.1069444444444445</v>
      </c>
      <c r="U149" s="111">
        <v>15.000000000000107</v>
      </c>
      <c r="V149" s="112">
        <v>107.0000000000001</v>
      </c>
      <c r="W149" s="126"/>
      <c r="X149" s="127"/>
      <c r="Y149" s="276"/>
      <c r="Z149" s="277"/>
      <c r="AA149" s="172">
        <f t="shared" si="60"/>
        <v>-433.45794392523658</v>
      </c>
      <c r="AB149" s="110">
        <f t="shared" si="61"/>
        <v>0.87959501557632314</v>
      </c>
      <c r="AC149" s="282"/>
    </row>
    <row r="150" spans="1:29" ht="15.75" customHeight="1">
      <c r="A150" s="285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26"/>
      <c r="X150" s="127"/>
      <c r="Y150" s="276"/>
      <c r="Z150" s="277"/>
      <c r="AA150" s="172"/>
      <c r="AB150" s="110"/>
      <c r="AC150" s="282"/>
    </row>
    <row r="151" spans="1:29" ht="15.75" customHeight="1">
      <c r="A151" s="285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72"/>
      <c r="AB151" s="110"/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72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72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13"/>
      <c r="X154" s="116"/>
      <c r="Y154" s="276"/>
      <c r="Z154" s="277"/>
      <c r="AA154" s="172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72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73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167"/>
      <c r="G157" s="135"/>
      <c r="H157" s="69"/>
      <c r="I157" s="136">
        <f t="shared" ref="I157:J157" si="64">AVERAGE(I141:I156)</f>
        <v>4.2222222222222223</v>
      </c>
      <c r="J157" s="137">
        <f t="shared" si="64"/>
        <v>3400</v>
      </c>
      <c r="K157" s="138">
        <f t="shared" ref="K157" si="65">J157/I157</f>
        <v>805.26315789473688</v>
      </c>
      <c r="L157" s="136">
        <f t="shared" ref="L157:M157" si="66">AVERAGE(L141:L156)</f>
        <v>4.2222222222222223</v>
      </c>
      <c r="M157" s="137">
        <f t="shared" si="66"/>
        <v>3012.4222002431129</v>
      </c>
      <c r="N157" s="138">
        <f>M157/L157</f>
        <v>713.46841584705305</v>
      </c>
      <c r="O157" s="139">
        <f>L157-I157</f>
        <v>0</v>
      </c>
      <c r="P157" s="140">
        <f>N157-K157</f>
        <v>-91.794742047683826</v>
      </c>
      <c r="Q157" s="141">
        <f>N157/K157</f>
        <v>0.88600652948326841</v>
      </c>
      <c r="R157" s="291"/>
      <c r="S157" s="142">
        <f>S141</f>
        <v>0.70851851851851855</v>
      </c>
      <c r="T157" s="143">
        <f>INDEX(T141:T156,COUNTA(T141:T156))</f>
        <v>1.1069444444444445</v>
      </c>
      <c r="U157" s="144"/>
      <c r="V157" s="166"/>
      <c r="W157" s="167"/>
      <c r="X157" s="138"/>
      <c r="Y157" s="279"/>
      <c r="Z157" s="280"/>
      <c r="AA157" s="174">
        <f>M157-J157</f>
        <v>-387.57779975688709</v>
      </c>
      <c r="AB157" s="141">
        <f>M157/J157</f>
        <v>0.88600652948326852</v>
      </c>
      <c r="AC157" s="283"/>
    </row>
    <row r="159" spans="1:29">
      <c r="Y159" s="273" t="s">
        <v>159</v>
      </c>
      <c r="Z159" s="273"/>
    </row>
    <row r="160" spans="1:29">
      <c r="Y160" s="273" t="s">
        <v>160</v>
      </c>
      <c r="Z160" s="273"/>
    </row>
    <row r="161" spans="25:26">
      <c r="Y161" s="273" t="s">
        <v>161</v>
      </c>
      <c r="Z161" s="273"/>
    </row>
    <row r="162" spans="25:26">
      <c r="Y162" s="273" t="s">
        <v>162</v>
      </c>
      <c r="Z162" s="273"/>
    </row>
    <row r="163" spans="25:26">
      <c r="Y163" s="273" t="s">
        <v>163</v>
      </c>
      <c r="Z163" s="273"/>
    </row>
    <row r="164" spans="25:26">
      <c r="Y164" s="273" t="s">
        <v>164</v>
      </c>
      <c r="Z164" s="273"/>
    </row>
    <row r="165" spans="25:26">
      <c r="Y165" s="273" t="s">
        <v>165</v>
      </c>
      <c r="Z165" s="273"/>
    </row>
    <row r="166" spans="25:26">
      <c r="Y166" s="273" t="s">
        <v>166</v>
      </c>
      <c r="Z166" s="273"/>
    </row>
    <row r="167" spans="25:26">
      <c r="Y167" s="273" t="s">
        <v>167</v>
      </c>
      <c r="Z167" s="273"/>
    </row>
    <row r="168" spans="25:26">
      <c r="Y168" s="273" t="s">
        <v>168</v>
      </c>
      <c r="Z168" s="273"/>
    </row>
    <row r="169" spans="25:26">
      <c r="Y169" s="273" t="s">
        <v>169</v>
      </c>
      <c r="Z169" s="273"/>
    </row>
    <row r="170" spans="25:26">
      <c r="Y170" s="273" t="s">
        <v>170</v>
      </c>
      <c r="Z170" s="273"/>
    </row>
    <row r="171" spans="25:26">
      <c r="Y171" s="273" t="s">
        <v>171</v>
      </c>
      <c r="Z171" s="273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98" priority="1" operator="greaterThan">
      <formula>0</formula>
    </cfRule>
  </conditionalFormatting>
  <conditionalFormatting sqref="P5:P157 AA5:AA157">
    <cfRule type="cellIs" dxfId="97" priority="4" operator="lessThan">
      <formula>0</formula>
    </cfRule>
  </conditionalFormatting>
  <conditionalFormatting sqref="Q5:Q157 AB5:AB157">
    <cfRule type="cellIs" dxfId="96" priority="2" operator="greaterThan">
      <formula>1</formula>
    </cfRule>
    <cfRule type="cellIs" dxfId="95" priority="3" operator="lessThan">
      <formula>0.8</formula>
    </cfRule>
  </conditionalFormatting>
  <conditionalFormatting sqref="AC5:AC6 R5:R157 AC90:AC95">
    <cfRule type="cellIs" dxfId="94" priority="5" operator="lessThan">
      <formula>0.8</formula>
    </cfRule>
  </conditionalFormatting>
  <conditionalFormatting sqref="AC12:AC20">
    <cfRule type="cellIs" dxfId="93" priority="13" operator="lessThan">
      <formula>0.8</formula>
    </cfRule>
  </conditionalFormatting>
  <conditionalFormatting sqref="AC22:AC27">
    <cfRule type="cellIs" dxfId="92" priority="12" operator="lessThan">
      <formula>0.8</formula>
    </cfRule>
  </conditionalFormatting>
  <conditionalFormatting sqref="AC39">
    <cfRule type="cellIs" dxfId="91" priority="11" operator="lessThan">
      <formula>0.8</formula>
    </cfRule>
  </conditionalFormatting>
  <conditionalFormatting sqref="AC56">
    <cfRule type="cellIs" dxfId="90" priority="7" operator="lessThan">
      <formula>0.8</formula>
    </cfRule>
  </conditionalFormatting>
  <conditionalFormatting sqref="AC73:AC78">
    <cfRule type="cellIs" dxfId="89" priority="6" operator="lessThan">
      <formula>0.8</formula>
    </cfRule>
  </conditionalFormatting>
  <conditionalFormatting sqref="AC107">
    <cfRule type="cellIs" dxfId="88" priority="10" operator="lessThan">
      <formula>0.8</formula>
    </cfRule>
  </conditionalFormatting>
  <conditionalFormatting sqref="AC124">
    <cfRule type="cellIs" dxfId="87" priority="9" operator="lessThan">
      <formula>0.8</formula>
    </cfRule>
  </conditionalFormatting>
  <conditionalFormatting sqref="AC141:AC146">
    <cfRule type="cellIs" dxfId="86" priority="8" operator="lessThan">
      <formula>0.8</formula>
    </cfRule>
  </conditionalFormatting>
  <dataValidations count="1">
    <dataValidation type="list" allowBlank="1" showInputMessage="1" showErrorMessage="1" sqref="Y5:Z157" xr:uid="{E974AA9C-C72B-4159-BEC3-EB7F5F5750DB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9A024-3D41-424E-BF98-8FA8CE3D1819}">
  <sheetPr>
    <tabColor theme="8" tint="0.59999389629810485"/>
    <pageSetUpPr fitToPage="1"/>
  </sheetPr>
  <dimension ref="A1:AG137"/>
  <sheetViews>
    <sheetView topLeftCell="G1" zoomScale="85" zoomScaleNormal="85" workbookViewId="0">
      <pane ySplit="4" topLeftCell="A101" activePane="bottomLeft" state="frozen"/>
      <selection activeCell="L41" sqref="L41"/>
      <selection pane="bottomLeft" activeCell="AD110" sqref="AD110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55647</v>
      </c>
      <c r="E1" s="88" t="s">
        <v>3</v>
      </c>
      <c r="F1" s="89">
        <f>SUM(G5:G123)</f>
        <v>2788179.81</v>
      </c>
      <c r="G1" s="90" t="s">
        <v>84</v>
      </c>
      <c r="H1" s="91">
        <f>L21+L38+L55+L72+L89+L106+L123</f>
        <v>139.83333333333331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205</v>
      </c>
      <c r="Z1" s="192" t="s">
        <v>206</v>
      </c>
      <c r="AA1" s="370" t="s">
        <v>173</v>
      </c>
      <c r="AB1" s="371"/>
      <c r="AC1" s="176" t="s">
        <v>19</v>
      </c>
      <c r="AD1" s="177" t="s">
        <v>172</v>
      </c>
      <c r="AE1" s="338" t="s">
        <v>90</v>
      </c>
      <c r="AF1" s="353"/>
      <c r="AG1" s="354"/>
    </row>
    <row r="2" spans="1:33" ht="26.25" customHeight="1" thickBot="1">
      <c r="A2" s="331">
        <v>46085</v>
      </c>
      <c r="B2" s="332"/>
      <c r="C2" s="92" t="s">
        <v>40</v>
      </c>
      <c r="D2" s="93">
        <f>AVERAGE(N21,N38,N55,N72,N89,N106,N123)</f>
        <v>140.08024201617499</v>
      </c>
      <c r="E2" s="93" t="s">
        <v>91</v>
      </c>
      <c r="F2" s="94">
        <f>F1/D1</f>
        <v>50.104764138228475</v>
      </c>
      <c r="G2" s="95" t="s">
        <v>92</v>
      </c>
      <c r="H2" s="96">
        <f>COUNT(H5:H123)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SUM(Y21,Y38,Y55,Y72,Y89,Y106,Y123)</f>
        <v>0</v>
      </c>
      <c r="Z2" s="193">
        <f>SUM(Z21,Z38,Z55,Z72,Z89,Z106,Z123)</f>
        <v>0</v>
      </c>
      <c r="AA2" s="372"/>
      <c r="AB2" s="373"/>
      <c r="AC2" s="201">
        <f>SUM(AC21,AC38,AC55,AC72,AC89,AC106,AC123)</f>
        <v>44</v>
      </c>
      <c r="AD2" s="202">
        <f>SUM(AD21,AD38,AD55,AD72,AD89,AD106,AD123)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207</v>
      </c>
      <c r="Z3" s="364"/>
      <c r="AA3" s="366" t="s">
        <v>108</v>
      </c>
      <c r="AB3" s="367"/>
      <c r="AC3" s="363" t="s">
        <v>208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8"/>
      <c r="AB4" s="369"/>
      <c r="AC4" s="194" t="s">
        <v>174</v>
      </c>
      <c r="AD4" s="195" t="s">
        <v>175</v>
      </c>
      <c r="AE4" s="312"/>
      <c r="AF4" s="299"/>
      <c r="AG4" s="301"/>
    </row>
    <row r="5" spans="1:33" ht="15.75" customHeight="1">
      <c r="A5" s="284" t="s">
        <v>180</v>
      </c>
      <c r="B5" s="114" t="s">
        <v>181</v>
      </c>
      <c r="C5" s="362" t="s">
        <v>182</v>
      </c>
      <c r="D5" s="362"/>
      <c r="E5" s="147">
        <v>56.77</v>
      </c>
      <c r="F5" s="151">
        <v>3325</v>
      </c>
      <c r="G5" s="148">
        <f t="shared" ref="G5:G7" si="0">E5*F5</f>
        <v>188760.25</v>
      </c>
      <c r="H5" s="149"/>
      <c r="I5" s="150">
        <v>25</v>
      </c>
      <c r="J5" s="151">
        <v>2000</v>
      </c>
      <c r="K5" s="152">
        <f>J5/I5</f>
        <v>80</v>
      </c>
      <c r="L5" s="153">
        <v>26</v>
      </c>
      <c r="M5" s="151">
        <f>F5/V5*60</f>
        <v>1782.8418230563004</v>
      </c>
      <c r="N5" s="152">
        <f>M5/L5</f>
        <v>68.570839348319254</v>
      </c>
      <c r="O5" s="154">
        <f>L5-I5</f>
        <v>1</v>
      </c>
      <c r="P5" s="155">
        <f>N5-K5</f>
        <v>-11.429160651680746</v>
      </c>
      <c r="Q5" s="156">
        <f>N5/K5</f>
        <v>0.85713549185399063</v>
      </c>
      <c r="R5" s="289">
        <f>Q21</f>
        <v>0.85516221787017155</v>
      </c>
      <c r="S5" s="157">
        <v>0.25006944444444446</v>
      </c>
      <c r="T5" s="158">
        <v>0.32777777777777778</v>
      </c>
      <c r="U5" s="159"/>
      <c r="V5" s="160">
        <v>111.89999999999999</v>
      </c>
      <c r="W5" s="181"/>
      <c r="X5" s="152"/>
      <c r="Y5" s="12"/>
      <c r="Z5" s="198"/>
      <c r="AA5" s="292"/>
      <c r="AB5" s="293"/>
      <c r="AC5" s="12">
        <v>3</v>
      </c>
      <c r="AD5" s="198"/>
      <c r="AE5" s="178">
        <f>M5-J5</f>
        <v>-217.15817694369957</v>
      </c>
      <c r="AF5" s="132">
        <f>M5/J5</f>
        <v>0.89142091152815017</v>
      </c>
      <c r="AG5" s="365">
        <f>AF21</f>
        <v>0.89181202720746466</v>
      </c>
    </row>
    <row r="6" spans="1:33" ht="15.75" customHeight="1">
      <c r="A6" s="285"/>
      <c r="B6" s="100" t="s">
        <v>183</v>
      </c>
      <c r="C6" s="361" t="s">
        <v>186</v>
      </c>
      <c r="D6" s="361"/>
      <c r="E6" s="101">
        <v>59.52</v>
      </c>
      <c r="F6" s="102">
        <v>4919</v>
      </c>
      <c r="G6" s="103">
        <f t="shared" si="0"/>
        <v>292778.88</v>
      </c>
      <c r="H6" s="26"/>
      <c r="I6" s="104">
        <v>25</v>
      </c>
      <c r="J6" s="105">
        <v>2000</v>
      </c>
      <c r="K6" s="106">
        <f t="shared" ref="K6:K42" si="1">J6/I6</f>
        <v>80</v>
      </c>
      <c r="L6" s="107">
        <v>26</v>
      </c>
      <c r="M6" s="105">
        <f>F6/V6*60</f>
        <v>1783.6825141015311</v>
      </c>
      <c r="N6" s="106">
        <f>M6/L6</f>
        <v>68.603173619289663</v>
      </c>
      <c r="O6" s="108">
        <f>L6-I6</f>
        <v>1</v>
      </c>
      <c r="P6" s="109">
        <f>N6-K6</f>
        <v>-11.396826380710337</v>
      </c>
      <c r="Q6" s="110">
        <f>N6/K6</f>
        <v>0.85753967024112077</v>
      </c>
      <c r="R6" s="290"/>
      <c r="S6" s="47">
        <v>0.33124999999999999</v>
      </c>
      <c r="T6" s="48">
        <v>0.44615740740740739</v>
      </c>
      <c r="U6" s="111">
        <v>4.9999999999999822</v>
      </c>
      <c r="V6" s="112">
        <v>165.46666666666667</v>
      </c>
      <c r="W6" s="113">
        <v>0.44615740740740739</v>
      </c>
      <c r="X6" s="116">
        <v>0.48489583333333336</v>
      </c>
      <c r="Y6" s="12"/>
      <c r="Z6" s="198"/>
      <c r="AA6" s="276"/>
      <c r="AB6" s="277"/>
      <c r="AC6" s="12">
        <v>5</v>
      </c>
      <c r="AD6" s="198"/>
      <c r="AE6" s="117">
        <f>M6-J6</f>
        <v>-216.31748589846893</v>
      </c>
      <c r="AF6" s="110">
        <f>M6/J6</f>
        <v>0.89184125705076556</v>
      </c>
      <c r="AG6" s="359"/>
    </row>
    <row r="7" spans="1:33" ht="15.75" customHeight="1">
      <c r="A7" s="285"/>
      <c r="B7" s="100" t="s">
        <v>183</v>
      </c>
      <c r="C7" s="361" t="s">
        <v>192</v>
      </c>
      <c r="D7" s="361"/>
      <c r="E7" s="101">
        <v>53.76</v>
      </c>
      <c r="F7" s="102">
        <v>2907</v>
      </c>
      <c r="G7" s="103">
        <f t="shared" si="0"/>
        <v>156280.32000000001</v>
      </c>
      <c r="H7" s="26"/>
      <c r="I7" s="104">
        <v>20</v>
      </c>
      <c r="J7" s="105">
        <v>2000</v>
      </c>
      <c r="K7" s="106">
        <f t="shared" si="1"/>
        <v>100</v>
      </c>
      <c r="L7" s="107">
        <v>21</v>
      </c>
      <c r="M7" s="105">
        <f>F7/V7*60</f>
        <v>1784.3478260869563</v>
      </c>
      <c r="N7" s="106">
        <f>M7/L7</f>
        <v>84.968944099378874</v>
      </c>
      <c r="O7" s="108">
        <f>L7-I7</f>
        <v>1</v>
      </c>
      <c r="P7" s="109">
        <f>N7-K7</f>
        <v>-15.031055900621126</v>
      </c>
      <c r="Q7" s="110">
        <f>N7/K7</f>
        <v>0.84968944099378874</v>
      </c>
      <c r="R7" s="290"/>
      <c r="S7" s="47">
        <v>0.48489583333333336</v>
      </c>
      <c r="T7" s="48">
        <v>0.55277777777777781</v>
      </c>
      <c r="U7" s="111">
        <v>55.783333333333395</v>
      </c>
      <c r="V7" s="112">
        <v>97.750000000000014</v>
      </c>
      <c r="W7" s="113"/>
      <c r="X7" s="116"/>
      <c r="Y7" s="12"/>
      <c r="Z7" s="198"/>
      <c r="AA7" s="276"/>
      <c r="AB7" s="277"/>
      <c r="AC7" s="12">
        <v>3</v>
      </c>
      <c r="AD7" s="198"/>
      <c r="AE7" s="117">
        <f>M7-J7</f>
        <v>-215.65217391304373</v>
      </c>
      <c r="AF7" s="110">
        <f>M7/J7</f>
        <v>0.89217391304347815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23.333333333333332</v>
      </c>
      <c r="J21" s="137">
        <f t="shared" si="2"/>
        <v>2000</v>
      </c>
      <c r="K21" s="138">
        <f t="shared" ref="K21" si="3">J21/I21</f>
        <v>85.714285714285722</v>
      </c>
      <c r="L21" s="136">
        <f t="shared" ref="L21:M21" si="4">AVERAGE(L5:L20)</f>
        <v>24.333333333333332</v>
      </c>
      <c r="M21" s="137">
        <f t="shared" si="4"/>
        <v>1783.6240544149293</v>
      </c>
      <c r="N21" s="138">
        <f>M21/L21</f>
        <v>73.299618674586142</v>
      </c>
      <c r="O21" s="139">
        <f>L21-I21</f>
        <v>1</v>
      </c>
      <c r="P21" s="140">
        <f>N21-K21</f>
        <v>-12.41466703969958</v>
      </c>
      <c r="Q21" s="141">
        <f>N21/K21</f>
        <v>0.85516221787017155</v>
      </c>
      <c r="R21" s="291"/>
      <c r="S21" s="142">
        <f>S5</f>
        <v>0.25006944444444446</v>
      </c>
      <c r="T21" s="143">
        <f>INDEX(T5:T20,COUNTA(T5:T20))</f>
        <v>0.55277777777777781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11</v>
      </c>
      <c r="AD21" s="180">
        <f>SUM(AD5:AD20)</f>
        <v>0</v>
      </c>
      <c r="AE21" s="168">
        <f>M21-J21</f>
        <v>-216.37594558507067</v>
      </c>
      <c r="AF21" s="141">
        <f>M21/J21</f>
        <v>0.89181202720746466</v>
      </c>
      <c r="AG21" s="360"/>
    </row>
    <row r="22" spans="1:33" ht="15.75" customHeight="1">
      <c r="A22" s="294" t="s">
        <v>187</v>
      </c>
      <c r="B22" s="146" t="s">
        <v>176</v>
      </c>
      <c r="C22" s="287" t="s">
        <v>177</v>
      </c>
      <c r="D22" s="288"/>
      <c r="E22" s="147">
        <v>19.7</v>
      </c>
      <c r="F22" s="159">
        <v>3801</v>
      </c>
      <c r="G22" s="148">
        <f t="shared" ref="G22:G25" si="5">E22*F22</f>
        <v>74879.7</v>
      </c>
      <c r="H22" s="149"/>
      <c r="I22" s="153">
        <v>13</v>
      </c>
      <c r="J22" s="151">
        <v>1200</v>
      </c>
      <c r="K22" s="152">
        <f>J22/I22</f>
        <v>92.307692307692307</v>
      </c>
      <c r="L22" s="153">
        <v>13</v>
      </c>
      <c r="M22" s="151">
        <f>F22/V22*60</f>
        <v>1079.6591447056967</v>
      </c>
      <c r="N22" s="152">
        <f>M22/L22</f>
        <v>83.050703438899745</v>
      </c>
      <c r="O22" s="154">
        <f>L22-I22</f>
        <v>0</v>
      </c>
      <c r="P22" s="155">
        <f>N22-K22</f>
        <v>-9.2569888687925612</v>
      </c>
      <c r="Q22" s="156">
        <f>N22/K22</f>
        <v>0.8997159539214139</v>
      </c>
      <c r="R22" s="289">
        <f>Q38</f>
        <v>0.89936711195787478</v>
      </c>
      <c r="S22" s="157">
        <v>0.20833333333333334</v>
      </c>
      <c r="T22" s="158">
        <v>0.35502314814814817</v>
      </c>
      <c r="U22" s="159"/>
      <c r="V22" s="160">
        <v>211.23333333333338</v>
      </c>
      <c r="W22" s="97"/>
      <c r="X22" s="98"/>
      <c r="Y22" s="12"/>
      <c r="Z22" s="198"/>
      <c r="AA22" s="292"/>
      <c r="AB22" s="293"/>
      <c r="AC22" s="12">
        <v>5</v>
      </c>
      <c r="AD22" s="198"/>
      <c r="AE22" s="115">
        <f>M22-J22</f>
        <v>-120.34085529430331</v>
      </c>
      <c r="AF22" s="156">
        <f>M22/J22</f>
        <v>0.8997159539214139</v>
      </c>
      <c r="AG22" s="358">
        <f>AF38</f>
        <v>0.91060920085734831</v>
      </c>
    </row>
    <row r="23" spans="1:33" ht="15.75" customHeight="1">
      <c r="A23" s="295"/>
      <c r="B23" s="163" t="s">
        <v>183</v>
      </c>
      <c r="C23" s="274" t="s">
        <v>193</v>
      </c>
      <c r="D23" s="275"/>
      <c r="E23" s="101">
        <v>71.55</v>
      </c>
      <c r="F23" s="111">
        <v>2795</v>
      </c>
      <c r="G23" s="103">
        <f t="shared" si="5"/>
        <v>199982.25</v>
      </c>
      <c r="H23" s="26"/>
      <c r="I23" s="107">
        <v>22</v>
      </c>
      <c r="J23" s="105">
        <v>2000</v>
      </c>
      <c r="K23" s="106">
        <f t="shared" si="1"/>
        <v>90.909090909090907</v>
      </c>
      <c r="L23" s="107">
        <v>22</v>
      </c>
      <c r="M23" s="105">
        <f>F23/V23*60</f>
        <v>1784.3589288881017</v>
      </c>
      <c r="N23" s="106">
        <f>M23/L23</f>
        <v>81.107224040368251</v>
      </c>
      <c r="O23" s="108">
        <f>L23-I23</f>
        <v>0</v>
      </c>
      <c r="P23" s="109">
        <f>N23-K23</f>
        <v>-9.8018668687226551</v>
      </c>
      <c r="Q23" s="110">
        <f>N23/K23</f>
        <v>0.89217946444405083</v>
      </c>
      <c r="R23" s="290"/>
      <c r="S23" s="47">
        <v>0.35834490740740743</v>
      </c>
      <c r="T23" s="48">
        <v>0.4236111111111111</v>
      </c>
      <c r="U23" s="111">
        <v>4.783333333333335</v>
      </c>
      <c r="V23" s="112">
        <v>93.983333333333292</v>
      </c>
      <c r="W23" s="113"/>
      <c r="X23" s="116"/>
      <c r="Y23" s="12"/>
      <c r="Z23" s="198"/>
      <c r="AA23" s="276"/>
      <c r="AB23" s="277"/>
      <c r="AC23" s="12">
        <v>2</v>
      </c>
      <c r="AD23" s="198"/>
      <c r="AE23" s="117">
        <f>M23-J23</f>
        <v>-215.64107111189833</v>
      </c>
      <c r="AF23" s="110">
        <f>M23/J23</f>
        <v>0.89217946444405083</v>
      </c>
      <c r="AG23" s="359"/>
    </row>
    <row r="24" spans="1:33" ht="15.75" customHeight="1">
      <c r="A24" s="295"/>
      <c r="B24" s="163" t="s">
        <v>183</v>
      </c>
      <c r="C24" s="274" t="s">
        <v>184</v>
      </c>
      <c r="D24" s="275"/>
      <c r="E24" s="101">
        <v>77.34</v>
      </c>
      <c r="F24" s="111">
        <v>2345</v>
      </c>
      <c r="G24" s="103">
        <f t="shared" si="5"/>
        <v>181362.30000000002</v>
      </c>
      <c r="H24" s="26"/>
      <c r="I24" s="107">
        <v>24</v>
      </c>
      <c r="J24" s="105">
        <v>2000</v>
      </c>
      <c r="K24" s="106">
        <f t="shared" si="1"/>
        <v>83.333333333333329</v>
      </c>
      <c r="L24" s="107">
        <v>24</v>
      </c>
      <c r="M24" s="105">
        <f>F24/V24*60</f>
        <v>1784.7780126849898</v>
      </c>
      <c r="N24" s="106">
        <f>M24/L24</f>
        <v>74.365750528541241</v>
      </c>
      <c r="O24" s="108">
        <f>L24-I24</f>
        <v>0</v>
      </c>
      <c r="P24" s="109">
        <f>N24-K24</f>
        <v>-8.9675828047920874</v>
      </c>
      <c r="Q24" s="110">
        <f>N24/K24</f>
        <v>0.89238900634249496</v>
      </c>
      <c r="R24" s="290"/>
      <c r="S24" s="47">
        <v>0.42789351851851853</v>
      </c>
      <c r="T24" s="48">
        <v>0.4826388888888889</v>
      </c>
      <c r="U24" s="111">
        <v>6.166666666666698</v>
      </c>
      <c r="V24" s="112">
        <v>78.833333333333314</v>
      </c>
      <c r="W24" s="113">
        <v>0.4826388888888889</v>
      </c>
      <c r="X24" s="116">
        <v>0.52083333333333326</v>
      </c>
      <c r="Y24" s="12"/>
      <c r="Z24" s="198"/>
      <c r="AA24" s="276"/>
      <c r="AB24" s="277"/>
      <c r="AC24" s="12">
        <v>2</v>
      </c>
      <c r="AD24" s="198"/>
      <c r="AE24" s="117">
        <f>M24-J24</f>
        <v>-215.22198731501021</v>
      </c>
      <c r="AF24" s="110">
        <f>M24/J24</f>
        <v>0.89238900634249485</v>
      </c>
      <c r="AG24" s="359"/>
    </row>
    <row r="25" spans="1:33" ht="15.75" customHeight="1">
      <c r="A25" s="295"/>
      <c r="B25" s="163" t="s">
        <v>178</v>
      </c>
      <c r="C25" s="274" t="s">
        <v>179</v>
      </c>
      <c r="D25" s="275"/>
      <c r="E25" s="101">
        <v>29.97</v>
      </c>
      <c r="F25" s="111">
        <v>2554</v>
      </c>
      <c r="G25" s="103">
        <f t="shared" si="5"/>
        <v>76543.37999999999</v>
      </c>
      <c r="H25" s="26"/>
      <c r="I25" s="107">
        <v>21</v>
      </c>
      <c r="J25" s="105">
        <v>2790</v>
      </c>
      <c r="K25" s="106">
        <f t="shared" si="1"/>
        <v>132.85714285714286</v>
      </c>
      <c r="L25" s="107">
        <v>22</v>
      </c>
      <c r="M25" s="105">
        <f>F25/V25*60</f>
        <v>2626.9714285714258</v>
      </c>
      <c r="N25" s="106">
        <f>M25/L25</f>
        <v>119.40779220779208</v>
      </c>
      <c r="O25" s="108">
        <f>L25-I25</f>
        <v>1</v>
      </c>
      <c r="P25" s="109">
        <f>N25-K25</f>
        <v>-13.449350649350777</v>
      </c>
      <c r="Q25" s="110">
        <f>N25/K25</f>
        <v>0.89876832844574683</v>
      </c>
      <c r="R25" s="290"/>
      <c r="S25" s="47">
        <v>0.52083333333333326</v>
      </c>
      <c r="T25" s="48">
        <v>0.56134259259259256</v>
      </c>
      <c r="U25" s="111">
        <v>54.999999999999886</v>
      </c>
      <c r="V25" s="112">
        <v>58.333333333333393</v>
      </c>
      <c r="W25" s="113"/>
      <c r="X25" s="116"/>
      <c r="Y25" s="12"/>
      <c r="Z25" s="198"/>
      <c r="AA25" s="276"/>
      <c r="AB25" s="277"/>
      <c r="AC25" s="12">
        <v>1</v>
      </c>
      <c r="AD25" s="198"/>
      <c r="AE25" s="117">
        <f>M25-J25</f>
        <v>-163.0285714285742</v>
      </c>
      <c r="AF25" s="110">
        <f>M25/J25</f>
        <v>0.94156682027649674</v>
      </c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20</v>
      </c>
      <c r="J38" s="137">
        <f t="shared" si="6"/>
        <v>1997.5</v>
      </c>
      <c r="K38" s="138">
        <f t="shared" ref="K38" si="7">J38/I38</f>
        <v>99.875</v>
      </c>
      <c r="L38" s="136">
        <f t="shared" ref="L38:M38" si="8">AVERAGE(L22:L37)</f>
        <v>20.25</v>
      </c>
      <c r="M38" s="137">
        <f t="shared" si="8"/>
        <v>1818.9418787125533</v>
      </c>
      <c r="N38" s="138">
        <f>M38/L38</f>
        <v>89.824290306792747</v>
      </c>
      <c r="O38" s="139">
        <f>L38-I38</f>
        <v>0.25</v>
      </c>
      <c r="P38" s="140">
        <f>N38-K38</f>
        <v>-10.050709693207253</v>
      </c>
      <c r="Q38" s="141">
        <f>N38/K38</f>
        <v>0.89936711195787478</v>
      </c>
      <c r="R38" s="291"/>
      <c r="S38" s="142">
        <f>S22</f>
        <v>0.20833333333333334</v>
      </c>
      <c r="T38" s="143">
        <f>INDEX(T22:T37,COUNTA(T22:T37))</f>
        <v>0.56134259259259256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10</v>
      </c>
      <c r="AD38" s="180">
        <f>SUM(AD22:AD37)</f>
        <v>0</v>
      </c>
      <c r="AE38" s="168">
        <f>M38-J38</f>
        <v>-178.55812128744674</v>
      </c>
      <c r="AF38" s="141">
        <f>M38/J38</f>
        <v>0.91060920085734831</v>
      </c>
      <c r="AG38" s="360"/>
    </row>
    <row r="39" spans="1:33" ht="15.75" customHeight="1">
      <c r="A39" s="284" t="s">
        <v>189</v>
      </c>
      <c r="B39" s="146" t="s">
        <v>183</v>
      </c>
      <c r="C39" s="287" t="s">
        <v>190</v>
      </c>
      <c r="D39" s="288"/>
      <c r="E39" s="147">
        <v>47.37</v>
      </c>
      <c r="F39" s="97">
        <v>2042</v>
      </c>
      <c r="G39" s="148">
        <f t="shared" ref="G39:G42" si="9">E39*F39</f>
        <v>96729.54</v>
      </c>
      <c r="H39" s="149"/>
      <c r="I39" s="150">
        <v>21</v>
      </c>
      <c r="J39" s="151">
        <v>2000</v>
      </c>
      <c r="K39" s="152">
        <f>J39/I39</f>
        <v>95.238095238095241</v>
      </c>
      <c r="L39" s="153">
        <v>22</v>
      </c>
      <c r="M39" s="151">
        <f>F39/V39*60</f>
        <v>1782.9735629396077</v>
      </c>
      <c r="N39" s="152">
        <f>M39/L39</f>
        <v>81.044252860891262</v>
      </c>
      <c r="O39" s="154">
        <f>L39-I39</f>
        <v>1</v>
      </c>
      <c r="P39" s="155">
        <f>N39-K39</f>
        <v>-14.193842377203978</v>
      </c>
      <c r="Q39" s="156">
        <f>N39/K39</f>
        <v>0.85096465503935825</v>
      </c>
      <c r="R39" s="289">
        <f>Q55</f>
        <v>0.85402122031781014</v>
      </c>
      <c r="S39" s="157">
        <v>0.25019675925925927</v>
      </c>
      <c r="T39" s="158">
        <v>0.29791666666666666</v>
      </c>
      <c r="U39" s="159"/>
      <c r="V39" s="160">
        <v>68.71666666666664</v>
      </c>
      <c r="W39" s="158"/>
      <c r="X39" s="169"/>
      <c r="Y39" s="12"/>
      <c r="Z39" s="198"/>
      <c r="AA39" s="292"/>
      <c r="AB39" s="293"/>
      <c r="AC39" s="12">
        <v>1</v>
      </c>
      <c r="AD39" s="198"/>
      <c r="AE39" s="115">
        <f>M39-J39</f>
        <v>-217.02643706039225</v>
      </c>
      <c r="AF39" s="156">
        <f>M39/J39</f>
        <v>0.89148678146980387</v>
      </c>
      <c r="AG39" s="281">
        <f>AF55</f>
        <v>0.89156061461749414</v>
      </c>
    </row>
    <row r="40" spans="1:33" ht="15.75" customHeight="1">
      <c r="A40" s="285"/>
      <c r="B40" s="163" t="s">
        <v>183</v>
      </c>
      <c r="C40" s="274" t="s">
        <v>188</v>
      </c>
      <c r="D40" s="275"/>
      <c r="E40" s="101">
        <v>59.34</v>
      </c>
      <c r="F40" s="102">
        <v>1619</v>
      </c>
      <c r="G40" s="103">
        <f t="shared" si="9"/>
        <v>96071.46</v>
      </c>
      <c r="H40" s="26"/>
      <c r="I40" s="104">
        <v>24</v>
      </c>
      <c r="J40" s="105">
        <v>2000</v>
      </c>
      <c r="K40" s="106">
        <f t="shared" si="1"/>
        <v>83.333333333333329</v>
      </c>
      <c r="L40" s="107">
        <v>25</v>
      </c>
      <c r="M40" s="105">
        <f>F40/V40*60</f>
        <v>1785.114854517609</v>
      </c>
      <c r="N40" s="106">
        <f>M40/L40</f>
        <v>71.404594180704365</v>
      </c>
      <c r="O40" s="108">
        <f>L40-I40</f>
        <v>1</v>
      </c>
      <c r="P40" s="109">
        <f>N40-K40</f>
        <v>-11.928739152628964</v>
      </c>
      <c r="Q40" s="110">
        <f>N40/K40</f>
        <v>0.85685513016845238</v>
      </c>
      <c r="R40" s="290"/>
      <c r="S40" s="47">
        <v>0.30138888888888887</v>
      </c>
      <c r="T40" s="48">
        <v>0.33917824074074077</v>
      </c>
      <c r="U40" s="111">
        <v>4.9999999999999822</v>
      </c>
      <c r="V40" s="112">
        <v>54.416666666666728</v>
      </c>
      <c r="W40" s="113"/>
      <c r="X40" s="116"/>
      <c r="Y40" s="12"/>
      <c r="Z40" s="198"/>
      <c r="AA40" s="276"/>
      <c r="AB40" s="277"/>
      <c r="AC40" s="12">
        <v>1</v>
      </c>
      <c r="AD40" s="198"/>
      <c r="AE40" s="117">
        <f>M40-J40</f>
        <v>-214.88514548239095</v>
      </c>
      <c r="AF40" s="110">
        <f>M40/J40</f>
        <v>0.89255742725880449</v>
      </c>
      <c r="AG40" s="282"/>
    </row>
    <row r="41" spans="1:33" ht="15.75" customHeight="1">
      <c r="A41" s="285"/>
      <c r="B41" s="163" t="s">
        <v>183</v>
      </c>
      <c r="C41" s="274" t="s">
        <v>185</v>
      </c>
      <c r="D41" s="275"/>
      <c r="E41" s="101">
        <v>58.67</v>
      </c>
      <c r="F41" s="102">
        <v>3941</v>
      </c>
      <c r="G41" s="103">
        <f t="shared" si="9"/>
        <v>231218.47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24</v>
      </c>
      <c r="M41" s="105">
        <f>F41/V41*60</f>
        <v>1781.9140919366987</v>
      </c>
      <c r="N41" s="106">
        <f>M41/L41</f>
        <v>74.24642049736245</v>
      </c>
      <c r="O41" s="108">
        <f>L41-I41</f>
        <v>1</v>
      </c>
      <c r="P41" s="109">
        <f>N41-K41</f>
        <v>-12.710101241767987</v>
      </c>
      <c r="Q41" s="110">
        <f>N41/K41</f>
        <v>0.8538338357196682</v>
      </c>
      <c r="R41" s="290"/>
      <c r="S41" s="47">
        <v>0.34256944444444443</v>
      </c>
      <c r="T41" s="48">
        <v>0.43472222222222223</v>
      </c>
      <c r="U41" s="111">
        <v>4.8833333333332707</v>
      </c>
      <c r="V41" s="112">
        <v>132.70000000000005</v>
      </c>
      <c r="W41" s="113">
        <v>0.43472222222222223</v>
      </c>
      <c r="X41" s="116">
        <v>0.47361111111111109</v>
      </c>
      <c r="Y41" s="12"/>
      <c r="Z41" s="198"/>
      <c r="AA41" s="276"/>
      <c r="AB41" s="277"/>
      <c r="AC41" s="12">
        <v>3</v>
      </c>
      <c r="AD41" s="198"/>
      <c r="AE41" s="117">
        <f>M41-J41</f>
        <v>-218.0859080633013</v>
      </c>
      <c r="AF41" s="110">
        <f>M41/J41</f>
        <v>0.89095704596834935</v>
      </c>
      <c r="AG41" s="282"/>
    </row>
    <row r="42" spans="1:33" ht="15.75" customHeight="1">
      <c r="A42" s="285"/>
      <c r="B42" s="163" t="s">
        <v>183</v>
      </c>
      <c r="C42" s="274" t="s">
        <v>191</v>
      </c>
      <c r="D42" s="275"/>
      <c r="E42" s="101">
        <v>59.54</v>
      </c>
      <c r="F42" s="102">
        <v>3307</v>
      </c>
      <c r="G42" s="103">
        <f t="shared" si="9"/>
        <v>196898.78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24</v>
      </c>
      <c r="M42" s="105">
        <f>F42/V42*60</f>
        <v>1782.4824075460385</v>
      </c>
      <c r="N42" s="106">
        <f>M42/L42</f>
        <v>74.270100314418272</v>
      </c>
      <c r="O42" s="108">
        <f>L42-I42</f>
        <v>1</v>
      </c>
      <c r="P42" s="109">
        <f>N42-K42</f>
        <v>-12.686421424712165</v>
      </c>
      <c r="Q42" s="110">
        <f>N42/K42</f>
        <v>0.8541061536158101</v>
      </c>
      <c r="R42" s="290"/>
      <c r="S42" s="47">
        <v>0.47361111111111109</v>
      </c>
      <c r="T42" s="48">
        <v>0.55091435185185189</v>
      </c>
      <c r="U42" s="111">
        <v>55.999999999999957</v>
      </c>
      <c r="V42" s="112">
        <v>111.31666666666675</v>
      </c>
      <c r="W42" s="113"/>
      <c r="X42" s="116"/>
      <c r="Y42" s="12"/>
      <c r="Z42" s="198"/>
      <c r="AA42" s="276"/>
      <c r="AB42" s="277"/>
      <c r="AC42" s="12">
        <v>2</v>
      </c>
      <c r="AD42" s="198"/>
      <c r="AE42" s="117">
        <f>M42-J42</f>
        <v>-217.51759245396147</v>
      </c>
      <c r="AF42" s="110">
        <f>M42/J42</f>
        <v>0.8912412037730193</v>
      </c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07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07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07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07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22.75</v>
      </c>
      <c r="J55" s="137">
        <f t="shared" si="10"/>
        <v>2000</v>
      </c>
      <c r="K55" s="138">
        <f t="shared" ref="K55:K58" si="11">J55/I55</f>
        <v>87.912087912087912</v>
      </c>
      <c r="L55" s="136">
        <f t="shared" ref="L55:M55" si="12">AVERAGE(L39:L54)</f>
        <v>23.75</v>
      </c>
      <c r="M55" s="137">
        <f t="shared" si="12"/>
        <v>1783.1212292349883</v>
      </c>
      <c r="N55" s="138">
        <f>M55/L55</f>
        <v>75.078788599367925</v>
      </c>
      <c r="O55" s="139">
        <f>L55-I55</f>
        <v>1</v>
      </c>
      <c r="P55" s="140">
        <f>N55-K55</f>
        <v>-12.833299312719987</v>
      </c>
      <c r="Q55" s="141">
        <f>N55/K55</f>
        <v>0.85402122031781014</v>
      </c>
      <c r="R55" s="291"/>
      <c r="S55" s="142">
        <f>S39</f>
        <v>0.25019675925925927</v>
      </c>
      <c r="T55" s="143">
        <f>INDEX(T39:T54,COUNTA(T39:T54))</f>
        <v>0.55091435185185189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7</v>
      </c>
      <c r="AD55" s="191">
        <f>SUM(AD39:AD54)</f>
        <v>0</v>
      </c>
      <c r="AE55" s="168">
        <f>M55-J55</f>
        <v>-216.87877076501172</v>
      </c>
      <c r="AF55" s="141">
        <f>M55/J55</f>
        <v>0.89156061461749414</v>
      </c>
      <c r="AG55" s="283"/>
    </row>
    <row r="56" spans="1:33" ht="15.75" customHeight="1">
      <c r="A56" s="294" t="s">
        <v>118</v>
      </c>
      <c r="B56" s="100" t="s">
        <v>211</v>
      </c>
      <c r="C56" s="274" t="s">
        <v>212</v>
      </c>
      <c r="D56" s="275"/>
      <c r="E56" s="101">
        <v>27.05</v>
      </c>
      <c r="F56" s="102">
        <v>787</v>
      </c>
      <c r="G56" s="121">
        <f t="shared" ref="G56:G58" si="13">E56*F56</f>
        <v>21288.350000000002</v>
      </c>
      <c r="H56" s="122"/>
      <c r="I56" s="104">
        <v>6</v>
      </c>
      <c r="J56" s="105">
        <v>3273</v>
      </c>
      <c r="K56" s="106">
        <f t="shared" si="11"/>
        <v>545.5</v>
      </c>
      <c r="L56" s="107">
        <v>6</v>
      </c>
      <c r="M56" s="105">
        <f>F56/V56*60</f>
        <v>2963.5983263598355</v>
      </c>
      <c r="N56" s="106">
        <f>M56/L56</f>
        <v>493.93305439330589</v>
      </c>
      <c r="O56" s="108">
        <f>L56-I56</f>
        <v>0</v>
      </c>
      <c r="P56" s="109">
        <f>N56-K56</f>
        <v>-51.566945606694105</v>
      </c>
      <c r="Q56" s="110">
        <f>N56/K56</f>
        <v>0.90546847734794844</v>
      </c>
      <c r="R56" s="289">
        <f>Q72</f>
        <v>0.90458976849976025</v>
      </c>
      <c r="S56" s="47">
        <v>0.40074074074074073</v>
      </c>
      <c r="T56" s="48">
        <v>0.41180555555555554</v>
      </c>
      <c r="U56" s="111">
        <v>6.0666666666666824</v>
      </c>
      <c r="V56" s="112">
        <v>15.933333333333319</v>
      </c>
      <c r="W56" s="113"/>
      <c r="X56" s="116"/>
      <c r="Y56" s="12"/>
      <c r="Z56" s="198"/>
      <c r="AA56" s="292"/>
      <c r="AB56" s="293"/>
      <c r="AC56" s="12">
        <v>1</v>
      </c>
      <c r="AD56" s="198"/>
      <c r="AE56" s="115">
        <f>M56-J56</f>
        <v>-309.40167364016452</v>
      </c>
      <c r="AF56" s="156">
        <f>M56/J56</f>
        <v>0.90546847734794855</v>
      </c>
      <c r="AG56" s="281">
        <f>AF72</f>
        <v>0.90458976849976025</v>
      </c>
    </row>
    <row r="57" spans="1:33" ht="15.75" customHeight="1">
      <c r="A57" s="295"/>
      <c r="B57" s="100" t="s">
        <v>211</v>
      </c>
      <c r="C57" s="274" t="s">
        <v>215</v>
      </c>
      <c r="D57" s="275"/>
      <c r="E57" s="101">
        <v>26.21</v>
      </c>
      <c r="F57" s="102">
        <v>2248</v>
      </c>
      <c r="G57" s="121">
        <f t="shared" si="13"/>
        <v>58920.08</v>
      </c>
      <c r="H57" s="62"/>
      <c r="I57" s="104">
        <v>6</v>
      </c>
      <c r="J57" s="105">
        <v>3273</v>
      </c>
      <c r="K57" s="106">
        <f t="shared" si="11"/>
        <v>545.5</v>
      </c>
      <c r="L57" s="118">
        <v>6</v>
      </c>
      <c r="M57" s="105">
        <f>F57/V57*60</f>
        <v>2963.3101428048312</v>
      </c>
      <c r="N57" s="106">
        <f>M57/L57</f>
        <v>493.88502380080519</v>
      </c>
      <c r="O57" s="123">
        <f>L57-I57</f>
        <v>0</v>
      </c>
      <c r="P57" s="124">
        <f>N57-K57</f>
        <v>-51.614976199194814</v>
      </c>
      <c r="Q57" s="125">
        <f>N57/K57</f>
        <v>0.90538042859909296</v>
      </c>
      <c r="R57" s="290"/>
      <c r="S57" s="47">
        <v>0.41561342592592593</v>
      </c>
      <c r="T57" s="48">
        <v>0.44722222222222224</v>
      </c>
      <c r="U57" s="111">
        <v>5.4833333333333645</v>
      </c>
      <c r="V57" s="112">
        <v>45.516666666666694</v>
      </c>
      <c r="W57" s="113">
        <v>0.44722222222222224</v>
      </c>
      <c r="X57" s="116">
        <v>0.4861111111111111</v>
      </c>
      <c r="Y57" s="12"/>
      <c r="Z57" s="198"/>
      <c r="AA57" s="276"/>
      <c r="AB57" s="277"/>
      <c r="AC57" s="12">
        <v>1</v>
      </c>
      <c r="AD57" s="198"/>
      <c r="AE57" s="117">
        <f>M57-J57</f>
        <v>-309.68985719516877</v>
      </c>
      <c r="AF57" s="110">
        <f>M57/J57</f>
        <v>0.90538042859909296</v>
      </c>
      <c r="AG57" s="282"/>
    </row>
    <row r="58" spans="1:33" ht="15.75" customHeight="1">
      <c r="A58" s="295"/>
      <c r="B58" s="100" t="s">
        <v>178</v>
      </c>
      <c r="C58" s="274" t="s">
        <v>216</v>
      </c>
      <c r="D58" s="275"/>
      <c r="E58" s="101">
        <v>21.92</v>
      </c>
      <c r="F58" s="102">
        <v>1705</v>
      </c>
      <c r="G58" s="121">
        <f t="shared" si="13"/>
        <v>37373.600000000006</v>
      </c>
      <c r="H58" s="62"/>
      <c r="I58" s="104">
        <v>6</v>
      </c>
      <c r="J58" s="105">
        <v>3600</v>
      </c>
      <c r="K58" s="106">
        <f t="shared" si="11"/>
        <v>600</v>
      </c>
      <c r="L58" s="118">
        <v>6</v>
      </c>
      <c r="M58" s="105">
        <f>F58/V58*60</f>
        <v>3251.0593220338997</v>
      </c>
      <c r="N58" s="106">
        <f>M58/L58</f>
        <v>541.84322033898331</v>
      </c>
      <c r="O58" s="123">
        <f>L58-I58</f>
        <v>0</v>
      </c>
      <c r="P58" s="124">
        <f>N58-K58</f>
        <v>-58.156779661016685</v>
      </c>
      <c r="Q58" s="125">
        <f>N58/K58</f>
        <v>0.90307203389830548</v>
      </c>
      <c r="R58" s="290"/>
      <c r="S58" s="47">
        <v>0.4861111111111111</v>
      </c>
      <c r="T58" s="48">
        <v>0.50796296296296295</v>
      </c>
      <c r="U58" s="111">
        <v>55.999999999999957</v>
      </c>
      <c r="V58" s="112">
        <v>31.466666666666654</v>
      </c>
      <c r="W58" s="113"/>
      <c r="X58" s="116"/>
      <c r="Y58" s="12"/>
      <c r="Z58" s="198"/>
      <c r="AA58" s="276"/>
      <c r="AB58" s="277"/>
      <c r="AC58" s="12">
        <v>1</v>
      </c>
      <c r="AD58" s="198"/>
      <c r="AE58" s="117">
        <f>M58-J58</f>
        <v>-348.94067796610034</v>
      </c>
      <c r="AF58" s="110">
        <f>M58/J58</f>
        <v>0.90307203389830548</v>
      </c>
      <c r="AG58" s="282"/>
    </row>
    <row r="59" spans="1:33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12"/>
      <c r="Z59" s="198"/>
      <c r="AA59" s="276"/>
      <c r="AB59" s="277"/>
      <c r="AC59" s="12"/>
      <c r="AD59" s="198"/>
      <c r="AE59" s="117"/>
      <c r="AF59" s="110"/>
      <c r="AG59" s="282"/>
    </row>
    <row r="60" spans="1:33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17"/>
      <c r="AF60" s="110"/>
      <c r="AG60" s="282"/>
    </row>
    <row r="61" spans="1:33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17"/>
      <c r="AF61" s="110"/>
      <c r="AG61" s="282"/>
    </row>
    <row r="62" spans="1:33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17"/>
      <c r="AF62" s="110"/>
      <c r="AG62" s="282"/>
    </row>
    <row r="63" spans="1:33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17"/>
      <c r="AF63" s="110"/>
      <c r="AG63" s="282"/>
    </row>
    <row r="64" spans="1:33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27"/>
      <c r="Y64" s="12"/>
      <c r="Z64" s="198"/>
      <c r="AA64" s="276"/>
      <c r="AB64" s="277"/>
      <c r="AC64" s="12"/>
      <c r="AD64" s="198"/>
      <c r="AE64" s="117"/>
      <c r="AF64" s="110"/>
      <c r="AG64" s="282"/>
    </row>
    <row r="65" spans="1:33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27"/>
      <c r="Y65" s="12"/>
      <c r="Z65" s="198"/>
      <c r="AA65" s="276"/>
      <c r="AB65" s="277"/>
      <c r="AC65" s="12"/>
      <c r="AD65" s="198"/>
      <c r="AE65" s="117"/>
      <c r="AF65" s="110"/>
      <c r="AG65" s="282"/>
    </row>
    <row r="66" spans="1:33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27"/>
      <c r="Y66" s="12"/>
      <c r="Z66" s="198"/>
      <c r="AA66" s="276"/>
      <c r="AB66" s="277"/>
      <c r="AC66" s="12"/>
      <c r="AD66" s="198"/>
      <c r="AE66" s="117"/>
      <c r="AF66" s="110"/>
      <c r="AG66" s="282"/>
    </row>
    <row r="67" spans="1:33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27"/>
      <c r="Y67" s="12"/>
      <c r="Z67" s="198"/>
      <c r="AA67" s="276"/>
      <c r="AB67" s="277"/>
      <c r="AC67" s="12"/>
      <c r="AD67" s="198"/>
      <c r="AE67" s="117"/>
      <c r="AF67" s="110"/>
      <c r="AG67" s="282"/>
    </row>
    <row r="68" spans="1:33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27"/>
      <c r="Y68" s="12"/>
      <c r="Z68" s="198"/>
      <c r="AA68" s="276"/>
      <c r="AB68" s="277"/>
      <c r="AC68" s="12"/>
      <c r="AD68" s="198"/>
      <c r="AE68" s="117"/>
      <c r="AF68" s="110"/>
      <c r="AG68" s="282"/>
    </row>
    <row r="69" spans="1:33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27"/>
      <c r="Y69" s="12"/>
      <c r="Z69" s="198"/>
      <c r="AA69" s="276"/>
      <c r="AB69" s="277"/>
      <c r="AC69" s="12"/>
      <c r="AD69" s="198"/>
      <c r="AE69" s="117"/>
      <c r="AF69" s="110"/>
      <c r="AG69" s="282"/>
    </row>
    <row r="70" spans="1:33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27"/>
      <c r="Y70" s="12"/>
      <c r="Z70" s="198"/>
      <c r="AA70" s="276"/>
      <c r="AB70" s="277"/>
      <c r="AC70" s="12"/>
      <c r="AD70" s="198"/>
      <c r="AE70" s="117"/>
      <c r="AF70" s="110"/>
      <c r="AG70" s="282"/>
    </row>
    <row r="71" spans="1:33" ht="15.75" customHeight="1">
      <c r="A71" s="296"/>
      <c r="B71" s="163"/>
      <c r="C71" s="274"/>
      <c r="D71" s="275"/>
      <c r="E71" s="164"/>
      <c r="F71" s="128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14">AVERAGE(I56:I71)</f>
        <v>6</v>
      </c>
      <c r="J72" s="137">
        <f t="shared" si="14"/>
        <v>3382</v>
      </c>
      <c r="K72" s="138">
        <f t="shared" ref="K72" si="15">J72/I72</f>
        <v>563.66666666666663</v>
      </c>
      <c r="L72" s="136">
        <f t="shared" ref="L72:M72" si="16">AVERAGE(L56:L71)</f>
        <v>6</v>
      </c>
      <c r="M72" s="137">
        <f t="shared" si="16"/>
        <v>3059.3225970661892</v>
      </c>
      <c r="N72" s="138">
        <f>M72/L72</f>
        <v>509.88709951103152</v>
      </c>
      <c r="O72" s="139">
        <f>L72-I72</f>
        <v>0</v>
      </c>
      <c r="P72" s="140">
        <f>N72-K72</f>
        <v>-53.779567155635107</v>
      </c>
      <c r="Q72" s="141">
        <f>N72/K72</f>
        <v>0.90458976849976025</v>
      </c>
      <c r="R72" s="291"/>
      <c r="S72" s="142">
        <f>S56</f>
        <v>0.40074074074074073</v>
      </c>
      <c r="T72" s="143">
        <f>INDEX(T56:T71,COUNTA(T56:T71))</f>
        <v>0.50796296296296295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3</v>
      </c>
      <c r="AD72" s="191">
        <f>SUM(AD56:AD71)</f>
        <v>0</v>
      </c>
      <c r="AE72" s="168">
        <f>M72-J72</f>
        <v>-322.67740293381075</v>
      </c>
      <c r="AF72" s="141">
        <f>M72/J72</f>
        <v>0.90458976849976025</v>
      </c>
      <c r="AG72" s="283"/>
    </row>
    <row r="73" spans="1:33" ht="15.75" customHeight="1">
      <c r="A73" s="284" t="s">
        <v>220</v>
      </c>
      <c r="B73" s="146" t="s">
        <v>181</v>
      </c>
      <c r="C73" s="287" t="s">
        <v>203</v>
      </c>
      <c r="D73" s="288"/>
      <c r="E73" s="147">
        <v>58.17</v>
      </c>
      <c r="F73" s="97">
        <v>1522</v>
      </c>
      <c r="G73" s="148">
        <f t="shared" ref="G73:G74" si="17">E73*F73</f>
        <v>88534.74</v>
      </c>
      <c r="H73" s="149"/>
      <c r="I73" s="150">
        <v>19</v>
      </c>
      <c r="J73" s="151">
        <v>1800</v>
      </c>
      <c r="K73" s="152">
        <f>J73/I73</f>
        <v>94.736842105263165</v>
      </c>
      <c r="L73" s="153">
        <v>20</v>
      </c>
      <c r="M73" s="151">
        <f>F73/V73*60</f>
        <v>1604.9209138840085</v>
      </c>
      <c r="N73" s="152">
        <f>M73/L73</f>
        <v>80.246045694200433</v>
      </c>
      <c r="O73" s="154">
        <f>L73-I73</f>
        <v>1</v>
      </c>
      <c r="P73" s="155">
        <f>N73-K73</f>
        <v>-14.490796411062732</v>
      </c>
      <c r="Q73" s="156">
        <f>N73/K73</f>
        <v>0.84704159343878227</v>
      </c>
      <c r="R73" s="289">
        <f>Q89</f>
        <v>0.84577161117749455</v>
      </c>
      <c r="S73" s="157">
        <v>0.70840277777777783</v>
      </c>
      <c r="T73" s="158">
        <v>0.74791666666666667</v>
      </c>
      <c r="U73" s="159"/>
      <c r="V73" s="160">
        <v>56.899999999999942</v>
      </c>
      <c r="W73" s="158"/>
      <c r="X73" s="169"/>
      <c r="Y73" s="196"/>
      <c r="Z73" s="197"/>
      <c r="AA73" s="292"/>
      <c r="AB73" s="293"/>
      <c r="AC73" s="196">
        <v>1</v>
      </c>
      <c r="AD73" s="197"/>
      <c r="AE73" s="115">
        <f>M73-J73</f>
        <v>-195.07908611599146</v>
      </c>
      <c r="AF73" s="156">
        <f>M73/J73</f>
        <v>0.89162272993556035</v>
      </c>
      <c r="AG73" s="281">
        <f>AF89</f>
        <v>0.86691590145693198</v>
      </c>
    </row>
    <row r="74" spans="1:33" ht="15.75" customHeight="1">
      <c r="A74" s="285"/>
      <c r="B74" s="163" t="s">
        <v>181</v>
      </c>
      <c r="C74" s="274" t="s">
        <v>221</v>
      </c>
      <c r="D74" s="275"/>
      <c r="E74" s="101">
        <v>42.93</v>
      </c>
      <c r="F74" s="102">
        <v>4270</v>
      </c>
      <c r="G74" s="103">
        <f t="shared" si="17"/>
        <v>183311.1</v>
      </c>
      <c r="H74" s="26"/>
      <c r="I74" s="104">
        <v>21</v>
      </c>
      <c r="J74" s="105">
        <v>1800</v>
      </c>
      <c r="K74" s="106">
        <f t="shared" ref="K74" si="18">J74/I74</f>
        <v>85.714285714285708</v>
      </c>
      <c r="L74" s="107">
        <v>21</v>
      </c>
      <c r="M74" s="105">
        <f>F74/V74*60</f>
        <v>1515.9763313609465</v>
      </c>
      <c r="N74" s="106">
        <f>M74/L74</f>
        <v>72.189349112426015</v>
      </c>
      <c r="O74" s="108">
        <f>L74-I74</f>
        <v>0</v>
      </c>
      <c r="P74" s="109">
        <f>N74-K74</f>
        <v>-13.524936601859693</v>
      </c>
      <c r="Q74" s="110">
        <f>N74/K74</f>
        <v>0.84220907297830361</v>
      </c>
      <c r="R74" s="290"/>
      <c r="S74" s="47">
        <v>0.75138888888888888</v>
      </c>
      <c r="T74" s="48">
        <v>0.86875000000000002</v>
      </c>
      <c r="U74" s="111">
        <v>4.9999999999999822</v>
      </c>
      <c r="V74" s="112">
        <v>169.00000000000003</v>
      </c>
      <c r="W74" s="113"/>
      <c r="X74" s="116"/>
      <c r="Y74" s="12"/>
      <c r="Z74" s="198"/>
      <c r="AA74" s="276"/>
      <c r="AB74" s="277"/>
      <c r="AC74" s="12">
        <v>4</v>
      </c>
      <c r="AD74" s="198"/>
      <c r="AE74" s="117">
        <f>M74-J74</f>
        <v>-284.02366863905354</v>
      </c>
      <c r="AF74" s="110">
        <f>M74/J74</f>
        <v>0.84220907297830361</v>
      </c>
      <c r="AG74" s="282"/>
    </row>
    <row r="75" spans="1:33" ht="15.75" customHeight="1">
      <c r="A75" s="285"/>
      <c r="B75" s="163"/>
      <c r="C75" s="274"/>
      <c r="D75" s="275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76"/>
      <c r="AB75" s="277"/>
      <c r="AC75" s="12"/>
      <c r="AD75" s="198"/>
      <c r="AE75" s="117"/>
      <c r="AF75" s="110"/>
      <c r="AG75" s="282"/>
    </row>
    <row r="76" spans="1:33" ht="15.75" customHeight="1">
      <c r="A76" s="285"/>
      <c r="B76" s="163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63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63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63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119"/>
      <c r="T79" s="120"/>
      <c r="U79" s="111"/>
      <c r="V79" s="112"/>
      <c r="W79" s="120"/>
      <c r="X79" s="189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63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119"/>
      <c r="T80" s="120"/>
      <c r="U80" s="111"/>
      <c r="V80" s="112"/>
      <c r="W80" s="120"/>
      <c r="X80" s="189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63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119"/>
      <c r="T81" s="120"/>
      <c r="U81" s="111"/>
      <c r="V81" s="112"/>
      <c r="W81" s="120"/>
      <c r="X81" s="189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63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119"/>
      <c r="T82" s="120"/>
      <c r="U82" s="111"/>
      <c r="V82" s="112"/>
      <c r="W82" s="120"/>
      <c r="X82" s="189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63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119"/>
      <c r="T83" s="120"/>
      <c r="U83" s="111"/>
      <c r="V83" s="112"/>
      <c r="W83" s="120"/>
      <c r="X83" s="189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63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119"/>
      <c r="T84" s="120"/>
      <c r="U84" s="111"/>
      <c r="V84" s="112"/>
      <c r="W84" s="120"/>
      <c r="X84" s="189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63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119"/>
      <c r="T85" s="120"/>
      <c r="U85" s="111"/>
      <c r="V85" s="112"/>
      <c r="W85" s="120"/>
      <c r="X85" s="189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63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119"/>
      <c r="T86" s="120"/>
      <c r="U86" s="111"/>
      <c r="V86" s="112"/>
      <c r="W86" s="120"/>
      <c r="X86" s="189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63"/>
      <c r="C87" s="274"/>
      <c r="D87" s="275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119"/>
      <c r="T87" s="120"/>
      <c r="U87" s="111"/>
      <c r="V87" s="112"/>
      <c r="W87" s="120"/>
      <c r="X87" s="189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19">AVERAGE(I73:I88)</f>
        <v>20</v>
      </c>
      <c r="J89" s="137">
        <f t="shared" si="19"/>
        <v>1800</v>
      </c>
      <c r="K89" s="138">
        <f t="shared" ref="K89" si="20">J89/I89</f>
        <v>90</v>
      </c>
      <c r="L89" s="136">
        <f t="shared" ref="L89:M89" si="21">AVERAGE(L73:L88)</f>
        <v>20.5</v>
      </c>
      <c r="M89" s="137">
        <f t="shared" si="21"/>
        <v>1560.4486226224776</v>
      </c>
      <c r="N89" s="138">
        <f>M89/L89</f>
        <v>76.119445005974512</v>
      </c>
      <c r="O89" s="139">
        <f>L89-I89</f>
        <v>0.5</v>
      </c>
      <c r="P89" s="140">
        <f>N89-K89</f>
        <v>-13.880554994025488</v>
      </c>
      <c r="Q89" s="141">
        <f>N89/K89</f>
        <v>0.84577161117749455</v>
      </c>
      <c r="R89" s="291"/>
      <c r="S89" s="142">
        <f>S73</f>
        <v>0.70840277777777783</v>
      </c>
      <c r="T89" s="143">
        <f>INDEX(T73:T88,COUNTA(T73:T88))</f>
        <v>0.86875000000000002</v>
      </c>
      <c r="U89" s="144"/>
      <c r="V89" s="166"/>
      <c r="W89" s="167"/>
      <c r="X89" s="138"/>
      <c r="Y89" s="179">
        <f t="shared" ref="Y89:Z89" si="22">SUM(Y73:Y88)</f>
        <v>0</v>
      </c>
      <c r="Z89" s="180">
        <f t="shared" si="22"/>
        <v>0</v>
      </c>
      <c r="AA89" s="279"/>
      <c r="AB89" s="280"/>
      <c r="AC89" s="179">
        <f t="shared" ref="AC89:AD89" si="23">SUM(AC73:AC88)</f>
        <v>5</v>
      </c>
      <c r="AD89" s="180">
        <f t="shared" si="23"/>
        <v>0</v>
      </c>
      <c r="AE89" s="168">
        <f>M89-J89</f>
        <v>-239.55137737752239</v>
      </c>
      <c r="AF89" s="141">
        <f>M89/J89</f>
        <v>0.86691590145693198</v>
      </c>
      <c r="AG89" s="283"/>
    </row>
    <row r="90" spans="1:33" ht="15.75" customHeight="1">
      <c r="A90" s="294" t="s">
        <v>196</v>
      </c>
      <c r="B90" s="146" t="s">
        <v>181</v>
      </c>
      <c r="C90" s="287" t="s">
        <v>201</v>
      </c>
      <c r="D90" s="288"/>
      <c r="E90" s="147">
        <v>54.09</v>
      </c>
      <c r="F90" s="159">
        <v>1359</v>
      </c>
      <c r="G90" s="148">
        <f t="shared" ref="G90:G93" si="24">E90*F90</f>
        <v>73508.31</v>
      </c>
      <c r="H90" s="149"/>
      <c r="I90" s="150">
        <v>19</v>
      </c>
      <c r="J90" s="151">
        <v>2000</v>
      </c>
      <c r="K90" s="152">
        <f>J90/I90</f>
        <v>105.26315789473684</v>
      </c>
      <c r="L90" s="153">
        <v>20</v>
      </c>
      <c r="M90" s="151">
        <f>F90/V90*60</f>
        <v>1784.2450765864289</v>
      </c>
      <c r="N90" s="152">
        <f>M90/L90</f>
        <v>89.21225382932144</v>
      </c>
      <c r="O90" s="154">
        <f>L90-I90</f>
        <v>1</v>
      </c>
      <c r="P90" s="155">
        <f>N90-K90</f>
        <v>-16.050904065415395</v>
      </c>
      <c r="Q90" s="156">
        <f>N90/K90</f>
        <v>0.84751641137855371</v>
      </c>
      <c r="R90" s="289">
        <f>Q106</f>
        <v>0.85237997646586072</v>
      </c>
      <c r="S90" s="157">
        <v>0.70854166666666663</v>
      </c>
      <c r="T90" s="158">
        <v>0.74027777777777781</v>
      </c>
      <c r="U90" s="159"/>
      <c r="V90" s="160">
        <v>45.700000000000109</v>
      </c>
      <c r="W90" s="97"/>
      <c r="X90" s="98"/>
      <c r="Y90" s="196"/>
      <c r="Z90" s="197"/>
      <c r="AA90" s="292"/>
      <c r="AB90" s="293"/>
      <c r="AC90" s="196">
        <v>1</v>
      </c>
      <c r="AD90" s="197"/>
      <c r="AE90" s="115">
        <f>M90-J90</f>
        <v>-215.75492341357108</v>
      </c>
      <c r="AF90" s="156">
        <f>M90/J90</f>
        <v>0.89212253829321442</v>
      </c>
      <c r="AG90" s="358">
        <f>AF106</f>
        <v>0.89202555676659834</v>
      </c>
    </row>
    <row r="91" spans="1:33" ht="15.75" customHeight="1">
      <c r="A91" s="295"/>
      <c r="B91" s="163" t="s">
        <v>181</v>
      </c>
      <c r="C91" s="274" t="s">
        <v>197</v>
      </c>
      <c r="D91" s="275"/>
      <c r="E91" s="101">
        <v>57.3</v>
      </c>
      <c r="F91" s="111">
        <v>1275</v>
      </c>
      <c r="G91" s="103">
        <f t="shared" si="24"/>
        <v>73057.5</v>
      </c>
      <c r="H91" s="26"/>
      <c r="I91" s="104">
        <v>21</v>
      </c>
      <c r="J91" s="105">
        <v>2000</v>
      </c>
      <c r="K91" s="106">
        <f t="shared" ref="K91:K93" si="25">J91/I91</f>
        <v>95.238095238095241</v>
      </c>
      <c r="L91" s="107">
        <v>22</v>
      </c>
      <c r="M91" s="105">
        <f>F91/V91*60</f>
        <v>1785.2975495915994</v>
      </c>
      <c r="N91" s="106">
        <f>M91/L91</f>
        <v>81.149888617799974</v>
      </c>
      <c r="O91" s="108">
        <f>L91-I91</f>
        <v>1</v>
      </c>
      <c r="P91" s="109">
        <f>N91-K91</f>
        <v>-14.088206620295267</v>
      </c>
      <c r="Q91" s="110">
        <f>N91/K91</f>
        <v>0.85207383048689966</v>
      </c>
      <c r="R91" s="290"/>
      <c r="S91" s="47">
        <v>0.74385416666666671</v>
      </c>
      <c r="T91" s="48">
        <v>0.77361111111111114</v>
      </c>
      <c r="U91" s="111">
        <v>5.1500000000000057</v>
      </c>
      <c r="V91" s="112">
        <v>42.84999999999998</v>
      </c>
      <c r="W91" s="113"/>
      <c r="X91" s="116"/>
      <c r="Y91" s="12"/>
      <c r="Z91" s="198"/>
      <c r="AA91" s="276"/>
      <c r="AB91" s="277"/>
      <c r="AC91" s="12">
        <v>1</v>
      </c>
      <c r="AD91" s="198"/>
      <c r="AE91" s="117">
        <f>M91-J91</f>
        <v>-214.70245040840064</v>
      </c>
      <c r="AF91" s="110">
        <f>M91/J91</f>
        <v>0.89264877479579963</v>
      </c>
      <c r="AG91" s="359"/>
    </row>
    <row r="92" spans="1:33" ht="15.75" customHeight="1">
      <c r="A92" s="295"/>
      <c r="B92" s="163" t="s">
        <v>181</v>
      </c>
      <c r="C92" s="274" t="s">
        <v>199</v>
      </c>
      <c r="D92" s="275"/>
      <c r="E92" s="101">
        <v>56.87</v>
      </c>
      <c r="F92" s="111">
        <v>1621</v>
      </c>
      <c r="G92" s="103">
        <f t="shared" si="24"/>
        <v>92186.26999999999</v>
      </c>
      <c r="H92" s="26"/>
      <c r="I92" s="104">
        <v>23</v>
      </c>
      <c r="J92" s="105">
        <v>2000</v>
      </c>
      <c r="K92" s="106">
        <f t="shared" si="25"/>
        <v>86.956521739130437</v>
      </c>
      <c r="L92" s="107">
        <v>24</v>
      </c>
      <c r="M92" s="105">
        <f>F92/V92*60</f>
        <v>1782.9514207149386</v>
      </c>
      <c r="N92" s="106">
        <f>M92/L92</f>
        <v>74.289642529789106</v>
      </c>
      <c r="O92" s="108">
        <f>L92-I92</f>
        <v>1</v>
      </c>
      <c r="P92" s="109">
        <f>N92-K92</f>
        <v>-12.666879209341332</v>
      </c>
      <c r="Q92" s="110">
        <f>N92/K92</f>
        <v>0.85433088909257471</v>
      </c>
      <c r="R92" s="290"/>
      <c r="S92" s="47">
        <v>0.77739583333333329</v>
      </c>
      <c r="T92" s="48">
        <v>0.81527777777777777</v>
      </c>
      <c r="U92" s="111">
        <v>5.4499999999998927</v>
      </c>
      <c r="V92" s="112">
        <v>54.550000000000054</v>
      </c>
      <c r="W92" s="113"/>
      <c r="X92" s="116"/>
      <c r="Y92" s="12"/>
      <c r="Z92" s="198"/>
      <c r="AA92" s="276"/>
      <c r="AB92" s="277"/>
      <c r="AC92" s="12">
        <v>1</v>
      </c>
      <c r="AD92" s="198"/>
      <c r="AE92" s="117">
        <f>M92-J92</f>
        <v>-217.04857928506135</v>
      </c>
      <c r="AF92" s="110">
        <f>M92/J92</f>
        <v>0.89147571035746931</v>
      </c>
      <c r="AG92" s="359"/>
    </row>
    <row r="93" spans="1:33" ht="15.75" customHeight="1">
      <c r="A93" s="295"/>
      <c r="B93" s="163" t="s">
        <v>181</v>
      </c>
      <c r="C93" s="274" t="s">
        <v>198</v>
      </c>
      <c r="D93" s="275"/>
      <c r="E93" s="101">
        <v>56.79</v>
      </c>
      <c r="F93" s="111">
        <v>1971</v>
      </c>
      <c r="G93" s="103">
        <f t="shared" si="24"/>
        <v>111933.09</v>
      </c>
      <c r="H93" s="26"/>
      <c r="I93" s="104">
        <v>23</v>
      </c>
      <c r="J93" s="105">
        <v>2000</v>
      </c>
      <c r="K93" s="106">
        <f t="shared" si="25"/>
        <v>86.956521739130437</v>
      </c>
      <c r="L93" s="107">
        <v>24</v>
      </c>
      <c r="M93" s="105">
        <f>F93/V93*60</f>
        <v>1783.7104072398199</v>
      </c>
      <c r="N93" s="106">
        <f>M93/L93</f>
        <v>74.32126696832583</v>
      </c>
      <c r="O93" s="108">
        <f>L93-I93</f>
        <v>1</v>
      </c>
      <c r="P93" s="109">
        <f>N93-K93</f>
        <v>-12.635254770804607</v>
      </c>
      <c r="Q93" s="110">
        <f>N93/K93</f>
        <v>0.85469457013574701</v>
      </c>
      <c r="R93" s="290"/>
      <c r="S93" s="47">
        <v>0.81944444444444442</v>
      </c>
      <c r="T93" s="48">
        <v>0.86548611111111107</v>
      </c>
      <c r="U93" s="111">
        <v>5.9999999999999787</v>
      </c>
      <c r="V93" s="112">
        <v>66.299999999999969</v>
      </c>
      <c r="W93" s="113"/>
      <c r="X93" s="116"/>
      <c r="Y93" s="12"/>
      <c r="Z93" s="198"/>
      <c r="AA93" s="276"/>
      <c r="AB93" s="277"/>
      <c r="AC93" s="12">
        <v>1</v>
      </c>
      <c r="AD93" s="198"/>
      <c r="AE93" s="117">
        <f>M93-J93</f>
        <v>-216.28959276018008</v>
      </c>
      <c r="AF93" s="110">
        <f>M93/J93</f>
        <v>0.89185520361991</v>
      </c>
      <c r="AG93" s="359"/>
    </row>
    <row r="94" spans="1:33" ht="15.75" customHeight="1">
      <c r="A94" s="296"/>
      <c r="B94" s="163"/>
      <c r="C94" s="274"/>
      <c r="D94" s="275"/>
      <c r="E94" s="101"/>
      <c r="F94" s="111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359"/>
    </row>
    <row r="95" spans="1:33" ht="15.75" customHeight="1">
      <c r="A95" s="296"/>
      <c r="B95" s="163"/>
      <c r="C95" s="274"/>
      <c r="D95" s="275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359"/>
    </row>
    <row r="96" spans="1:33" ht="15.75" customHeight="1">
      <c r="A96" s="296"/>
      <c r="B96" s="163"/>
      <c r="C96" s="274"/>
      <c r="D96" s="275"/>
      <c r="E96" s="101"/>
      <c r="F96" s="111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12"/>
      <c r="Z96" s="198"/>
      <c r="AA96" s="276"/>
      <c r="AB96" s="277"/>
      <c r="AC96" s="12"/>
      <c r="AD96" s="198"/>
      <c r="AE96" s="117"/>
      <c r="AF96" s="110"/>
      <c r="AG96" s="359"/>
    </row>
    <row r="97" spans="1:33" ht="15.75" customHeight="1">
      <c r="A97" s="296"/>
      <c r="B97" s="163"/>
      <c r="C97" s="274"/>
      <c r="D97" s="275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12"/>
      <c r="Z97" s="198"/>
      <c r="AA97" s="276"/>
      <c r="AB97" s="277"/>
      <c r="AC97" s="12"/>
      <c r="AD97" s="198"/>
      <c r="AE97" s="117"/>
      <c r="AF97" s="110"/>
      <c r="AG97" s="359"/>
    </row>
    <row r="98" spans="1:33" ht="15.75" customHeight="1">
      <c r="A98" s="296"/>
      <c r="B98" s="163"/>
      <c r="C98" s="274"/>
      <c r="D98" s="275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13"/>
      <c r="X98" s="116"/>
      <c r="Y98" s="12"/>
      <c r="Z98" s="198"/>
      <c r="AA98" s="276"/>
      <c r="AB98" s="277"/>
      <c r="AC98" s="12"/>
      <c r="AD98" s="198"/>
      <c r="AE98" s="117"/>
      <c r="AF98" s="110"/>
      <c r="AG98" s="359"/>
    </row>
    <row r="99" spans="1:33" ht="15.75" customHeight="1">
      <c r="A99" s="296"/>
      <c r="B99" s="163"/>
      <c r="C99" s="274"/>
      <c r="D99" s="275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13"/>
      <c r="X99" s="116"/>
      <c r="Y99" s="12"/>
      <c r="Z99" s="198"/>
      <c r="AA99" s="276"/>
      <c r="AB99" s="277"/>
      <c r="AC99" s="12"/>
      <c r="AD99" s="198"/>
      <c r="AE99" s="117"/>
      <c r="AF99" s="110"/>
      <c r="AG99" s="359"/>
    </row>
    <row r="100" spans="1:33" ht="15.75" customHeight="1">
      <c r="A100" s="296"/>
      <c r="B100" s="163"/>
      <c r="C100" s="274"/>
      <c r="D100" s="275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13"/>
      <c r="X100" s="116"/>
      <c r="Y100" s="12"/>
      <c r="Z100" s="198"/>
      <c r="AA100" s="276"/>
      <c r="AB100" s="277"/>
      <c r="AC100" s="12"/>
      <c r="AD100" s="198"/>
      <c r="AE100" s="117"/>
      <c r="AF100" s="110"/>
      <c r="AG100" s="359"/>
    </row>
    <row r="101" spans="1:33" ht="15.75" customHeight="1">
      <c r="A101" s="296"/>
      <c r="B101" s="163"/>
      <c r="C101" s="274"/>
      <c r="D101" s="275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13"/>
      <c r="X101" s="116"/>
      <c r="Y101" s="12"/>
      <c r="Z101" s="198"/>
      <c r="AA101" s="276"/>
      <c r="AB101" s="277"/>
      <c r="AC101" s="12"/>
      <c r="AD101" s="198"/>
      <c r="AE101" s="117"/>
      <c r="AF101" s="110"/>
      <c r="AG101" s="359"/>
    </row>
    <row r="102" spans="1:33" ht="15.75" customHeight="1">
      <c r="A102" s="296"/>
      <c r="B102" s="163"/>
      <c r="C102" s="274"/>
      <c r="D102" s="275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13"/>
      <c r="X102" s="116"/>
      <c r="Y102" s="12"/>
      <c r="Z102" s="198"/>
      <c r="AA102" s="276"/>
      <c r="AB102" s="277"/>
      <c r="AC102" s="12"/>
      <c r="AD102" s="198"/>
      <c r="AE102" s="117"/>
      <c r="AF102" s="110"/>
      <c r="AG102" s="359"/>
    </row>
    <row r="103" spans="1:33" ht="15.75" customHeight="1">
      <c r="A103" s="296"/>
      <c r="B103" s="163"/>
      <c r="C103" s="274"/>
      <c r="D103" s="275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83"/>
      <c r="X103" s="184"/>
      <c r="Y103" s="12"/>
      <c r="Z103" s="198"/>
      <c r="AA103" s="276"/>
      <c r="AB103" s="277"/>
      <c r="AC103" s="12"/>
      <c r="AD103" s="198"/>
      <c r="AE103" s="117"/>
      <c r="AF103" s="110"/>
      <c r="AG103" s="359"/>
    </row>
    <row r="104" spans="1:33" ht="15.75" customHeight="1">
      <c r="A104" s="296"/>
      <c r="B104" s="163"/>
      <c r="C104" s="274"/>
      <c r="D104" s="275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85"/>
      <c r="X104" s="186"/>
      <c r="Y104" s="12"/>
      <c r="Z104" s="198"/>
      <c r="AA104" s="276"/>
      <c r="AB104" s="277"/>
      <c r="AC104" s="12"/>
      <c r="AD104" s="198"/>
      <c r="AE104" s="117"/>
      <c r="AF104" s="110"/>
      <c r="AG104" s="359"/>
    </row>
    <row r="105" spans="1:33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47"/>
      <c r="T105" s="48"/>
      <c r="U105" s="130"/>
      <c r="V105" s="112"/>
      <c r="W105" s="185"/>
      <c r="X105" s="186"/>
      <c r="Y105" s="12"/>
      <c r="Z105" s="198"/>
      <c r="AA105" s="276"/>
      <c r="AB105" s="277"/>
      <c r="AC105" s="12"/>
      <c r="AD105" s="198"/>
      <c r="AE105" s="117"/>
      <c r="AF105" s="110"/>
      <c r="AG105" s="359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6">AVERAGE(I90:I105)</f>
        <v>21.5</v>
      </c>
      <c r="J106" s="137">
        <f t="shared" si="26"/>
        <v>2000</v>
      </c>
      <c r="K106" s="138">
        <f t="shared" ref="K106" si="27">J106/I106</f>
        <v>93.023255813953483</v>
      </c>
      <c r="L106" s="136">
        <f t="shared" ref="L106:M106" si="28">AVERAGE(L90:L105)</f>
        <v>22.5</v>
      </c>
      <c r="M106" s="137">
        <f t="shared" si="28"/>
        <v>1784.0511135331967</v>
      </c>
      <c r="N106" s="138">
        <f>M106/L106</f>
        <v>79.291160601475411</v>
      </c>
      <c r="O106" s="139">
        <f>L106-I106</f>
        <v>1</v>
      </c>
      <c r="P106" s="140">
        <f>N106-K106</f>
        <v>-13.732095212478072</v>
      </c>
      <c r="Q106" s="141">
        <f>N106/K106</f>
        <v>0.85237997646586072</v>
      </c>
      <c r="R106" s="291"/>
      <c r="S106" s="142">
        <f>S90</f>
        <v>0.70854166666666663</v>
      </c>
      <c r="T106" s="143">
        <f>INDEX(T90:T105,COUNTA(T90:T105))</f>
        <v>0.86548611111111107</v>
      </c>
      <c r="U106" s="144"/>
      <c r="V106" s="166"/>
      <c r="W106" s="187"/>
      <c r="X106" s="188"/>
      <c r="Y106" s="179">
        <f t="shared" ref="Y106:Z106" si="29">SUM(Y90:Y105)</f>
        <v>0</v>
      </c>
      <c r="Z106" s="180">
        <f t="shared" si="29"/>
        <v>0</v>
      </c>
      <c r="AA106" s="279"/>
      <c r="AB106" s="280"/>
      <c r="AC106" s="179">
        <f t="shared" ref="AC106:AD106" si="30">SUM(AC90:AC105)</f>
        <v>4</v>
      </c>
      <c r="AD106" s="180">
        <f t="shared" si="30"/>
        <v>0</v>
      </c>
      <c r="AE106" s="168">
        <f>M106-J106</f>
        <v>-215.94888646680329</v>
      </c>
      <c r="AF106" s="141">
        <f>M106/J106</f>
        <v>0.89202555676659834</v>
      </c>
      <c r="AG106" s="360"/>
    </row>
    <row r="107" spans="1:33" ht="15.75" customHeight="1">
      <c r="A107" s="284" t="s">
        <v>209</v>
      </c>
      <c r="B107" s="146" t="s">
        <v>181</v>
      </c>
      <c r="C107" s="287" t="s">
        <v>200</v>
      </c>
      <c r="D107" s="288"/>
      <c r="E107" s="147">
        <v>47.6</v>
      </c>
      <c r="F107" s="97">
        <v>1830</v>
      </c>
      <c r="G107" s="148">
        <f t="shared" ref="G107:G108" si="31">E107*F107</f>
        <v>87108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24</v>
      </c>
      <c r="M107" s="151">
        <f>F107/V107*60</f>
        <v>1782.4675324675313</v>
      </c>
      <c r="N107" s="152">
        <f>M107/L107</f>
        <v>74.269480519480467</v>
      </c>
      <c r="O107" s="154">
        <f>L107-I107</f>
        <v>1</v>
      </c>
      <c r="P107" s="155">
        <f>N107-K107</f>
        <v>-12.68704121964997</v>
      </c>
      <c r="Q107" s="156">
        <f>N107/K107</f>
        <v>0.85409902597402532</v>
      </c>
      <c r="R107" s="289">
        <f>Q123</f>
        <v>0.84767420555396478</v>
      </c>
      <c r="S107" s="157">
        <v>0.70861111111111108</v>
      </c>
      <c r="T107" s="158">
        <v>0.75138888888888888</v>
      </c>
      <c r="U107" s="159"/>
      <c r="V107" s="160">
        <v>61.600000000000037</v>
      </c>
      <c r="W107" s="158"/>
      <c r="X107" s="169"/>
      <c r="Y107" s="196"/>
      <c r="Z107" s="197"/>
      <c r="AA107" s="292"/>
      <c r="AB107" s="293"/>
      <c r="AC107" s="196">
        <v>1</v>
      </c>
      <c r="AD107" s="197"/>
      <c r="AE107" s="115">
        <f>M107-J107</f>
        <v>-217.53246753246867</v>
      </c>
      <c r="AF107" s="156">
        <f>M107/J107</f>
        <v>0.89123376623376571</v>
      </c>
      <c r="AG107" s="281">
        <f>AF123</f>
        <v>0.86693952840746402</v>
      </c>
    </row>
    <row r="108" spans="1:33" ht="15.75" customHeight="1">
      <c r="A108" s="285"/>
      <c r="B108" s="163" t="s">
        <v>181</v>
      </c>
      <c r="C108" s="274" t="s">
        <v>222</v>
      </c>
      <c r="D108" s="275"/>
      <c r="E108" s="101">
        <v>48.36</v>
      </c>
      <c r="F108" s="102">
        <v>3504</v>
      </c>
      <c r="G108" s="103">
        <f t="shared" si="31"/>
        <v>169453.44</v>
      </c>
      <c r="H108" s="26"/>
      <c r="I108" s="104">
        <v>21</v>
      </c>
      <c r="J108" s="105">
        <v>2000</v>
      </c>
      <c r="K108" s="106">
        <f t="shared" ref="K108" si="32">J108/I108</f>
        <v>95.238095238095241</v>
      </c>
      <c r="L108" s="107">
        <v>21</v>
      </c>
      <c r="M108" s="105">
        <f>F108/V108*60</f>
        <v>1685.2905811623245</v>
      </c>
      <c r="N108" s="106">
        <f>M108/L108</f>
        <v>80.251932436301175</v>
      </c>
      <c r="O108" s="108">
        <f>L108-I108</f>
        <v>0</v>
      </c>
      <c r="P108" s="109">
        <f>N108-K108</f>
        <v>-14.986162801794066</v>
      </c>
      <c r="Q108" s="110">
        <f>N108/K108</f>
        <v>0.84264529058116233</v>
      </c>
      <c r="R108" s="290"/>
      <c r="S108" s="47">
        <v>0.75503472222222223</v>
      </c>
      <c r="T108" s="48">
        <v>0.84166666666666667</v>
      </c>
      <c r="U108" s="111">
        <v>5.2500000000000213</v>
      </c>
      <c r="V108" s="112">
        <v>124.75</v>
      </c>
      <c r="W108" s="113"/>
      <c r="X108" s="116"/>
      <c r="Y108" s="12"/>
      <c r="Z108" s="198"/>
      <c r="AA108" s="276"/>
      <c r="AB108" s="277"/>
      <c r="AC108" s="12">
        <v>3</v>
      </c>
      <c r="AD108" s="198"/>
      <c r="AE108" s="117">
        <f>M108-J108</f>
        <v>-314.70941883767546</v>
      </c>
      <c r="AF108" s="110">
        <f>M108/J108</f>
        <v>0.84264529058116222</v>
      </c>
      <c r="AG108" s="282"/>
    </row>
    <row r="109" spans="1:33" ht="15.75" customHeight="1">
      <c r="A109" s="285"/>
      <c r="B109" s="163"/>
      <c r="C109" s="274"/>
      <c r="D109" s="275"/>
      <c r="E109" s="101"/>
      <c r="F109" s="102"/>
      <c r="G109" s="103"/>
      <c r="H109" s="26"/>
      <c r="I109" s="104"/>
      <c r="J109" s="105"/>
      <c r="K109" s="106"/>
      <c r="L109" s="107"/>
      <c r="M109" s="105"/>
      <c r="N109" s="106"/>
      <c r="O109" s="108"/>
      <c r="P109" s="109"/>
      <c r="Q109" s="110"/>
      <c r="R109" s="290"/>
      <c r="S109" s="47"/>
      <c r="T109" s="48"/>
      <c r="U109" s="111"/>
      <c r="V109" s="112"/>
      <c r="W109" s="113"/>
      <c r="X109" s="116"/>
      <c r="Y109" s="12"/>
      <c r="Z109" s="198"/>
      <c r="AA109" s="276"/>
      <c r="AB109" s="277"/>
      <c r="AC109" s="12"/>
      <c r="AD109" s="198"/>
      <c r="AE109" s="117"/>
      <c r="AF109" s="110"/>
      <c r="AG109" s="282"/>
    </row>
    <row r="110" spans="1:33" ht="15.75" customHeight="1">
      <c r="A110" s="285"/>
      <c r="B110" s="163"/>
      <c r="C110" s="274"/>
      <c r="D110" s="275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76"/>
      <c r="AB110" s="277"/>
      <c r="AC110" s="12"/>
      <c r="AD110" s="198"/>
      <c r="AE110" s="117"/>
      <c r="AF110" s="110"/>
      <c r="AG110" s="282"/>
    </row>
    <row r="111" spans="1:33" ht="15.75" customHeight="1">
      <c r="A111" s="285"/>
      <c r="B111" s="163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282"/>
    </row>
    <row r="112" spans="1:33" ht="15.75" customHeight="1">
      <c r="A112" s="285"/>
      <c r="B112" s="163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282"/>
    </row>
    <row r="113" spans="1:33" ht="15.75" customHeight="1">
      <c r="A113" s="285"/>
      <c r="B113" s="163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76"/>
      <c r="AB113" s="277"/>
      <c r="AC113" s="12"/>
      <c r="AD113" s="198"/>
      <c r="AE113" s="117"/>
      <c r="AF113" s="110"/>
      <c r="AG113" s="282"/>
    </row>
    <row r="114" spans="1:33" ht="15.75" customHeight="1">
      <c r="A114" s="285"/>
      <c r="B114" s="163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76"/>
      <c r="AB114" s="277"/>
      <c r="AC114" s="12"/>
      <c r="AD114" s="198"/>
      <c r="AE114" s="117"/>
      <c r="AF114" s="110"/>
      <c r="AG114" s="282"/>
    </row>
    <row r="115" spans="1:33" ht="15.75" customHeight="1">
      <c r="A115" s="285"/>
      <c r="B115" s="163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76"/>
      <c r="AB115" s="277"/>
      <c r="AC115" s="12"/>
      <c r="AD115" s="198"/>
      <c r="AE115" s="117"/>
      <c r="AF115" s="110"/>
      <c r="AG115" s="282"/>
    </row>
    <row r="116" spans="1:33" ht="15.75" customHeight="1">
      <c r="A116" s="285"/>
      <c r="B116" s="163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76"/>
      <c r="AB116" s="277"/>
      <c r="AC116" s="12"/>
      <c r="AD116" s="198"/>
      <c r="AE116" s="117"/>
      <c r="AF116" s="110"/>
      <c r="AG116" s="282"/>
    </row>
    <row r="117" spans="1:33" ht="15.75" customHeight="1">
      <c r="A117" s="285"/>
      <c r="B117" s="163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76"/>
      <c r="AB117" s="277"/>
      <c r="AC117" s="12"/>
      <c r="AD117" s="198"/>
      <c r="AE117" s="117"/>
      <c r="AF117" s="110"/>
      <c r="AG117" s="282"/>
    </row>
    <row r="118" spans="1:33" ht="15.75" customHeight="1">
      <c r="A118" s="285"/>
      <c r="B118" s="163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76"/>
      <c r="AB118" s="277"/>
      <c r="AC118" s="12"/>
      <c r="AD118" s="198"/>
      <c r="AE118" s="117"/>
      <c r="AF118" s="110"/>
      <c r="AG118" s="282"/>
    </row>
    <row r="119" spans="1:33" ht="15.75" customHeight="1">
      <c r="A119" s="285"/>
      <c r="B119" s="163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76"/>
      <c r="AB119" s="277"/>
      <c r="AC119" s="12"/>
      <c r="AD119" s="198"/>
      <c r="AE119" s="117"/>
      <c r="AF119" s="110"/>
      <c r="AG119" s="282"/>
    </row>
    <row r="120" spans="1:33" ht="15.75" customHeight="1">
      <c r="A120" s="285"/>
      <c r="B120" s="163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76"/>
      <c r="AB120" s="277"/>
      <c r="AC120" s="12"/>
      <c r="AD120" s="198"/>
      <c r="AE120" s="117"/>
      <c r="AF120" s="110"/>
      <c r="AG120" s="282"/>
    </row>
    <row r="121" spans="1:33" ht="15.75" customHeight="1">
      <c r="A121" s="285"/>
      <c r="B121" s="163"/>
      <c r="C121" s="274"/>
      <c r="D121" s="275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76"/>
      <c r="AB121" s="277"/>
      <c r="AC121" s="12"/>
      <c r="AD121" s="198"/>
      <c r="AE121" s="117"/>
      <c r="AF121" s="110"/>
      <c r="AG121" s="282"/>
    </row>
    <row r="122" spans="1:33" ht="15.75" customHeight="1">
      <c r="A122" s="285"/>
      <c r="B122" s="163"/>
      <c r="C122" s="274"/>
      <c r="D122" s="275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76"/>
      <c r="AB122" s="277"/>
      <c r="AC122" s="12"/>
      <c r="AD122" s="198"/>
      <c r="AE122" s="165"/>
      <c r="AF122" s="125"/>
      <c r="AG122" s="282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3">AVERAGE(I107:I122)</f>
        <v>22</v>
      </c>
      <c r="J123" s="137">
        <f t="shared" si="33"/>
        <v>2000</v>
      </c>
      <c r="K123" s="138">
        <f t="shared" ref="K123" si="34">J123/I123</f>
        <v>90.909090909090907</v>
      </c>
      <c r="L123" s="136">
        <f t="shared" ref="L123:M123" si="35">AVERAGE(L107:L122)</f>
        <v>22.5</v>
      </c>
      <c r="M123" s="137">
        <f t="shared" si="35"/>
        <v>1733.8790568149279</v>
      </c>
      <c r="N123" s="138">
        <f>M123/L123</f>
        <v>77.061291413996798</v>
      </c>
      <c r="O123" s="139">
        <f>L123-I123</f>
        <v>0.5</v>
      </c>
      <c r="P123" s="140">
        <f>N123-K123</f>
        <v>-13.847799495094108</v>
      </c>
      <c r="Q123" s="141">
        <f>N123/K123</f>
        <v>0.84767420555396478</v>
      </c>
      <c r="R123" s="291"/>
      <c r="S123" s="142">
        <f>S107</f>
        <v>0.70861111111111108</v>
      </c>
      <c r="T123" s="143">
        <f>INDEX(T107:T122,COUNTA(T107:T122))</f>
        <v>0.84166666666666667</v>
      </c>
      <c r="U123" s="144"/>
      <c r="V123" s="166"/>
      <c r="W123" s="167"/>
      <c r="X123" s="138"/>
      <c r="Y123" s="179">
        <f t="shared" ref="Y123:Z123" si="36">SUM(Y107:Y122)</f>
        <v>0</v>
      </c>
      <c r="Z123" s="180">
        <f t="shared" si="36"/>
        <v>0</v>
      </c>
      <c r="AA123" s="279"/>
      <c r="AB123" s="280"/>
      <c r="AC123" s="179">
        <f t="shared" ref="AC123:AD123" si="37">SUM(AC107:AC122)</f>
        <v>4</v>
      </c>
      <c r="AD123" s="180">
        <f t="shared" si="37"/>
        <v>0</v>
      </c>
      <c r="AE123" s="168">
        <f>M123-J123</f>
        <v>-266.12094318507206</v>
      </c>
      <c r="AF123" s="141">
        <f>M123/J123</f>
        <v>0.86693952840746402</v>
      </c>
      <c r="AG123" s="283"/>
    </row>
    <row r="125" spans="1:33">
      <c r="AA125" s="273" t="s">
        <v>159</v>
      </c>
      <c r="AB125" s="273"/>
    </row>
    <row r="126" spans="1:33">
      <c r="AA126" s="273" t="s">
        <v>160</v>
      </c>
      <c r="AB126" s="273"/>
    </row>
    <row r="127" spans="1:33">
      <c r="AA127" s="273" t="s">
        <v>161</v>
      </c>
      <c r="AB127" s="273"/>
    </row>
    <row r="128" spans="1:33">
      <c r="AA128" s="273" t="s">
        <v>162</v>
      </c>
      <c r="AB128" s="273"/>
    </row>
    <row r="129" spans="27:28">
      <c r="AA129" s="273" t="s">
        <v>163</v>
      </c>
      <c r="AB129" s="273"/>
    </row>
    <row r="130" spans="27:28">
      <c r="AA130" s="273" t="s">
        <v>164</v>
      </c>
      <c r="AB130" s="273"/>
    </row>
    <row r="131" spans="27:28">
      <c r="AA131" s="273" t="s">
        <v>165</v>
      </c>
      <c r="AB131" s="273"/>
    </row>
    <row r="132" spans="27:28">
      <c r="AA132" s="273" t="s">
        <v>166</v>
      </c>
      <c r="AB132" s="273"/>
    </row>
    <row r="133" spans="27:28">
      <c r="AA133" s="273" t="s">
        <v>167</v>
      </c>
      <c r="AB133" s="273"/>
    </row>
    <row r="134" spans="27:28">
      <c r="AA134" s="273" t="s">
        <v>168</v>
      </c>
      <c r="AB134" s="273"/>
    </row>
    <row r="135" spans="27:28">
      <c r="AA135" s="273" t="s">
        <v>169</v>
      </c>
      <c r="AB135" s="273"/>
    </row>
    <row r="136" spans="27:28">
      <c r="AA136" s="273" t="s">
        <v>170</v>
      </c>
      <c r="AB136" s="273"/>
    </row>
    <row r="137" spans="27:28">
      <c r="AA137" s="273" t="s">
        <v>171</v>
      </c>
      <c r="AB137" s="273"/>
    </row>
  </sheetData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85" priority="3" operator="greaterThan">
      <formula>0</formula>
    </cfRule>
  </conditionalFormatting>
  <conditionalFormatting sqref="P5:P123 AE5:AE123">
    <cfRule type="cellIs" dxfId="84" priority="6" operator="lessThan">
      <formula>0</formula>
    </cfRule>
  </conditionalFormatting>
  <conditionalFormatting sqref="Q5:Q123 AF5:AF123">
    <cfRule type="cellIs" dxfId="83" priority="4" operator="greaterThan">
      <formula>1</formula>
    </cfRule>
    <cfRule type="cellIs" dxfId="82" priority="5" operator="lessThan">
      <formula>0.8</formula>
    </cfRule>
  </conditionalFormatting>
  <conditionalFormatting sqref="AG5 R5:R123 AG39:AG57 AG73:AG90">
    <cfRule type="cellIs" dxfId="81" priority="7" operator="lessThan">
      <formula>0.8</formula>
    </cfRule>
  </conditionalFormatting>
  <conditionalFormatting sqref="AG22">
    <cfRule type="cellIs" dxfId="80" priority="10" operator="lessThan">
      <formula>0.8</formula>
    </cfRule>
  </conditionalFormatting>
  <conditionalFormatting sqref="AG37">
    <cfRule type="cellIs" dxfId="79" priority="9" operator="lessThan">
      <formula>0.8</formula>
    </cfRule>
  </conditionalFormatting>
  <conditionalFormatting sqref="AG63:AG71">
    <cfRule type="cellIs" dxfId="78" priority="8" operator="lessThan">
      <formula>0.8</formula>
    </cfRule>
  </conditionalFormatting>
  <conditionalFormatting sqref="AG105">
    <cfRule type="cellIs" dxfId="77" priority="2" operator="lessThan">
      <formula>0.8</formula>
    </cfRule>
  </conditionalFormatting>
  <conditionalFormatting sqref="AG107:AG123">
    <cfRule type="cellIs" dxfId="76" priority="1" operator="lessThan">
      <formula>0.8</formula>
    </cfRule>
  </conditionalFormatting>
  <dataValidations count="1">
    <dataValidation type="list" allowBlank="1" showInputMessage="1" showErrorMessage="1" sqref="AA5:AB123" xr:uid="{CA855ACE-195C-4BA9-859A-F0DE16EA76F4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30E7B-DFFD-413C-9299-2C226FAADA33}">
  <sheetPr>
    <tabColor theme="9" tint="0.59999389629810485"/>
  </sheetPr>
  <dimension ref="B1:AR42"/>
  <sheetViews>
    <sheetView zoomScale="70" zoomScaleNormal="70" workbookViewId="0">
      <selection activeCell="Q21" sqref="Q2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223</v>
      </c>
      <c r="D3" s="263"/>
      <c r="E3" s="3" t="s">
        <v>2</v>
      </c>
      <c r="F3" s="264">
        <f>'0303(18度C)'!D1+'0303(4度C)'!D1</f>
        <v>182389</v>
      </c>
      <c r="G3" s="265"/>
      <c r="H3" s="3" t="s">
        <v>3</v>
      </c>
      <c r="I3" s="266">
        <f>'0303(18度C)'!F1+'0303(4度C)'!F1</f>
        <v>5503117.0600000005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454.98036529197009</v>
      </c>
      <c r="F6" s="239" t="e">
        <f>AVERAGE(#REF!,D14:K14)</f>
        <v>#REF!</v>
      </c>
      <c r="G6" s="240">
        <f>AVERAGE(D14:K14)</f>
        <v>186.47726477502596</v>
      </c>
      <c r="H6" s="241"/>
      <c r="I6" s="240">
        <f>AVERAGE(L14:O14)</f>
        <v>91.310782241014792</v>
      </c>
      <c r="J6" s="241"/>
      <c r="K6" s="240">
        <f>AVERAGE(D32:O32)</f>
        <v>703.73436921938594</v>
      </c>
      <c r="L6" s="241"/>
      <c r="M6" s="240">
        <f>AVERAGE(P32:X32)</f>
        <v>752.41892331709687</v>
      </c>
      <c r="N6" s="241"/>
      <c r="O6" s="229">
        <f>'0303(4度C)'!Y2</f>
        <v>0</v>
      </c>
      <c r="P6" s="229">
        <f>'0303(4度C)'!Z2</f>
        <v>0</v>
      </c>
      <c r="Q6" s="229">
        <f>'0303(4度C)'!AC2</f>
        <v>54</v>
      </c>
      <c r="R6" s="229">
        <f>'0303(4度C)'!AD2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401.96085807216724</v>
      </c>
      <c r="F7" s="235" t="e">
        <f>AVERAGE(#REF!,D15:K15)</f>
        <v>#REF!</v>
      </c>
      <c r="G7" s="236">
        <f>AVERAGE(D15:K15)</f>
        <v>166.64048731397222</v>
      </c>
      <c r="H7" s="237"/>
      <c r="I7" s="236">
        <f>AVERAGE(L15:O15)</f>
        <v>76.986460840879559</v>
      </c>
      <c r="J7" s="237"/>
      <c r="K7" s="236">
        <f>AVERAGE(D33:O33)</f>
        <v>623.96189074740619</v>
      </c>
      <c r="L7" s="237"/>
      <c r="M7" s="236">
        <f>AVERAGE(P33:X33)</f>
        <v>662.34082859932789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0.87549166407978463</v>
      </c>
      <c r="F8" s="243" t="e">
        <f>AVERAGE(D16:K16,#REF!)</f>
        <v>#REF!</v>
      </c>
      <c r="G8" s="222">
        <f>AVERAGE(D16:K16)</f>
        <v>0.88166095295819247</v>
      </c>
      <c r="H8" s="223"/>
      <c r="I8" s="222">
        <f>AVERAGE(L16:O16)</f>
        <v>0.8430352065060186</v>
      </c>
      <c r="J8" s="223"/>
      <c r="K8" s="222">
        <f>AVERAGE(D34:O34)</f>
        <v>0.88587711181470663</v>
      </c>
      <c r="L8" s="223"/>
      <c r="M8" s="222">
        <f>AVERAGE(P34:X34)</f>
        <v>0.87914058649344651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85.714285714285722</v>
      </c>
      <c r="F14" s="28">
        <v>101.34328358208957</v>
      </c>
      <c r="G14" s="28">
        <v>87.912087912087912</v>
      </c>
      <c r="H14" s="28">
        <v>93.75</v>
      </c>
      <c r="I14" s="28">
        <v>563.66666666666663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93.023255813953483</v>
      </c>
      <c r="O14" s="31">
        <v>90.909090909090907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73.298399869608204</v>
      </c>
      <c r="F15" s="35">
        <v>91.123439658939432</v>
      </c>
      <c r="G15" s="35">
        <v>75.07668974554187</v>
      </c>
      <c r="H15" s="35">
        <v>83.97059046259281</v>
      </c>
      <c r="I15" s="35">
        <v>509.73331683317878</v>
      </c>
      <c r="J15" s="35" t="s">
        <v>42</v>
      </c>
      <c r="K15" s="36" t="s">
        <v>42</v>
      </c>
      <c r="L15" s="34" t="s">
        <v>42</v>
      </c>
      <c r="M15" s="37">
        <v>75.37172296856663</v>
      </c>
      <c r="N15" s="35">
        <v>79.2888964654652</v>
      </c>
      <c r="O15" s="38">
        <v>76.298763088606862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0.85514799847876233</v>
      </c>
      <c r="F16" s="43">
        <f t="shared" si="0"/>
        <v>0.89915617925610325</v>
      </c>
      <c r="G16" s="43">
        <f t="shared" si="0"/>
        <v>0.85399734585553877</v>
      </c>
      <c r="H16" s="43">
        <f t="shared" si="0"/>
        <v>0.89568629826765667</v>
      </c>
      <c r="I16" s="43">
        <f t="shared" si="0"/>
        <v>0.90431694293290155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0.83746358853962921</v>
      </c>
      <c r="N16" s="43">
        <f t="shared" si="1"/>
        <v>0.85235563700375094</v>
      </c>
      <c r="O16" s="46">
        <f t="shared" si="1"/>
        <v>0.83928639397467553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0.25008101851851849</v>
      </c>
      <c r="F17" s="48">
        <v>0.25</v>
      </c>
      <c r="G17" s="48">
        <v>0.25</v>
      </c>
      <c r="H17" s="48">
        <v>0.29196759259259258</v>
      </c>
      <c r="I17" s="48">
        <v>0.42916666666666664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0.70841435185185186</v>
      </c>
      <c r="O17" s="50">
        <v>0.70857638888888885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0.59453703703703709</v>
      </c>
      <c r="F18" s="48">
        <v>0.43194444444444446</v>
      </c>
      <c r="G18" s="48">
        <v>0.57020833333333332</v>
      </c>
      <c r="H18" s="48">
        <v>0.45763888888888887</v>
      </c>
      <c r="I18" s="48">
        <v>0.53972222222222221</v>
      </c>
      <c r="J18" s="48" t="s">
        <v>42</v>
      </c>
      <c r="K18" s="48" t="s">
        <v>42</v>
      </c>
      <c r="L18" s="47" t="s">
        <v>42</v>
      </c>
      <c r="M18" s="49">
        <v>0.88888888888888884</v>
      </c>
      <c r="N18" s="48">
        <v>0.87172453703703701</v>
      </c>
      <c r="O18" s="50">
        <v>0.86682870370370368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13</v>
      </c>
      <c r="F21" s="52">
        <v>6</v>
      </c>
      <c r="G21" s="52">
        <v>11</v>
      </c>
      <c r="H21" s="52">
        <v>6</v>
      </c>
      <c r="I21" s="52">
        <v>3</v>
      </c>
      <c r="J21" s="52"/>
      <c r="K21" s="53"/>
      <c r="L21" s="54"/>
      <c r="M21" s="55">
        <v>5</v>
      </c>
      <c r="N21" s="52">
        <v>4</v>
      </c>
      <c r="O21" s="56">
        <v>6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24.333333333333332</v>
      </c>
      <c r="F23" s="58">
        <v>22.666666666666668</v>
      </c>
      <c r="G23" s="58">
        <v>23.75</v>
      </c>
      <c r="H23" s="58">
        <v>16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20.5</v>
      </c>
      <c r="N23" s="58">
        <v>22.5</v>
      </c>
      <c r="O23" s="61">
        <v>22.5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776.47058823529414</v>
      </c>
      <c r="N32" s="28">
        <v>1150</v>
      </c>
      <c r="O32" s="28">
        <v>840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755.17241379310337</v>
      </c>
      <c r="W32" s="28">
        <v>1142.8571428571429</v>
      </c>
      <c r="X32" s="31">
        <v>805.26315789473688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275.801365285673</v>
      </c>
      <c r="H33" s="35">
        <v>389.99174418374031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697.8569812358852</v>
      </c>
      <c r="N33" s="35">
        <v>1012.6038704899561</v>
      </c>
      <c r="O33" s="35">
        <v>743.55549254177618</v>
      </c>
      <c r="P33" s="34">
        <v>267.7435289017584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662.60636787530518</v>
      </c>
      <c r="W33" s="35">
        <v>1007.1946663807965</v>
      </c>
      <c r="X33" s="38">
        <v>711.81875123945144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0.86493919290773191</v>
      </c>
      <c r="H34" s="43">
        <f>H33/H32</f>
        <v>0.89998094811632379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0.89875520310682178</v>
      </c>
      <c r="N34" s="43">
        <f>N33/N32</f>
        <v>0.8805251047738748</v>
      </c>
      <c r="O34" s="43">
        <f>O33/O32</f>
        <v>0.88518511016878121</v>
      </c>
      <c r="P34" s="42">
        <f>P33/P32</f>
        <v>0.87388512905435023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0.87742395746044988</v>
      </c>
      <c r="W34" s="43">
        <f>W33/W32</f>
        <v>0.88129533308319696</v>
      </c>
      <c r="X34" s="46">
        <f>X33/X32</f>
        <v>0.88395792637578929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0.20833333333333334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0.29166666666666669</v>
      </c>
      <c r="N35" s="48">
        <v>0.20847222222222223</v>
      </c>
      <c r="O35" s="48">
        <v>0.20833333333333334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0.70839120370370368</v>
      </c>
      <c r="X35" s="50">
        <v>0.70833333333333337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0.42594907407407406</v>
      </c>
      <c r="H36" s="48">
        <v>0.34166666666666667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0.41978009259259258</v>
      </c>
      <c r="N36" s="48">
        <v>0.46412037037037035</v>
      </c>
      <c r="O36" s="48">
        <v>0.47430555555555554</v>
      </c>
      <c r="P36" s="47">
        <v>0.81944444444444442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0.95208333333333339</v>
      </c>
      <c r="W36" s="48">
        <v>1.1482523148148149</v>
      </c>
      <c r="X36" s="50">
        <v>1.1201388888888888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4.25</v>
      </c>
      <c r="N37" s="58">
        <v>3</v>
      </c>
      <c r="O37" s="58">
        <v>4</v>
      </c>
      <c r="P37" s="57">
        <v>11.75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4.1428571428571432</v>
      </c>
      <c r="W37" s="58">
        <v>3</v>
      </c>
      <c r="X37" s="61">
        <v>4.2222222222222223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37550-6508-4157-8F55-6DBB5E1208F8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N43" sqref="N43"/>
      <selection pane="bottomLeft" activeCell="N43" sqref="N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120486</v>
      </c>
      <c r="E1" s="88" t="s">
        <v>3</v>
      </c>
      <c r="F1" s="89">
        <f>SUM(G5:G157)</f>
        <v>2353058.69</v>
      </c>
      <c r="G1" s="90" t="s">
        <v>84</v>
      </c>
      <c r="H1" s="91">
        <f>L21+L38+L55+L72+L89+L106+L123+L140+L157</f>
        <v>50.965079365079369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46084</v>
      </c>
      <c r="B2" s="332"/>
      <c r="C2" s="92" t="s">
        <v>40</v>
      </c>
      <c r="D2" s="93">
        <f>AVERAGE(N21,N38,N55,N72,N89,N106,N123,N140,N157)</f>
        <v>641.01919645937141</v>
      </c>
      <c r="E2" s="93" t="s">
        <v>91</v>
      </c>
      <c r="F2" s="94">
        <f>F1/D1</f>
        <v>19.529727022226648</v>
      </c>
      <c r="G2" s="95" t="s">
        <v>92</v>
      </c>
      <c r="H2" s="96">
        <f>COUNT(H5:H157)</f>
        <v>8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224</v>
      </c>
      <c r="D5" s="288"/>
      <c r="E5" s="147">
        <v>16.96</v>
      </c>
      <c r="F5" s="97">
        <v>4674</v>
      </c>
      <c r="G5" s="148">
        <f t="shared" ref="G5:G9" si="0">E5*F5</f>
        <v>79271.040000000008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2032.1739130434773</v>
      </c>
      <c r="N5" s="152">
        <f>M5/L5</f>
        <v>338.69565217391289</v>
      </c>
      <c r="O5" s="154">
        <f>L5-I5</f>
        <v>0</v>
      </c>
      <c r="P5" s="155">
        <f>N5-K5</f>
        <v>-77.971014492753795</v>
      </c>
      <c r="Q5" s="156">
        <f>N5/K5</f>
        <v>0.81286956521739095</v>
      </c>
      <c r="R5" s="289">
        <f>Q21</f>
        <v>0.86493919290773191</v>
      </c>
      <c r="S5" s="157">
        <v>0.20833333333333334</v>
      </c>
      <c r="T5" s="158">
        <v>0.3041666666666667</v>
      </c>
      <c r="U5" s="159"/>
      <c r="V5" s="160">
        <v>138.00000000000006</v>
      </c>
      <c r="W5" s="161"/>
      <c r="X5" s="162"/>
      <c r="Y5" s="292"/>
      <c r="Z5" s="293"/>
      <c r="AA5" s="115">
        <f>M5-J5</f>
        <v>-467.82608695652266</v>
      </c>
      <c r="AB5" s="156">
        <f>M5/J5</f>
        <v>0.81286956521739095</v>
      </c>
      <c r="AC5" s="281">
        <f>AB21</f>
        <v>0.86493919290773191</v>
      </c>
    </row>
    <row r="6" spans="1:29" ht="15.75" customHeight="1">
      <c r="A6" s="285"/>
      <c r="B6" s="100" t="s">
        <v>120</v>
      </c>
      <c r="C6" s="274" t="s">
        <v>121</v>
      </c>
      <c r="D6" s="275"/>
      <c r="E6" s="101">
        <v>28.57</v>
      </c>
      <c r="F6" s="102">
        <v>2106</v>
      </c>
      <c r="G6" s="103">
        <f t="shared" si="0"/>
        <v>60168.42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3125.1442704039587</v>
      </c>
      <c r="N6" s="106">
        <f>M6/L6</f>
        <v>260.42868920032987</v>
      </c>
      <c r="O6" s="108">
        <f>L6-I6</f>
        <v>0</v>
      </c>
      <c r="P6" s="109">
        <f>N6-K6</f>
        <v>-39.57131079967013</v>
      </c>
      <c r="Q6" s="110">
        <f>N6/K6</f>
        <v>0.86809563066776618</v>
      </c>
      <c r="R6" s="290"/>
      <c r="S6" s="47">
        <v>0.30763888888888891</v>
      </c>
      <c r="T6" s="48">
        <v>0.3357175925925926</v>
      </c>
      <c r="U6" s="111">
        <v>4.9999999999999822</v>
      </c>
      <c r="V6" s="112">
        <v>40.433333333333309</v>
      </c>
      <c r="W6" s="113"/>
      <c r="X6" s="116"/>
      <c r="Y6" s="276"/>
      <c r="Z6" s="277"/>
      <c r="AA6" s="117">
        <f>M6-J6</f>
        <v>-474.85572959604133</v>
      </c>
      <c r="AB6" s="110">
        <f>M6/J6</f>
        <v>0.86809563066776629</v>
      </c>
      <c r="AC6" s="282"/>
    </row>
    <row r="7" spans="1:29" ht="15.75" customHeight="1">
      <c r="A7" s="285"/>
      <c r="B7" s="100" t="s">
        <v>114</v>
      </c>
      <c r="C7" s="274" t="s">
        <v>115</v>
      </c>
      <c r="D7" s="275"/>
      <c r="E7" s="101">
        <v>29.85</v>
      </c>
      <c r="F7" s="102">
        <v>2241</v>
      </c>
      <c r="G7" s="103">
        <f t="shared" si="0"/>
        <v>66893.850000000006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3140.3659011288437</v>
      </c>
      <c r="N7" s="106">
        <f>M7/L7</f>
        <v>261.69715842740362</v>
      </c>
      <c r="O7" s="108">
        <f>L7-I7</f>
        <v>0</v>
      </c>
      <c r="P7" s="109">
        <f>N7-K7</f>
        <v>-38.302841572596378</v>
      </c>
      <c r="Q7" s="110">
        <f>N7/K7</f>
        <v>0.87232386142467877</v>
      </c>
      <c r="R7" s="290"/>
      <c r="S7" s="47">
        <v>0.33901620370370372</v>
      </c>
      <c r="T7" s="48">
        <v>0.36875000000000002</v>
      </c>
      <c r="U7" s="111">
        <v>4.7500000000000231</v>
      </c>
      <c r="V7" s="112">
        <v>42.81666666666667</v>
      </c>
      <c r="W7" s="113"/>
      <c r="X7" s="116"/>
      <c r="Y7" s="276"/>
      <c r="Z7" s="277"/>
      <c r="AA7" s="117">
        <f>M7-J7</f>
        <v>-459.63409887115631</v>
      </c>
      <c r="AB7" s="110">
        <f>M7/J7</f>
        <v>0.87232386142467877</v>
      </c>
      <c r="AC7" s="282"/>
    </row>
    <row r="8" spans="1:29" ht="15.75" customHeight="1">
      <c r="A8" s="285"/>
      <c r="B8" s="100" t="s">
        <v>114</v>
      </c>
      <c r="C8" s="274" t="s">
        <v>116</v>
      </c>
      <c r="D8" s="275"/>
      <c r="E8" s="101">
        <v>29.52</v>
      </c>
      <c r="F8" s="102">
        <v>2092</v>
      </c>
      <c r="G8" s="103">
        <f t="shared" si="0"/>
        <v>61755.839999999997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3140.6171809841508</v>
      </c>
      <c r="N8" s="106">
        <f>M8/L8</f>
        <v>261.71809841534588</v>
      </c>
      <c r="O8" s="108">
        <f>L8-I8</f>
        <v>0</v>
      </c>
      <c r="P8" s="109">
        <f>N8-K8</f>
        <v>-38.281901584654122</v>
      </c>
      <c r="Q8" s="110">
        <f>N8/K8</f>
        <v>0.87239366138448626</v>
      </c>
      <c r="R8" s="290"/>
      <c r="S8" s="47">
        <v>0.37224537037037037</v>
      </c>
      <c r="T8" s="48">
        <v>0.4</v>
      </c>
      <c r="U8" s="111">
        <v>5.0333333333332941</v>
      </c>
      <c r="V8" s="112">
        <v>39.966666666666704</v>
      </c>
      <c r="W8" s="113"/>
      <c r="X8" s="116"/>
      <c r="Y8" s="276"/>
      <c r="Z8" s="277"/>
      <c r="AA8" s="117">
        <f>M8-J8</f>
        <v>-459.38281901584924</v>
      </c>
      <c r="AB8" s="110">
        <f>M8/J8</f>
        <v>0.87239366138448637</v>
      </c>
      <c r="AC8" s="282"/>
    </row>
    <row r="9" spans="1:29" ht="15.75" customHeight="1">
      <c r="A9" s="285"/>
      <c r="B9" s="100" t="s">
        <v>114</v>
      </c>
      <c r="C9" s="274" t="s">
        <v>119</v>
      </c>
      <c r="D9" s="275"/>
      <c r="E9" s="101">
        <v>25.64</v>
      </c>
      <c r="F9" s="102">
        <v>1662</v>
      </c>
      <c r="G9" s="103">
        <f t="shared" si="0"/>
        <v>42613.68</v>
      </c>
      <c r="H9" s="13"/>
      <c r="I9" s="104">
        <v>11</v>
      </c>
      <c r="J9" s="105">
        <v>3600</v>
      </c>
      <c r="K9" s="106">
        <f t="shared" si="1"/>
        <v>327.27272727272725</v>
      </c>
      <c r="L9" s="118">
        <v>11</v>
      </c>
      <c r="M9" s="105">
        <f>F9/V9*60</f>
        <v>3179.171094580237</v>
      </c>
      <c r="N9" s="106">
        <f>M9/L9</f>
        <v>289.01555405274883</v>
      </c>
      <c r="O9" s="108">
        <f>L9-I9</f>
        <v>0</v>
      </c>
      <c r="P9" s="109">
        <f>N9-K9</f>
        <v>-38.257173219978426</v>
      </c>
      <c r="Q9" s="110">
        <f>N9/K9</f>
        <v>0.88310308182784369</v>
      </c>
      <c r="R9" s="290"/>
      <c r="S9" s="47">
        <v>0.40416666666666667</v>
      </c>
      <c r="T9" s="48">
        <v>0.42594907407407406</v>
      </c>
      <c r="U9" s="111">
        <v>5.9999999999999787</v>
      </c>
      <c r="V9" s="112">
        <v>31.366666666666639</v>
      </c>
      <c r="W9" s="113"/>
      <c r="X9" s="116"/>
      <c r="Y9" s="276"/>
      <c r="Z9" s="277"/>
      <c r="AA9" s="117">
        <f>M9-J9</f>
        <v>-420.82890541976303</v>
      </c>
      <c r="AB9" s="110">
        <f>M9/J9</f>
        <v>0.88310308182784358</v>
      </c>
      <c r="AC9" s="282"/>
    </row>
    <row r="10" spans="1:29" ht="15.75" customHeight="1">
      <c r="A10" s="285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2923.4944720281337</v>
      </c>
      <c r="N21" s="138">
        <f>M21/L21</f>
        <v>275.801365285673</v>
      </c>
      <c r="O21" s="139">
        <f>L21-I21</f>
        <v>0</v>
      </c>
      <c r="P21" s="140">
        <f>N21-K21</f>
        <v>-43.066559242628898</v>
      </c>
      <c r="Q21" s="141">
        <f>N21/K21</f>
        <v>0.86493919290773191</v>
      </c>
      <c r="R21" s="291"/>
      <c r="S21" s="142">
        <f>S5</f>
        <v>0.20833333333333334</v>
      </c>
      <c r="T21" s="143">
        <f>INDEX(T5:T20,COUNTA(T5:T20))</f>
        <v>0.42594907407407406</v>
      </c>
      <c r="U21" s="144"/>
      <c r="V21" s="166"/>
      <c r="W21" s="167"/>
      <c r="X21" s="138"/>
      <c r="Y21" s="279"/>
      <c r="Z21" s="280"/>
      <c r="AA21" s="168">
        <f>M21-J21</f>
        <v>-456.50552797186629</v>
      </c>
      <c r="AB21" s="141">
        <f>M21/J21</f>
        <v>0.86493919290773191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1290</v>
      </c>
      <c r="G22" s="148">
        <f t="shared" ref="G22:G23" si="5">E22*F22</f>
        <v>18098.7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2339.5465994962251</v>
      </c>
      <c r="N22" s="152">
        <f>M22/L22</f>
        <v>389.92443324937085</v>
      </c>
      <c r="O22" s="154">
        <f>L22-I22</f>
        <v>0</v>
      </c>
      <c r="P22" s="155">
        <f>N22-K22</f>
        <v>-43.408900083962465</v>
      </c>
      <c r="Q22" s="156">
        <f>N22/K22</f>
        <v>0.8998256151908558</v>
      </c>
      <c r="R22" s="289">
        <f>Q38</f>
        <v>0.89998094811632379</v>
      </c>
      <c r="S22" s="157">
        <v>0.29166666666666669</v>
      </c>
      <c r="T22" s="158">
        <v>0.31464120370370369</v>
      </c>
      <c r="U22" s="159"/>
      <c r="V22" s="160">
        <v>33.083333333333286</v>
      </c>
      <c r="W22" s="158"/>
      <c r="X22" s="169"/>
      <c r="Y22" s="292"/>
      <c r="Z22" s="293"/>
      <c r="AA22" s="115">
        <f>M22-J22</f>
        <v>-260.4534005037749</v>
      </c>
      <c r="AB22" s="156">
        <f>M22/J22</f>
        <v>0.8998256151908558</v>
      </c>
      <c r="AC22" s="281">
        <f>AB38</f>
        <v>0.89998094811632379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1321</v>
      </c>
      <c r="G23" s="103">
        <f t="shared" si="5"/>
        <v>19141.29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2340.3543307086584</v>
      </c>
      <c r="N23" s="106">
        <f>M23/L23</f>
        <v>390.05905511810971</v>
      </c>
      <c r="O23" s="108">
        <f>L23-I23</f>
        <v>0</v>
      </c>
      <c r="P23" s="109">
        <f>N23-K23</f>
        <v>-43.274278215223603</v>
      </c>
      <c r="Q23" s="110">
        <f>N23/K23</f>
        <v>0.90013628104179166</v>
      </c>
      <c r="R23" s="290"/>
      <c r="S23" s="47">
        <v>0.31814814814814812</v>
      </c>
      <c r="T23" s="48">
        <v>0.34166666666666667</v>
      </c>
      <c r="U23" s="111">
        <v>5.0499999999999901</v>
      </c>
      <c r="V23" s="112">
        <v>33.86666666666671</v>
      </c>
      <c r="W23" s="113"/>
      <c r="X23" s="13"/>
      <c r="Y23" s="276"/>
      <c r="Z23" s="277"/>
      <c r="AA23" s="117">
        <f>M23-J23</f>
        <v>-259.64566929134162</v>
      </c>
      <c r="AB23" s="110">
        <f>M23/J23</f>
        <v>0.90013628104179166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2339.9504651024417</v>
      </c>
      <c r="N38" s="138">
        <f>M38/L38</f>
        <v>389.99174418374031</v>
      </c>
      <c r="O38" s="139">
        <f>L38-I38</f>
        <v>0</v>
      </c>
      <c r="P38" s="140">
        <f>N38-K38</f>
        <v>-43.341589149593005</v>
      </c>
      <c r="Q38" s="141">
        <f>N38/K38</f>
        <v>0.89998094811632379</v>
      </c>
      <c r="R38" s="291"/>
      <c r="S38" s="142">
        <f>S22</f>
        <v>0.29166666666666669</v>
      </c>
      <c r="T38" s="143">
        <f>INDEX(T22:T37,COUNTA(T22:T37))</f>
        <v>0.34166666666666667</v>
      </c>
      <c r="U38" s="144"/>
      <c r="V38" s="166"/>
      <c r="W38" s="167"/>
      <c r="X38" s="138"/>
      <c r="Y38" s="279"/>
      <c r="Z38" s="280"/>
      <c r="AA38" s="168">
        <f>M38-J38</f>
        <v>-260.04953489755826</v>
      </c>
      <c r="AB38" s="141">
        <f>M38/J38</f>
        <v>0.89998094811632379</v>
      </c>
      <c r="AC38" s="283"/>
    </row>
    <row r="39" spans="1:29" ht="15.75" customHeight="1">
      <c r="A39" s="284" t="s">
        <v>125</v>
      </c>
      <c r="B39" s="114" t="s">
        <v>120</v>
      </c>
      <c r="C39" s="287" t="s">
        <v>127</v>
      </c>
      <c r="D39" s="288"/>
      <c r="E39" s="147">
        <v>22.28</v>
      </c>
      <c r="F39" s="97">
        <v>1244</v>
      </c>
      <c r="G39" s="148">
        <f t="shared" ref="G39:G42" si="9">E39*F39</f>
        <v>27716.32</v>
      </c>
      <c r="H39" s="149"/>
      <c r="I39" s="150">
        <v>5</v>
      </c>
      <c r="J39" s="151">
        <v>3300</v>
      </c>
      <c r="K39" s="152">
        <f>J39/I39</f>
        <v>660</v>
      </c>
      <c r="L39" s="153">
        <v>5</v>
      </c>
      <c r="M39" s="151">
        <f>F39/V39*60</f>
        <v>2967.7932405566676</v>
      </c>
      <c r="N39" s="152">
        <f>M39/L39</f>
        <v>593.55864811133347</v>
      </c>
      <c r="O39" s="154">
        <f>L39-I39</f>
        <v>0</v>
      </c>
      <c r="P39" s="155">
        <f>N39-K39</f>
        <v>-66.441351888666532</v>
      </c>
      <c r="Q39" s="156">
        <f>N39/K39</f>
        <v>0.89933128501717197</v>
      </c>
      <c r="R39" s="289">
        <f>Q55</f>
        <v>0.89875520310682178</v>
      </c>
      <c r="S39" s="157">
        <v>0.29166666666666669</v>
      </c>
      <c r="T39" s="158">
        <v>0.30913194444444442</v>
      </c>
      <c r="U39" s="159"/>
      <c r="V39" s="160">
        <v>25.149999999999935</v>
      </c>
      <c r="W39" s="161"/>
      <c r="X39" s="162"/>
      <c r="Y39" s="292"/>
      <c r="Z39" s="293"/>
      <c r="AA39" s="115">
        <f>M39-J39</f>
        <v>-332.20675944333243</v>
      </c>
      <c r="AB39" s="156">
        <f>M39/J39</f>
        <v>0.89933128501717197</v>
      </c>
      <c r="AC39" s="281">
        <f>AB55</f>
        <v>0.89875520310682189</v>
      </c>
    </row>
    <row r="40" spans="1:29" ht="15.75" customHeight="1">
      <c r="A40" s="285"/>
      <c r="B40" s="100" t="s">
        <v>120</v>
      </c>
      <c r="C40" s="274" t="s">
        <v>126</v>
      </c>
      <c r="D40" s="275"/>
      <c r="E40" s="101">
        <v>21.45</v>
      </c>
      <c r="F40" s="102">
        <v>1551</v>
      </c>
      <c r="G40" s="103">
        <f t="shared" si="9"/>
        <v>33268.949999999997</v>
      </c>
      <c r="H40" s="26"/>
      <c r="I40" s="104">
        <v>4</v>
      </c>
      <c r="J40" s="105">
        <v>3300</v>
      </c>
      <c r="K40" s="106">
        <f t="shared" ref="K40:K42" si="10">J40/I40</f>
        <v>825</v>
      </c>
      <c r="L40" s="107">
        <v>4</v>
      </c>
      <c r="M40" s="105">
        <f>F40/V40*60</f>
        <v>2968.4210526315769</v>
      </c>
      <c r="N40" s="106">
        <f>M40/L40</f>
        <v>742.10526315789423</v>
      </c>
      <c r="O40" s="108">
        <f>L40-I40</f>
        <v>0</v>
      </c>
      <c r="P40" s="109">
        <f>N40-K40</f>
        <v>-82.894736842105772</v>
      </c>
      <c r="Q40" s="110">
        <f>N40/K40</f>
        <v>0.89952153110047783</v>
      </c>
      <c r="R40" s="290"/>
      <c r="S40" s="47">
        <v>0.3125</v>
      </c>
      <c r="T40" s="48">
        <v>0.33427083333333335</v>
      </c>
      <c r="U40" s="111">
        <v>4.8500000000000387</v>
      </c>
      <c r="V40" s="112">
        <v>31.350000000000023</v>
      </c>
      <c r="W40" s="113"/>
      <c r="X40" s="116"/>
      <c r="Y40" s="276"/>
      <c r="Z40" s="277"/>
      <c r="AA40" s="117">
        <f>M40-J40</f>
        <v>-331.57894736842309</v>
      </c>
      <c r="AB40" s="110">
        <f>M40/J40</f>
        <v>0.89952153110047783</v>
      </c>
      <c r="AC40" s="282"/>
    </row>
    <row r="41" spans="1:29" ht="15.75" customHeight="1">
      <c r="A41" s="285"/>
      <c r="B41" s="100" t="s">
        <v>120</v>
      </c>
      <c r="C41" s="274" t="s">
        <v>214</v>
      </c>
      <c r="D41" s="275"/>
      <c r="E41" s="101">
        <v>27.27</v>
      </c>
      <c r="F41" s="102">
        <v>1844</v>
      </c>
      <c r="G41" s="103">
        <f t="shared" si="9"/>
        <v>50285.88</v>
      </c>
      <c r="H41" s="26"/>
      <c r="I41" s="104">
        <v>5</v>
      </c>
      <c r="J41" s="105">
        <v>3300</v>
      </c>
      <c r="K41" s="106">
        <f t="shared" si="10"/>
        <v>660</v>
      </c>
      <c r="L41" s="107">
        <v>5</v>
      </c>
      <c r="M41" s="105">
        <f>F41/V41*60</f>
        <v>2963.5714285714243</v>
      </c>
      <c r="N41" s="106">
        <f>M41/L41</f>
        <v>592.71428571428487</v>
      </c>
      <c r="O41" s="108">
        <f>L41-I41</f>
        <v>0</v>
      </c>
      <c r="P41" s="109">
        <f>N41-K41</f>
        <v>-67.28571428571513</v>
      </c>
      <c r="Q41" s="110">
        <f>N41/K41</f>
        <v>0.89805194805194677</v>
      </c>
      <c r="R41" s="290"/>
      <c r="S41" s="47">
        <v>0.33749999999999997</v>
      </c>
      <c r="T41" s="48">
        <v>0.36342592592592593</v>
      </c>
      <c r="U41" s="111">
        <v>4.6499999999999275</v>
      </c>
      <c r="V41" s="112">
        <v>37.333333333333385</v>
      </c>
      <c r="W41" s="113"/>
      <c r="X41" s="116"/>
      <c r="Y41" s="276"/>
      <c r="Z41" s="277"/>
      <c r="AA41" s="117">
        <f>M41-J41</f>
        <v>-336.42857142857565</v>
      </c>
      <c r="AB41" s="110">
        <f>M41/J41</f>
        <v>0.89805194805194677</v>
      </c>
      <c r="AC41" s="282"/>
    </row>
    <row r="42" spans="1:29" ht="15.75" customHeight="1">
      <c r="A42" s="285"/>
      <c r="B42" s="100" t="s">
        <v>120</v>
      </c>
      <c r="C42" s="274" t="s">
        <v>204</v>
      </c>
      <c r="D42" s="275"/>
      <c r="E42" s="101">
        <v>18.53</v>
      </c>
      <c r="F42" s="102">
        <v>3778</v>
      </c>
      <c r="G42" s="103">
        <f t="shared" si="9"/>
        <v>70006.340000000011</v>
      </c>
      <c r="H42" s="26"/>
      <c r="I42" s="104">
        <v>3</v>
      </c>
      <c r="J42" s="105">
        <v>3300</v>
      </c>
      <c r="K42" s="106">
        <f t="shared" si="10"/>
        <v>1100</v>
      </c>
      <c r="L42" s="107">
        <v>3</v>
      </c>
      <c r="M42" s="105">
        <f>F42/V42*60</f>
        <v>2963.7829592503804</v>
      </c>
      <c r="N42" s="106">
        <f>M42/L42</f>
        <v>987.92765308346009</v>
      </c>
      <c r="O42" s="108">
        <f>L42-I42</f>
        <v>0</v>
      </c>
      <c r="P42" s="109">
        <f>N42-K42</f>
        <v>-112.07234691653991</v>
      </c>
      <c r="Q42" s="110">
        <f>N42/K42</f>
        <v>0.89811604825769098</v>
      </c>
      <c r="R42" s="290"/>
      <c r="S42" s="47">
        <v>0.36666666666666664</v>
      </c>
      <c r="T42" s="48">
        <v>0.41978009259259258</v>
      </c>
      <c r="U42" s="111">
        <v>4.6666666666666234</v>
      </c>
      <c r="V42" s="112">
        <v>76.483333333333348</v>
      </c>
      <c r="W42" s="113"/>
      <c r="X42" s="116"/>
      <c r="Y42" s="276"/>
      <c r="Z42" s="277"/>
      <c r="AA42" s="117">
        <f>M42-J42</f>
        <v>-336.21704074961963</v>
      </c>
      <c r="AB42" s="110">
        <f>M42/J42</f>
        <v>0.89811604825769098</v>
      </c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99"/>
      <c r="G55" s="135"/>
      <c r="H55" s="69"/>
      <c r="I55" s="136">
        <f t="shared" ref="I55:J55" si="11">AVERAGE(I39:I54)</f>
        <v>4.25</v>
      </c>
      <c r="J55" s="137">
        <f t="shared" si="11"/>
        <v>3300</v>
      </c>
      <c r="K55" s="138">
        <f t="shared" ref="K55" si="12">J55/I55</f>
        <v>776.47058823529414</v>
      </c>
      <c r="L55" s="136">
        <f t="shared" ref="L55:M55" si="13">AVERAGE(L39:L54)</f>
        <v>4.25</v>
      </c>
      <c r="M55" s="137">
        <f t="shared" si="13"/>
        <v>2965.8921702525122</v>
      </c>
      <c r="N55" s="138">
        <f>M55/L55</f>
        <v>697.8569812358852</v>
      </c>
      <c r="O55" s="139">
        <f>L55-I55</f>
        <v>0</v>
      </c>
      <c r="P55" s="140">
        <f>N55-K55</f>
        <v>-78.613606999408944</v>
      </c>
      <c r="Q55" s="141">
        <f>N55/K55</f>
        <v>0.89875520310682178</v>
      </c>
      <c r="R55" s="291"/>
      <c r="S55" s="142">
        <f>S39</f>
        <v>0.29166666666666669</v>
      </c>
      <c r="T55" s="143">
        <f>INDEX(T39:T54,COUNTA(T39:T54))</f>
        <v>0.41978009259259258</v>
      </c>
      <c r="U55" s="144"/>
      <c r="V55" s="166"/>
      <c r="W55" s="99"/>
      <c r="X55" s="69"/>
      <c r="Y55" s="279"/>
      <c r="Z55" s="280"/>
      <c r="AA55" s="168">
        <f>M55-J55</f>
        <v>-334.10782974748781</v>
      </c>
      <c r="AB55" s="141">
        <f>M55/J55</f>
        <v>0.89875520310682189</v>
      </c>
      <c r="AC55" s="283"/>
    </row>
    <row r="56" spans="1:29" ht="15.75" customHeight="1">
      <c r="A56" s="294" t="s">
        <v>71</v>
      </c>
      <c r="B56" s="114" t="s">
        <v>120</v>
      </c>
      <c r="C56" s="287" t="s">
        <v>130</v>
      </c>
      <c r="D56" s="288"/>
      <c r="E56" s="147">
        <v>18.18</v>
      </c>
      <c r="F56" s="97">
        <v>1304</v>
      </c>
      <c r="G56" s="148">
        <f t="shared" ref="G56:G59" si="14">E56*F56</f>
        <v>23706.720000000001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3154.838709677419</v>
      </c>
      <c r="N56" s="152">
        <f>M56/L56</f>
        <v>1051.6129032258063</v>
      </c>
      <c r="O56" s="154">
        <f>L56-I56</f>
        <v>0</v>
      </c>
      <c r="P56" s="155">
        <f>N56-K56</f>
        <v>-148.38709677419365</v>
      </c>
      <c r="Q56" s="156">
        <f>N56/K56</f>
        <v>0.87634408602150526</v>
      </c>
      <c r="R56" s="289">
        <f>Q72</f>
        <v>0.8805251047738748</v>
      </c>
      <c r="S56" s="157">
        <v>0.20847222222222223</v>
      </c>
      <c r="T56" s="158">
        <v>0.22569444444444445</v>
      </c>
      <c r="U56" s="159"/>
      <c r="V56" s="160">
        <v>24.8</v>
      </c>
      <c r="W56" s="161"/>
      <c r="X56" s="162"/>
      <c r="Y56" s="292"/>
      <c r="Z56" s="293"/>
      <c r="AA56" s="115">
        <f>M56-J56</f>
        <v>-445.16129032258095</v>
      </c>
      <c r="AB56" s="156">
        <f>M56/J56</f>
        <v>0.87634408602150526</v>
      </c>
      <c r="AC56" s="281">
        <f>AB72</f>
        <v>0.8805251047738748</v>
      </c>
    </row>
    <row r="57" spans="1:29" ht="15.75" customHeight="1">
      <c r="A57" s="295"/>
      <c r="B57" s="100" t="s">
        <v>120</v>
      </c>
      <c r="C57" s="274" t="s">
        <v>132</v>
      </c>
      <c r="D57" s="275"/>
      <c r="E57" s="101">
        <v>18.18</v>
      </c>
      <c r="F57" s="102">
        <v>2556</v>
      </c>
      <c r="G57" s="103">
        <f t="shared" si="14"/>
        <v>46468.08</v>
      </c>
      <c r="H57" s="26"/>
      <c r="I57" s="104">
        <v>3</v>
      </c>
      <c r="J57" s="105">
        <v>3600</v>
      </c>
      <c r="K57" s="106">
        <f t="shared" ref="K57:K93" si="15">J57/I57</f>
        <v>1200</v>
      </c>
      <c r="L57" s="107">
        <v>3</v>
      </c>
      <c r="M57" s="105">
        <f>F57/V57*60</f>
        <v>3153.3927347498297</v>
      </c>
      <c r="N57" s="106">
        <f>M57/L57</f>
        <v>1051.1309115832767</v>
      </c>
      <c r="O57" s="108">
        <f>L57-I57</f>
        <v>0</v>
      </c>
      <c r="P57" s="109">
        <f>N57-K57</f>
        <v>-148.86908841672334</v>
      </c>
      <c r="Q57" s="110">
        <f>N57/K57</f>
        <v>0.87594242631939723</v>
      </c>
      <c r="R57" s="290"/>
      <c r="S57" s="47">
        <v>0.23636574074074074</v>
      </c>
      <c r="T57" s="48">
        <v>0.27013888888888887</v>
      </c>
      <c r="U57" s="111">
        <v>15.366666666666656</v>
      </c>
      <c r="V57" s="112">
        <v>48.633333333333312</v>
      </c>
      <c r="W57" s="113"/>
      <c r="X57" s="116"/>
      <c r="Y57" s="276"/>
      <c r="Z57" s="277"/>
      <c r="AA57" s="117">
        <f>M57-J57</f>
        <v>-446.60726525017026</v>
      </c>
      <c r="AB57" s="110">
        <f>M57/J57</f>
        <v>0.87594242631939712</v>
      </c>
      <c r="AC57" s="282"/>
    </row>
    <row r="58" spans="1:29" ht="15.75" customHeight="1">
      <c r="A58" s="295"/>
      <c r="B58" s="100" t="s">
        <v>120</v>
      </c>
      <c r="C58" s="274" t="s">
        <v>131</v>
      </c>
      <c r="D58" s="275"/>
      <c r="E58" s="101">
        <v>14.03</v>
      </c>
      <c r="F58" s="102">
        <v>5152</v>
      </c>
      <c r="G58" s="103">
        <f t="shared" si="14"/>
        <v>72282.559999999998</v>
      </c>
      <c r="H58" s="26"/>
      <c r="I58" s="104">
        <v>3</v>
      </c>
      <c r="J58" s="105">
        <v>3000</v>
      </c>
      <c r="K58" s="106">
        <f t="shared" si="15"/>
        <v>1000</v>
      </c>
      <c r="L58" s="107">
        <v>3</v>
      </c>
      <c r="M58" s="105">
        <f>F58/V58*60</f>
        <v>2693.4650014522222</v>
      </c>
      <c r="N58" s="106">
        <f>M58/L58</f>
        <v>897.82166715074072</v>
      </c>
      <c r="O58" s="108">
        <f>L58-I58</f>
        <v>0</v>
      </c>
      <c r="P58" s="109">
        <f>N58-K58</f>
        <v>-102.17833284925928</v>
      </c>
      <c r="Q58" s="110">
        <f>N58/K58</f>
        <v>0.89782166715074074</v>
      </c>
      <c r="R58" s="290"/>
      <c r="S58" s="47">
        <v>0.28141203703703704</v>
      </c>
      <c r="T58" s="48">
        <v>0.3611111111111111</v>
      </c>
      <c r="U58" s="111">
        <v>16.233333333333366</v>
      </c>
      <c r="V58" s="112">
        <v>114.76666666666665</v>
      </c>
      <c r="W58" s="113"/>
      <c r="X58" s="116"/>
      <c r="Y58" s="276"/>
      <c r="Z58" s="277"/>
      <c r="AA58" s="117">
        <f>M58-J58</f>
        <v>-306.53499854777783</v>
      </c>
      <c r="AB58" s="110">
        <f>M58/J58</f>
        <v>0.89782166715074074</v>
      </c>
      <c r="AC58" s="282"/>
    </row>
    <row r="59" spans="1:29" ht="15.75" customHeight="1">
      <c r="A59" s="295"/>
      <c r="B59" s="100" t="s">
        <v>120</v>
      </c>
      <c r="C59" s="274" t="s">
        <v>133</v>
      </c>
      <c r="D59" s="275"/>
      <c r="E59" s="101">
        <v>14.28</v>
      </c>
      <c r="F59" s="102">
        <v>6999</v>
      </c>
      <c r="G59" s="103">
        <f t="shared" si="14"/>
        <v>99945.72</v>
      </c>
      <c r="H59" s="26"/>
      <c r="I59" s="104">
        <v>3</v>
      </c>
      <c r="J59" s="105">
        <v>3600</v>
      </c>
      <c r="K59" s="106">
        <f t="shared" si="15"/>
        <v>1200</v>
      </c>
      <c r="L59" s="107">
        <v>3</v>
      </c>
      <c r="M59" s="105">
        <f>F59/V59*60</f>
        <v>3149.5500000000011</v>
      </c>
      <c r="N59" s="106">
        <f>M59/L59</f>
        <v>1049.8500000000004</v>
      </c>
      <c r="O59" s="108">
        <f>L59-I59</f>
        <v>0</v>
      </c>
      <c r="P59" s="109">
        <f>N59-K59</f>
        <v>-150.14999999999964</v>
      </c>
      <c r="Q59" s="110">
        <f>N59/K59</f>
        <v>0.87487500000000029</v>
      </c>
      <c r="R59" s="290"/>
      <c r="S59" s="47">
        <v>0.37152777777777779</v>
      </c>
      <c r="T59" s="48">
        <v>0.46412037037037035</v>
      </c>
      <c r="U59" s="111">
        <v>15.000000000000027</v>
      </c>
      <c r="V59" s="112">
        <v>133.33333333333329</v>
      </c>
      <c r="W59" s="113"/>
      <c r="X59" s="116"/>
      <c r="Y59" s="276"/>
      <c r="Z59" s="277"/>
      <c r="AA59" s="117">
        <f>M59-J59</f>
        <v>-450.44999999999891</v>
      </c>
      <c r="AB59" s="110">
        <f>M59/J59</f>
        <v>0.87487500000000029</v>
      </c>
      <c r="AC59" s="282"/>
    </row>
    <row r="60" spans="1:29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26"/>
      <c r="X66" s="127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26"/>
      <c r="X67" s="127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26"/>
      <c r="X68" s="127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26"/>
      <c r="X69" s="127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26"/>
      <c r="X70" s="127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6">AVERAGE(I56:I71)</f>
        <v>3</v>
      </c>
      <c r="J72" s="137">
        <f t="shared" si="16"/>
        <v>3450</v>
      </c>
      <c r="K72" s="138">
        <f t="shared" ref="K72" si="17">J72/I72</f>
        <v>1150</v>
      </c>
      <c r="L72" s="136">
        <f t="shared" ref="L72:M72" si="18">AVERAGE(L56:L71)</f>
        <v>3</v>
      </c>
      <c r="M72" s="137">
        <f t="shared" si="18"/>
        <v>3037.8116114698682</v>
      </c>
      <c r="N72" s="138">
        <f t="shared" ref="N72:N77" si="19">M72/L72</f>
        <v>1012.6038704899561</v>
      </c>
      <c r="O72" s="139">
        <f t="shared" ref="O72:O77" si="20">L72-I72</f>
        <v>0</v>
      </c>
      <c r="P72" s="140">
        <f t="shared" ref="P72:P77" si="21">N72-K72</f>
        <v>-137.39612951004392</v>
      </c>
      <c r="Q72" s="141">
        <f t="shared" ref="Q72:Q77" si="22">N72/K72</f>
        <v>0.8805251047738748</v>
      </c>
      <c r="R72" s="291"/>
      <c r="S72" s="142">
        <f>S56</f>
        <v>0.20847222222222223</v>
      </c>
      <c r="T72" s="143">
        <f>INDEX(T56:T71,COUNTA(T56:T71))</f>
        <v>0.46412037037037035</v>
      </c>
      <c r="U72" s="144"/>
      <c r="V72" s="166"/>
      <c r="W72" s="99"/>
      <c r="X72" s="69"/>
      <c r="Y72" s="279"/>
      <c r="Z72" s="280"/>
      <c r="AA72" s="168">
        <f t="shared" ref="AA72:AA77" si="23">M72-J72</f>
        <v>-412.18838853013176</v>
      </c>
      <c r="AB72" s="141">
        <f t="shared" ref="AB72:AB77" si="24">M72/J72</f>
        <v>0.8805251047738748</v>
      </c>
      <c r="AC72" s="283"/>
    </row>
    <row r="73" spans="1:29" ht="15.75" customHeight="1">
      <c r="A73" s="284" t="s">
        <v>78</v>
      </c>
      <c r="B73" s="114" t="s">
        <v>120</v>
      </c>
      <c r="C73" s="287" t="s">
        <v>134</v>
      </c>
      <c r="D73" s="288"/>
      <c r="E73" s="147">
        <v>25.03</v>
      </c>
      <c r="F73" s="97">
        <v>1678</v>
      </c>
      <c r="G73" s="148">
        <f t="shared" ref="G73:G77" si="25">E73*F73</f>
        <v>42000.340000000004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2935.2769679300291</v>
      </c>
      <c r="N73" s="152">
        <f t="shared" si="19"/>
        <v>733.81924198250726</v>
      </c>
      <c r="O73" s="154">
        <f t="shared" si="20"/>
        <v>0</v>
      </c>
      <c r="P73" s="155">
        <f t="shared" si="21"/>
        <v>-91.180758017492735</v>
      </c>
      <c r="Q73" s="156">
        <f t="shared" si="22"/>
        <v>0.88947786906970583</v>
      </c>
      <c r="R73" s="289">
        <f>Q89</f>
        <v>0.88518511016878121</v>
      </c>
      <c r="S73" s="157">
        <v>0.20833333333333334</v>
      </c>
      <c r="T73" s="158">
        <v>0.23215277777777779</v>
      </c>
      <c r="U73" s="159"/>
      <c r="V73" s="160">
        <v>34.300000000000004</v>
      </c>
      <c r="W73" s="158"/>
      <c r="X73" s="169"/>
      <c r="Y73" s="292"/>
      <c r="Z73" s="293"/>
      <c r="AA73" s="115">
        <f t="shared" si="23"/>
        <v>-364.72303206997094</v>
      </c>
      <c r="AB73" s="156">
        <f t="shared" si="24"/>
        <v>0.88947786906970583</v>
      </c>
      <c r="AC73" s="281">
        <f>AB89</f>
        <v>0.88518511016878121</v>
      </c>
    </row>
    <row r="74" spans="1:29" ht="15.75" customHeight="1">
      <c r="A74" s="285"/>
      <c r="B74" s="100" t="s">
        <v>120</v>
      </c>
      <c r="C74" s="274" t="s">
        <v>135</v>
      </c>
      <c r="D74" s="275"/>
      <c r="E74" s="101">
        <v>24.82</v>
      </c>
      <c r="F74" s="102">
        <v>2053</v>
      </c>
      <c r="G74" s="103">
        <f t="shared" si="25"/>
        <v>50955.46</v>
      </c>
      <c r="H74" s="26"/>
      <c r="I74" s="104">
        <v>4</v>
      </c>
      <c r="J74" s="105">
        <v>3300</v>
      </c>
      <c r="K74" s="106">
        <f t="shared" si="15"/>
        <v>825</v>
      </c>
      <c r="L74" s="107">
        <v>4</v>
      </c>
      <c r="M74" s="105">
        <f>F74/V74*60</f>
        <v>2934.0214370782069</v>
      </c>
      <c r="N74" s="106">
        <f t="shared" si="19"/>
        <v>733.50535926955172</v>
      </c>
      <c r="O74" s="108">
        <f t="shared" si="20"/>
        <v>0</v>
      </c>
      <c r="P74" s="109">
        <f t="shared" si="21"/>
        <v>-91.494640730448282</v>
      </c>
      <c r="Q74" s="110">
        <f t="shared" si="22"/>
        <v>0.88909740517521418</v>
      </c>
      <c r="R74" s="290"/>
      <c r="S74" s="47">
        <v>0.24237268518518518</v>
      </c>
      <c r="T74" s="48">
        <v>0.27152777777777776</v>
      </c>
      <c r="U74" s="111">
        <v>14.716666666666637</v>
      </c>
      <c r="V74" s="112">
        <v>41.983333333333313</v>
      </c>
      <c r="W74" s="113"/>
      <c r="X74" s="13"/>
      <c r="Y74" s="276"/>
      <c r="Z74" s="277"/>
      <c r="AA74" s="117">
        <f t="shared" si="23"/>
        <v>-365.97856292179313</v>
      </c>
      <c r="AB74" s="110">
        <f t="shared" si="24"/>
        <v>0.88909740517521418</v>
      </c>
      <c r="AC74" s="282"/>
    </row>
    <row r="75" spans="1:29" ht="15.75" customHeight="1">
      <c r="A75" s="285"/>
      <c r="B75" s="100" t="s">
        <v>120</v>
      </c>
      <c r="C75" s="274" t="s">
        <v>136</v>
      </c>
      <c r="D75" s="275"/>
      <c r="E75" s="101">
        <v>30</v>
      </c>
      <c r="F75" s="102">
        <v>3248</v>
      </c>
      <c r="G75" s="103">
        <f t="shared" si="25"/>
        <v>97440</v>
      </c>
      <c r="H75" s="26"/>
      <c r="I75" s="104">
        <v>3</v>
      </c>
      <c r="J75" s="105">
        <v>3000</v>
      </c>
      <c r="K75" s="106">
        <f t="shared" si="15"/>
        <v>1000</v>
      </c>
      <c r="L75" s="107">
        <v>3</v>
      </c>
      <c r="M75" s="105">
        <f>F75/V75*60</f>
        <v>2693.5729094678632</v>
      </c>
      <c r="N75" s="106">
        <f t="shared" si="19"/>
        <v>897.85763648928776</v>
      </c>
      <c r="O75" s="108">
        <f t="shared" si="20"/>
        <v>0</v>
      </c>
      <c r="P75" s="109">
        <f t="shared" si="21"/>
        <v>-102.14236351071224</v>
      </c>
      <c r="Q75" s="110">
        <f t="shared" si="22"/>
        <v>0.89785763648928774</v>
      </c>
      <c r="R75" s="290"/>
      <c r="S75" s="47">
        <v>0.28263888888888888</v>
      </c>
      <c r="T75" s="48">
        <v>0.33288194444444447</v>
      </c>
      <c r="U75" s="111">
        <v>16.000000000000021</v>
      </c>
      <c r="V75" s="112">
        <v>72.350000000000037</v>
      </c>
      <c r="W75" s="113"/>
      <c r="X75" s="13"/>
      <c r="Y75" s="276"/>
      <c r="Z75" s="277"/>
      <c r="AA75" s="117">
        <f t="shared" si="23"/>
        <v>-306.42709053213684</v>
      </c>
      <c r="AB75" s="110">
        <f t="shared" si="24"/>
        <v>0.89785763648928774</v>
      </c>
      <c r="AC75" s="282"/>
    </row>
    <row r="76" spans="1:29" ht="15.75" customHeight="1">
      <c r="A76" s="285"/>
      <c r="B76" s="100" t="s">
        <v>120</v>
      </c>
      <c r="C76" s="274" t="s">
        <v>128</v>
      </c>
      <c r="D76" s="275"/>
      <c r="E76" s="101">
        <v>17.89</v>
      </c>
      <c r="F76" s="102">
        <v>3575</v>
      </c>
      <c r="G76" s="103">
        <f t="shared" si="25"/>
        <v>63956.75</v>
      </c>
      <c r="H76" s="26"/>
      <c r="I76" s="104">
        <v>4</v>
      </c>
      <c r="J76" s="105">
        <v>3600</v>
      </c>
      <c r="K76" s="106">
        <f t="shared" si="15"/>
        <v>900</v>
      </c>
      <c r="L76" s="107">
        <v>4</v>
      </c>
      <c r="M76" s="105">
        <f>F76/V76*60</f>
        <v>3154.411764705882</v>
      </c>
      <c r="N76" s="106">
        <f t="shared" si="19"/>
        <v>788.60294117647049</v>
      </c>
      <c r="O76" s="108">
        <f t="shared" si="20"/>
        <v>0</v>
      </c>
      <c r="P76" s="109">
        <f t="shared" si="21"/>
        <v>-111.39705882352951</v>
      </c>
      <c r="Q76" s="110">
        <f t="shared" si="22"/>
        <v>0.87622549019607832</v>
      </c>
      <c r="R76" s="290"/>
      <c r="S76" s="47">
        <v>0.34305555555555556</v>
      </c>
      <c r="T76" s="48">
        <v>0.39027777777777778</v>
      </c>
      <c r="U76" s="111">
        <v>14.649999999999972</v>
      </c>
      <c r="V76" s="112">
        <v>68</v>
      </c>
      <c r="W76" s="113"/>
      <c r="X76" s="116"/>
      <c r="Y76" s="276"/>
      <c r="Z76" s="277"/>
      <c r="AA76" s="117">
        <f t="shared" si="23"/>
        <v>-445.58823529411802</v>
      </c>
      <c r="AB76" s="110">
        <f t="shared" si="24"/>
        <v>0.87622549019607832</v>
      </c>
      <c r="AC76" s="282"/>
    </row>
    <row r="77" spans="1:29" ht="15.75" customHeight="1">
      <c r="A77" s="285"/>
      <c r="B77" s="100" t="s">
        <v>120</v>
      </c>
      <c r="C77" s="274" t="s">
        <v>129</v>
      </c>
      <c r="D77" s="275"/>
      <c r="E77" s="101">
        <v>16.66</v>
      </c>
      <c r="F77" s="102">
        <v>5563</v>
      </c>
      <c r="G77" s="103">
        <f t="shared" si="25"/>
        <v>92679.58</v>
      </c>
      <c r="H77" s="13"/>
      <c r="I77" s="104">
        <v>5</v>
      </c>
      <c r="J77" s="105">
        <v>3600</v>
      </c>
      <c r="K77" s="106">
        <f t="shared" si="15"/>
        <v>720</v>
      </c>
      <c r="L77" s="118">
        <v>5</v>
      </c>
      <c r="M77" s="105">
        <f>F77/V77*60</f>
        <v>3153.8267716535443</v>
      </c>
      <c r="N77" s="106">
        <f t="shared" si="19"/>
        <v>630.76535433070887</v>
      </c>
      <c r="O77" s="108">
        <f t="shared" si="20"/>
        <v>0</v>
      </c>
      <c r="P77" s="109">
        <f t="shared" si="21"/>
        <v>-89.234645669291126</v>
      </c>
      <c r="Q77" s="110">
        <f t="shared" si="22"/>
        <v>0.8760629921259846</v>
      </c>
      <c r="R77" s="290"/>
      <c r="S77" s="47">
        <v>0.40081018518518519</v>
      </c>
      <c r="T77" s="48">
        <v>0.47430555555555554</v>
      </c>
      <c r="U77" s="111">
        <v>15.166666666666666</v>
      </c>
      <c r="V77" s="112">
        <v>105.8333333333333</v>
      </c>
      <c r="W77" s="113"/>
      <c r="X77" s="116"/>
      <c r="Y77" s="276"/>
      <c r="Z77" s="277"/>
      <c r="AA77" s="117">
        <f t="shared" si="23"/>
        <v>-446.17322834645574</v>
      </c>
      <c r="AB77" s="110">
        <f t="shared" si="24"/>
        <v>0.87606299212598449</v>
      </c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50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26"/>
      <c r="X81" s="127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26"/>
      <c r="X82" s="127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6">AVERAGE(I73:I88)</f>
        <v>4</v>
      </c>
      <c r="J89" s="137">
        <f t="shared" si="26"/>
        <v>3360</v>
      </c>
      <c r="K89" s="138">
        <f t="shared" ref="K89" si="27">J89/I89</f>
        <v>840</v>
      </c>
      <c r="L89" s="136">
        <f t="shared" ref="L89:M89" si="28">AVERAGE(L73:L88)</f>
        <v>4</v>
      </c>
      <c r="M89" s="137">
        <f t="shared" si="28"/>
        <v>2974.2219701671047</v>
      </c>
      <c r="N89" s="138">
        <f>M89/L89</f>
        <v>743.55549254177618</v>
      </c>
      <c r="O89" s="139">
        <f>L89-I89</f>
        <v>0</v>
      </c>
      <c r="P89" s="140">
        <f>N89-K89</f>
        <v>-96.444507458223825</v>
      </c>
      <c r="Q89" s="141">
        <f>N89/K89</f>
        <v>0.88518511016878121</v>
      </c>
      <c r="R89" s="291"/>
      <c r="S89" s="142">
        <f>S73</f>
        <v>0.20833333333333334</v>
      </c>
      <c r="T89" s="143">
        <f>INDEX(T73:T88,COUNTA(T73:T88))</f>
        <v>0.47430555555555554</v>
      </c>
      <c r="U89" s="144"/>
      <c r="V89" s="166"/>
      <c r="W89" s="167"/>
      <c r="X89" s="138"/>
      <c r="Y89" s="279"/>
      <c r="Z89" s="280"/>
      <c r="AA89" s="168">
        <f>M89-J89</f>
        <v>-385.7780298328953</v>
      </c>
      <c r="AB89" s="141">
        <f>M89/J89</f>
        <v>0.88518511016878121</v>
      </c>
      <c r="AC89" s="283"/>
    </row>
    <row r="90" spans="1:29" ht="15.75" customHeight="1">
      <c r="A90" s="294" t="s">
        <v>137</v>
      </c>
      <c r="B90" s="114" t="s">
        <v>114</v>
      </c>
      <c r="C90" s="287" t="s">
        <v>138</v>
      </c>
      <c r="D90" s="288"/>
      <c r="E90" s="147">
        <v>25.64</v>
      </c>
      <c r="F90" s="97">
        <v>1665</v>
      </c>
      <c r="G90" s="148">
        <f t="shared" ref="G90:G93" si="29">E90*F90</f>
        <v>42690.6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3178.15482502651</v>
      </c>
      <c r="N90" s="152">
        <f>M90/L90</f>
        <v>288.92316591150092</v>
      </c>
      <c r="O90" s="154">
        <f>L90-I90</f>
        <v>0</v>
      </c>
      <c r="P90" s="155">
        <f>N90-K90</f>
        <v>-38.349561361226336</v>
      </c>
      <c r="Q90" s="156">
        <f>N90/K90</f>
        <v>0.88282078472958614</v>
      </c>
      <c r="R90" s="289">
        <f>Q106</f>
        <v>0.87388512905435023</v>
      </c>
      <c r="S90" s="157">
        <v>0.70833333333333337</v>
      </c>
      <c r="T90" s="158">
        <v>0.73016203703703708</v>
      </c>
      <c r="U90" s="159"/>
      <c r="V90" s="160">
        <v>31.433333333333344</v>
      </c>
      <c r="W90" s="158"/>
      <c r="X90" s="169"/>
      <c r="Y90" s="292"/>
      <c r="Z90" s="293"/>
      <c r="AA90" s="115">
        <f>M90-J90</f>
        <v>-421.84517497348997</v>
      </c>
      <c r="AB90" s="156">
        <f>M90/J90</f>
        <v>0.88282078472958614</v>
      </c>
      <c r="AC90" s="281">
        <f>AB106</f>
        <v>0.87388512905435023</v>
      </c>
    </row>
    <row r="91" spans="1:29" ht="15.75" customHeight="1">
      <c r="A91" s="295"/>
      <c r="B91" s="100" t="s">
        <v>114</v>
      </c>
      <c r="C91" s="274" t="s">
        <v>139</v>
      </c>
      <c r="D91" s="275"/>
      <c r="E91" s="101">
        <v>29.52</v>
      </c>
      <c r="F91" s="102">
        <v>2082</v>
      </c>
      <c r="G91" s="103">
        <f t="shared" si="29"/>
        <v>61460.639999999999</v>
      </c>
      <c r="H91" s="26"/>
      <c r="I91" s="104">
        <v>12</v>
      </c>
      <c r="J91" s="105">
        <v>3600</v>
      </c>
      <c r="K91" s="106">
        <f t="shared" si="15"/>
        <v>300</v>
      </c>
      <c r="L91" s="107">
        <v>12</v>
      </c>
      <c r="M91" s="105">
        <f>F91/V91*60</f>
        <v>3140.0083787180661</v>
      </c>
      <c r="N91" s="106">
        <f>M91/L91</f>
        <v>261.66736489317219</v>
      </c>
      <c r="O91" s="108">
        <f>L91-I91</f>
        <v>0</v>
      </c>
      <c r="P91" s="109">
        <f>N91-K91</f>
        <v>-38.332635106827809</v>
      </c>
      <c r="Q91" s="110">
        <f>N91/K91</f>
        <v>0.87222454964390728</v>
      </c>
      <c r="R91" s="290"/>
      <c r="S91" s="47">
        <v>0.73348379629629634</v>
      </c>
      <c r="T91" s="48">
        <v>0.76111111111111107</v>
      </c>
      <c r="U91" s="111">
        <v>4.783333333333335</v>
      </c>
      <c r="V91" s="112">
        <v>39.783333333333211</v>
      </c>
      <c r="W91" s="113"/>
      <c r="X91" s="13"/>
      <c r="Y91" s="276"/>
      <c r="Z91" s="277"/>
      <c r="AA91" s="117">
        <f>M91-J91</f>
        <v>-459.99162128193393</v>
      </c>
      <c r="AB91" s="110">
        <f>M91/J91</f>
        <v>0.87222454964390728</v>
      </c>
      <c r="AC91" s="282"/>
    </row>
    <row r="92" spans="1:29" ht="15.75" customHeight="1">
      <c r="A92" s="295"/>
      <c r="B92" s="100" t="s">
        <v>114</v>
      </c>
      <c r="C92" s="274" t="s">
        <v>140</v>
      </c>
      <c r="D92" s="275"/>
      <c r="E92" s="101">
        <v>29.85</v>
      </c>
      <c r="F92" s="102">
        <v>2187</v>
      </c>
      <c r="G92" s="103">
        <f t="shared" si="29"/>
        <v>65281.950000000004</v>
      </c>
      <c r="H92" s="26"/>
      <c r="I92" s="104">
        <v>12</v>
      </c>
      <c r="J92" s="105">
        <v>3600</v>
      </c>
      <c r="K92" s="106">
        <f t="shared" si="15"/>
        <v>300</v>
      </c>
      <c r="L92" s="107">
        <v>12</v>
      </c>
      <c r="M92" s="105">
        <f>F92/V92*60</f>
        <v>3140.4866374152471</v>
      </c>
      <c r="N92" s="106">
        <f>M92/L92</f>
        <v>261.70721978460392</v>
      </c>
      <c r="O92" s="108">
        <f>L92-I92</f>
        <v>0</v>
      </c>
      <c r="P92" s="109">
        <f>N92-K92</f>
        <v>-38.292780215396078</v>
      </c>
      <c r="Q92" s="110">
        <f>N92/K92</f>
        <v>0.87235739928201306</v>
      </c>
      <c r="R92" s="290"/>
      <c r="S92" s="47">
        <v>0.76473379629629634</v>
      </c>
      <c r="T92" s="48">
        <v>0.79374999999999996</v>
      </c>
      <c r="U92" s="111">
        <v>5.2166666666667894</v>
      </c>
      <c r="V92" s="112">
        <v>41.783333333333204</v>
      </c>
      <c r="W92" s="113"/>
      <c r="X92" s="13"/>
      <c r="Y92" s="276"/>
      <c r="Z92" s="277"/>
      <c r="AA92" s="117">
        <f>M92-J92</f>
        <v>-459.51336258475294</v>
      </c>
      <c r="AB92" s="110">
        <f>M92/J92</f>
        <v>0.87235739928201306</v>
      </c>
      <c r="AC92" s="282"/>
    </row>
    <row r="93" spans="1:29" ht="15.75" customHeight="1">
      <c r="A93" s="295"/>
      <c r="B93" s="100" t="s">
        <v>120</v>
      </c>
      <c r="C93" s="274" t="s">
        <v>141</v>
      </c>
      <c r="D93" s="275"/>
      <c r="E93" s="101">
        <v>28.57</v>
      </c>
      <c r="F93" s="102">
        <v>1613</v>
      </c>
      <c r="G93" s="103">
        <f t="shared" si="29"/>
        <v>46083.41</v>
      </c>
      <c r="H93" s="26"/>
      <c r="I93" s="104">
        <v>12</v>
      </c>
      <c r="J93" s="105">
        <v>3600</v>
      </c>
      <c r="K93" s="106">
        <f t="shared" si="15"/>
        <v>300</v>
      </c>
      <c r="L93" s="107">
        <v>12</v>
      </c>
      <c r="M93" s="105">
        <f>F93/V93*60</f>
        <v>3125.2960172228213</v>
      </c>
      <c r="N93" s="106">
        <f>M93/L93</f>
        <v>260.44133476856842</v>
      </c>
      <c r="O93" s="108">
        <f>L93-I93</f>
        <v>0</v>
      </c>
      <c r="P93" s="109">
        <f>N93-K93</f>
        <v>-39.558665231431576</v>
      </c>
      <c r="Q93" s="110">
        <f>N93/K93</f>
        <v>0.86813778256189478</v>
      </c>
      <c r="R93" s="290"/>
      <c r="S93" s="47">
        <v>0.7979398148148148</v>
      </c>
      <c r="T93" s="48">
        <v>0.81944444444444442</v>
      </c>
      <c r="U93" s="111">
        <v>6.0333333333333705</v>
      </c>
      <c r="V93" s="112">
        <v>30.966666666666658</v>
      </c>
      <c r="W93" s="113"/>
      <c r="X93" s="116"/>
      <c r="Y93" s="276"/>
      <c r="Z93" s="277"/>
      <c r="AA93" s="117">
        <f>M93-J93</f>
        <v>-474.70398277717868</v>
      </c>
      <c r="AB93" s="110">
        <f>M93/J93</f>
        <v>0.86813778256189478</v>
      </c>
      <c r="AC93" s="282"/>
    </row>
    <row r="94" spans="1:29" ht="15.75" customHeight="1">
      <c r="A94" s="296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0">AVERAGE(I90:I105)</f>
        <v>11.75</v>
      </c>
      <c r="J106" s="137">
        <f t="shared" si="30"/>
        <v>3600</v>
      </c>
      <c r="K106" s="138">
        <f t="shared" ref="K106" si="31">J106/I106</f>
        <v>306.38297872340428</v>
      </c>
      <c r="L106" s="136">
        <f t="shared" ref="L106:M106" si="32">AVERAGE(L90:L105)</f>
        <v>11.75</v>
      </c>
      <c r="M106" s="137">
        <f t="shared" si="32"/>
        <v>3145.9864645956609</v>
      </c>
      <c r="N106" s="138">
        <f t="shared" ref="N106:N113" si="33">M106/L106</f>
        <v>267.7435289017584</v>
      </c>
      <c r="O106" s="139">
        <f t="shared" ref="O106:O113" si="34">L106-I106</f>
        <v>0</v>
      </c>
      <c r="P106" s="140">
        <f t="shared" ref="P106:P113" si="35">N106-K106</f>
        <v>-38.639449821645883</v>
      </c>
      <c r="Q106" s="141">
        <f t="shared" ref="Q106:Q113" si="36">N106/K106</f>
        <v>0.87388512905435023</v>
      </c>
      <c r="R106" s="291"/>
      <c r="S106" s="142">
        <f>S90</f>
        <v>0.70833333333333337</v>
      </c>
      <c r="T106" s="143">
        <f>INDEX(T90:T105,COUNTA(T90:T105))</f>
        <v>0.81944444444444442</v>
      </c>
      <c r="U106" s="144"/>
      <c r="V106" s="166"/>
      <c r="W106" s="167"/>
      <c r="X106" s="138"/>
      <c r="Y106" s="279"/>
      <c r="Z106" s="280"/>
      <c r="AA106" s="168">
        <f t="shared" ref="AA106:AA113" si="37">M106-J106</f>
        <v>-454.01353540433911</v>
      </c>
      <c r="AB106" s="141">
        <f t="shared" ref="AB106:AB113" si="38">M106/J106</f>
        <v>0.87388512905435023</v>
      </c>
      <c r="AC106" s="283"/>
    </row>
    <row r="107" spans="1:29" ht="15.75" customHeight="1">
      <c r="A107" s="284" t="s">
        <v>147</v>
      </c>
      <c r="B107" s="114" t="s">
        <v>120</v>
      </c>
      <c r="C107" s="287" t="s">
        <v>144</v>
      </c>
      <c r="D107" s="288"/>
      <c r="E107" s="147">
        <v>18.18</v>
      </c>
      <c r="F107" s="97">
        <v>846</v>
      </c>
      <c r="G107" s="148">
        <f t="shared" ref="G107:G113" si="39">E107*F107</f>
        <v>15380.28</v>
      </c>
      <c r="H107" s="149"/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 t="shared" ref="M107:M113" si="40">F107/V107*60</f>
        <v>2965.5306718598022</v>
      </c>
      <c r="N107" s="152">
        <f t="shared" si="33"/>
        <v>741.38266796495054</v>
      </c>
      <c r="O107" s="154">
        <f t="shared" si="34"/>
        <v>0</v>
      </c>
      <c r="P107" s="155">
        <f t="shared" si="35"/>
        <v>-83.617332035049458</v>
      </c>
      <c r="Q107" s="156">
        <f t="shared" si="36"/>
        <v>0.89864565813933395</v>
      </c>
      <c r="R107" s="289">
        <f>Q123</f>
        <v>0.87742395746044988</v>
      </c>
      <c r="S107" s="157">
        <v>0.70833333333333337</v>
      </c>
      <c r="T107" s="158">
        <v>0.72021990740740738</v>
      </c>
      <c r="U107" s="159"/>
      <c r="V107" s="160">
        <v>17.116666666666571</v>
      </c>
      <c r="W107" s="161"/>
      <c r="X107" s="162"/>
      <c r="Y107" s="292"/>
      <c r="Z107" s="293"/>
      <c r="AA107" s="115">
        <f t="shared" si="37"/>
        <v>-334.46932814019783</v>
      </c>
      <c r="AB107" s="156">
        <f t="shared" si="38"/>
        <v>0.89864565813933395</v>
      </c>
      <c r="AC107" s="281">
        <f>AB123</f>
        <v>0.87742395746044988</v>
      </c>
    </row>
    <row r="108" spans="1:29" ht="15.75" customHeight="1">
      <c r="A108" s="285"/>
      <c r="B108" s="100" t="s">
        <v>120</v>
      </c>
      <c r="C108" s="274" t="s">
        <v>143</v>
      </c>
      <c r="D108" s="275"/>
      <c r="E108" s="101">
        <v>16.7</v>
      </c>
      <c r="F108" s="102">
        <v>1499</v>
      </c>
      <c r="G108" s="103">
        <f t="shared" si="39"/>
        <v>25033.3</v>
      </c>
      <c r="H108" s="26"/>
      <c r="I108" s="104">
        <v>3</v>
      </c>
      <c r="J108" s="105">
        <v>3300</v>
      </c>
      <c r="K108" s="106">
        <f t="shared" ref="K108:K149" si="41">J108/I108</f>
        <v>1100</v>
      </c>
      <c r="L108" s="107">
        <v>3</v>
      </c>
      <c r="M108" s="105">
        <f t="shared" si="40"/>
        <v>2969.9504678040735</v>
      </c>
      <c r="N108" s="106">
        <f t="shared" si="33"/>
        <v>989.98348926802453</v>
      </c>
      <c r="O108" s="108">
        <f t="shared" si="34"/>
        <v>0</v>
      </c>
      <c r="P108" s="109">
        <f t="shared" si="35"/>
        <v>-110.01651073197547</v>
      </c>
      <c r="Q108" s="110">
        <f t="shared" si="36"/>
        <v>0.89998499024365863</v>
      </c>
      <c r="R108" s="290"/>
      <c r="S108" s="47">
        <v>0.72361111111111109</v>
      </c>
      <c r="T108" s="48">
        <v>0.74464120370370368</v>
      </c>
      <c r="U108" s="111">
        <v>4.8833333333333506</v>
      </c>
      <c r="V108" s="112">
        <v>30.283333333333324</v>
      </c>
      <c r="W108" s="113"/>
      <c r="X108" s="116"/>
      <c r="Y108" s="276"/>
      <c r="Z108" s="277"/>
      <c r="AA108" s="117">
        <f t="shared" si="37"/>
        <v>-330.04953219592653</v>
      </c>
      <c r="AB108" s="110">
        <f t="shared" si="38"/>
        <v>0.89998499024365863</v>
      </c>
      <c r="AC108" s="282"/>
    </row>
    <row r="109" spans="1:29" ht="15.75" customHeight="1">
      <c r="A109" s="285"/>
      <c r="B109" s="100" t="s">
        <v>120</v>
      </c>
      <c r="C109" s="274" t="s">
        <v>145</v>
      </c>
      <c r="D109" s="275"/>
      <c r="E109" s="101">
        <v>22.28</v>
      </c>
      <c r="F109" s="102">
        <v>1793</v>
      </c>
      <c r="G109" s="103">
        <f t="shared" si="39"/>
        <v>39948.04</v>
      </c>
      <c r="H109" s="26"/>
      <c r="I109" s="104">
        <v>5</v>
      </c>
      <c r="J109" s="105">
        <v>3300</v>
      </c>
      <c r="K109" s="106">
        <f t="shared" si="41"/>
        <v>660</v>
      </c>
      <c r="L109" s="107">
        <v>5</v>
      </c>
      <c r="M109" s="105">
        <f t="shared" si="40"/>
        <v>2967.7241379310417</v>
      </c>
      <c r="N109" s="106">
        <f t="shared" si="33"/>
        <v>593.54482758620838</v>
      </c>
      <c r="O109" s="108">
        <f t="shared" si="34"/>
        <v>0</v>
      </c>
      <c r="P109" s="109">
        <f t="shared" si="35"/>
        <v>-66.455172413791615</v>
      </c>
      <c r="Q109" s="110">
        <f t="shared" si="36"/>
        <v>0.89931034482758843</v>
      </c>
      <c r="R109" s="290"/>
      <c r="S109" s="47">
        <v>0.74791666666666667</v>
      </c>
      <c r="T109" s="48">
        <v>0.77309027777777772</v>
      </c>
      <c r="U109" s="111">
        <v>4.7166666666667112</v>
      </c>
      <c r="V109" s="112">
        <v>36.249999999999915</v>
      </c>
      <c r="W109" s="113"/>
      <c r="X109" s="116"/>
      <c r="Y109" s="276"/>
      <c r="Z109" s="277"/>
      <c r="AA109" s="117">
        <f t="shared" si="37"/>
        <v>-332.2758620689583</v>
      </c>
      <c r="AB109" s="110">
        <f t="shared" si="38"/>
        <v>0.89931034482758843</v>
      </c>
      <c r="AC109" s="282"/>
    </row>
    <row r="110" spans="1:29" ht="15.75" customHeight="1">
      <c r="A110" s="285"/>
      <c r="B110" s="100" t="s">
        <v>120</v>
      </c>
      <c r="C110" s="274" t="s">
        <v>219</v>
      </c>
      <c r="D110" s="275"/>
      <c r="E110" s="101">
        <v>21.04</v>
      </c>
      <c r="F110" s="102">
        <v>1281</v>
      </c>
      <c r="G110" s="103">
        <f t="shared" si="39"/>
        <v>26952.239999999998</v>
      </c>
      <c r="H110" s="26">
        <v>2</v>
      </c>
      <c r="I110" s="104">
        <v>4</v>
      </c>
      <c r="J110" s="105">
        <v>3000</v>
      </c>
      <c r="K110" s="106">
        <f t="shared" si="41"/>
        <v>750</v>
      </c>
      <c r="L110" s="107">
        <v>4</v>
      </c>
      <c r="M110" s="105">
        <f t="shared" si="40"/>
        <v>2479.3548387096735</v>
      </c>
      <c r="N110" s="106">
        <f t="shared" si="33"/>
        <v>619.83870967741836</v>
      </c>
      <c r="O110" s="108">
        <f t="shared" si="34"/>
        <v>0</v>
      </c>
      <c r="P110" s="109">
        <f t="shared" si="35"/>
        <v>-130.16129032258164</v>
      </c>
      <c r="Q110" s="110">
        <f t="shared" si="36"/>
        <v>0.82645161290322444</v>
      </c>
      <c r="R110" s="290"/>
      <c r="S110" s="47">
        <v>0.77638888888888891</v>
      </c>
      <c r="T110" s="48">
        <v>0.79791666666666672</v>
      </c>
      <c r="U110" s="111">
        <v>4.750000000000103</v>
      </c>
      <c r="V110" s="112">
        <v>31.00000000000005</v>
      </c>
      <c r="W110" s="113"/>
      <c r="X110" s="116"/>
      <c r="Y110" s="276"/>
      <c r="Z110" s="277"/>
      <c r="AA110" s="117">
        <f t="shared" si="37"/>
        <v>-520.64516129032654</v>
      </c>
      <c r="AB110" s="110">
        <f t="shared" si="38"/>
        <v>0.82645161290322444</v>
      </c>
      <c r="AC110" s="282"/>
    </row>
    <row r="111" spans="1:29" ht="15.75" customHeight="1">
      <c r="A111" s="285"/>
      <c r="B111" s="100" t="s">
        <v>120</v>
      </c>
      <c r="C111" s="274" t="s">
        <v>202</v>
      </c>
      <c r="D111" s="275"/>
      <c r="E111" s="101">
        <v>22.48</v>
      </c>
      <c r="F111" s="102">
        <v>1441</v>
      </c>
      <c r="G111" s="103">
        <f t="shared" si="39"/>
        <v>32393.68</v>
      </c>
      <c r="H111" s="13"/>
      <c r="I111" s="104">
        <v>5</v>
      </c>
      <c r="J111" s="105">
        <v>3000</v>
      </c>
      <c r="K111" s="106">
        <f t="shared" si="41"/>
        <v>600</v>
      </c>
      <c r="L111" s="118">
        <v>5</v>
      </c>
      <c r="M111" s="105">
        <f t="shared" si="40"/>
        <v>2674.0206185567017</v>
      </c>
      <c r="N111" s="106">
        <f t="shared" si="33"/>
        <v>534.80412371134037</v>
      </c>
      <c r="O111" s="108">
        <f t="shared" si="34"/>
        <v>0</v>
      </c>
      <c r="P111" s="109">
        <f t="shared" si="35"/>
        <v>-65.195876288659633</v>
      </c>
      <c r="Q111" s="110">
        <f t="shared" si="36"/>
        <v>0.89134020618556731</v>
      </c>
      <c r="R111" s="290"/>
      <c r="S111" s="47">
        <v>0.80138888888888893</v>
      </c>
      <c r="T111" s="48">
        <v>0.82384259259259263</v>
      </c>
      <c r="U111" s="111">
        <v>4.9999999999999822</v>
      </c>
      <c r="V111" s="112">
        <v>32.333333333333329</v>
      </c>
      <c r="W111" s="113"/>
      <c r="X111" s="116"/>
      <c r="Y111" s="276"/>
      <c r="Z111" s="277"/>
      <c r="AA111" s="117">
        <f t="shared" si="37"/>
        <v>-325.97938144329828</v>
      </c>
      <c r="AB111" s="110">
        <f t="shared" si="38"/>
        <v>0.8913402061855672</v>
      </c>
      <c r="AC111" s="282"/>
    </row>
    <row r="112" spans="1:29" ht="15.75" customHeight="1">
      <c r="A112" s="285"/>
      <c r="B112" s="100" t="s">
        <v>120</v>
      </c>
      <c r="C112" s="274" t="s">
        <v>146</v>
      </c>
      <c r="D112" s="275"/>
      <c r="E112" s="101">
        <v>24.54</v>
      </c>
      <c r="F112" s="102">
        <v>2114</v>
      </c>
      <c r="G112" s="121">
        <f t="shared" si="39"/>
        <v>51877.56</v>
      </c>
      <c r="H112" s="122"/>
      <c r="I112" s="104">
        <v>4</v>
      </c>
      <c r="J112" s="105">
        <v>3000</v>
      </c>
      <c r="K112" s="106">
        <f t="shared" si="41"/>
        <v>750</v>
      </c>
      <c r="L112" s="107">
        <v>4</v>
      </c>
      <c r="M112" s="105">
        <f t="shared" si="40"/>
        <v>2674.0688685874939</v>
      </c>
      <c r="N112" s="106">
        <f t="shared" si="33"/>
        <v>668.51721714687346</v>
      </c>
      <c r="O112" s="108">
        <f t="shared" si="34"/>
        <v>0</v>
      </c>
      <c r="P112" s="109">
        <f t="shared" si="35"/>
        <v>-81.482782853126537</v>
      </c>
      <c r="Q112" s="110">
        <f t="shared" si="36"/>
        <v>0.89135628952916457</v>
      </c>
      <c r="R112" s="290"/>
      <c r="S112" s="47">
        <v>0.82708333333333339</v>
      </c>
      <c r="T112" s="48">
        <v>0.86002314814814818</v>
      </c>
      <c r="U112" s="111">
        <v>4.6666666666667034</v>
      </c>
      <c r="V112" s="112">
        <v>47.433333333333287</v>
      </c>
      <c r="W112" s="113">
        <v>0.86002314814814818</v>
      </c>
      <c r="X112" s="116">
        <v>0.89861111111111114</v>
      </c>
      <c r="Y112" s="276"/>
      <c r="Z112" s="277"/>
      <c r="AA112" s="117">
        <f t="shared" si="37"/>
        <v>-325.93113141250615</v>
      </c>
      <c r="AB112" s="110">
        <f t="shared" si="38"/>
        <v>0.89135628952916457</v>
      </c>
      <c r="AC112" s="282"/>
    </row>
    <row r="113" spans="1:29" ht="15.75" customHeight="1">
      <c r="A113" s="285"/>
      <c r="B113" s="100" t="s">
        <v>120</v>
      </c>
      <c r="C113" s="274" t="s">
        <v>219</v>
      </c>
      <c r="D113" s="275"/>
      <c r="E113" s="101">
        <v>21.04</v>
      </c>
      <c r="F113" s="102">
        <v>3189</v>
      </c>
      <c r="G113" s="121">
        <f t="shared" si="39"/>
        <v>67096.56</v>
      </c>
      <c r="H113" s="62"/>
      <c r="I113" s="104">
        <v>4</v>
      </c>
      <c r="J113" s="105">
        <v>3000</v>
      </c>
      <c r="K113" s="106">
        <f t="shared" si="41"/>
        <v>750</v>
      </c>
      <c r="L113" s="118">
        <v>4</v>
      </c>
      <c r="M113" s="105">
        <f t="shared" si="40"/>
        <v>2484.9350649350636</v>
      </c>
      <c r="N113" s="106">
        <f t="shared" si="33"/>
        <v>621.23376623376589</v>
      </c>
      <c r="O113" s="123">
        <f t="shared" si="34"/>
        <v>0</v>
      </c>
      <c r="P113" s="124">
        <f t="shared" si="35"/>
        <v>-128.76623376623411</v>
      </c>
      <c r="Q113" s="125">
        <f t="shared" si="36"/>
        <v>0.82831168831168789</v>
      </c>
      <c r="R113" s="290"/>
      <c r="S113" s="47">
        <v>0.89861111111111114</v>
      </c>
      <c r="T113" s="48">
        <v>0.95208333333333339</v>
      </c>
      <c r="U113" s="111">
        <v>55.566666666666663</v>
      </c>
      <c r="V113" s="112">
        <v>77.000000000000043</v>
      </c>
      <c r="W113" s="113"/>
      <c r="X113" s="116"/>
      <c r="Y113" s="276"/>
      <c r="Z113" s="277"/>
      <c r="AA113" s="117">
        <f t="shared" si="37"/>
        <v>-515.06493506493644</v>
      </c>
      <c r="AB113" s="110">
        <f t="shared" si="38"/>
        <v>0.82831168831168789</v>
      </c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99"/>
      <c r="G123" s="135"/>
      <c r="H123" s="69"/>
      <c r="I123" s="136">
        <f t="shared" ref="I123:J123" si="42">AVERAGE(I107:I122)</f>
        <v>4.1428571428571432</v>
      </c>
      <c r="J123" s="137">
        <f t="shared" si="42"/>
        <v>3128.5714285714284</v>
      </c>
      <c r="K123" s="138">
        <f t="shared" ref="K123" si="43">J123/I123</f>
        <v>755.17241379310337</v>
      </c>
      <c r="L123" s="136">
        <f t="shared" ref="L123:M123" si="44">AVERAGE(L107:L122)</f>
        <v>4.1428571428571432</v>
      </c>
      <c r="M123" s="137">
        <f t="shared" si="44"/>
        <v>2745.0835240548358</v>
      </c>
      <c r="N123" s="138">
        <f t="shared" ref="N123:N130" si="45">M123/L123</f>
        <v>662.60636787530518</v>
      </c>
      <c r="O123" s="139">
        <f t="shared" ref="O123:O130" si="46">L123-I123</f>
        <v>0</v>
      </c>
      <c r="P123" s="140">
        <f t="shared" ref="P123:P130" si="47">N123-K123</f>
        <v>-92.566045917798192</v>
      </c>
      <c r="Q123" s="141">
        <f t="shared" ref="Q123:Q130" si="48">N123/K123</f>
        <v>0.87742395746044988</v>
      </c>
      <c r="R123" s="291"/>
      <c r="S123" s="142">
        <f>S107</f>
        <v>0.70833333333333337</v>
      </c>
      <c r="T123" s="143">
        <f>INDEX(T107:T122,COUNTA(T107:T122))</f>
        <v>0.95208333333333339</v>
      </c>
      <c r="U123" s="144"/>
      <c r="V123" s="166"/>
      <c r="W123" s="99"/>
      <c r="X123" s="69"/>
      <c r="Y123" s="279"/>
      <c r="Z123" s="280"/>
      <c r="AA123" s="168">
        <f t="shared" ref="AA123:AA130" si="49">M123-J123</f>
        <v>-383.48790451659261</v>
      </c>
      <c r="AB123" s="141">
        <f t="shared" ref="AB123:AB130" si="50">M123/J123</f>
        <v>0.87742395746044988</v>
      </c>
      <c r="AC123" s="283"/>
    </row>
    <row r="124" spans="1:29" ht="15.75" customHeight="1">
      <c r="A124" s="294" t="s">
        <v>150</v>
      </c>
      <c r="B124" s="114" t="s">
        <v>120</v>
      </c>
      <c r="C124" s="287" t="s">
        <v>151</v>
      </c>
      <c r="D124" s="288"/>
      <c r="E124" s="147">
        <v>14.03</v>
      </c>
      <c r="F124" s="97">
        <v>2331</v>
      </c>
      <c r="G124" s="148">
        <f t="shared" ref="G124:G130" si="51">E124*F124</f>
        <v>32703.93</v>
      </c>
      <c r="H124" s="149">
        <v>2</v>
      </c>
      <c r="I124" s="150">
        <v>3</v>
      </c>
      <c r="J124" s="151">
        <v>3000</v>
      </c>
      <c r="K124" s="152">
        <f>J124/I124</f>
        <v>1000</v>
      </c>
      <c r="L124" s="153">
        <v>3</v>
      </c>
      <c r="M124" s="151">
        <f t="shared" ref="M124:M130" si="52">F124/V124*60</f>
        <v>2693.9325842696594</v>
      </c>
      <c r="N124" s="152">
        <f t="shared" si="45"/>
        <v>897.9775280898865</v>
      </c>
      <c r="O124" s="154">
        <f t="shared" si="46"/>
        <v>0</v>
      </c>
      <c r="P124" s="155">
        <f t="shared" si="47"/>
        <v>-102.0224719101135</v>
      </c>
      <c r="Q124" s="156">
        <f t="shared" si="48"/>
        <v>0.89797752808988651</v>
      </c>
      <c r="R124" s="289">
        <f>Q140</f>
        <v>0.88129533308319696</v>
      </c>
      <c r="S124" s="157">
        <v>0.70839120370370368</v>
      </c>
      <c r="T124" s="158">
        <v>0.74444444444444446</v>
      </c>
      <c r="U124" s="159"/>
      <c r="V124" s="160">
        <v>51.916666666666735</v>
      </c>
      <c r="W124" s="161"/>
      <c r="X124" s="162"/>
      <c r="Y124" s="292"/>
      <c r="Z124" s="293"/>
      <c r="AA124" s="115">
        <f t="shared" si="49"/>
        <v>-306.0674157303406</v>
      </c>
      <c r="AB124" s="156">
        <f t="shared" si="50"/>
        <v>0.89797752808988651</v>
      </c>
      <c r="AC124" s="281">
        <f>AB140</f>
        <v>0.88129533308319696</v>
      </c>
    </row>
    <row r="125" spans="1:29" ht="15.75" customHeight="1">
      <c r="A125" s="295"/>
      <c r="B125" s="100" t="s">
        <v>120</v>
      </c>
      <c r="C125" s="274" t="s">
        <v>156</v>
      </c>
      <c r="D125" s="275"/>
      <c r="E125" s="101">
        <v>18.18</v>
      </c>
      <c r="F125" s="102">
        <v>1401</v>
      </c>
      <c r="G125" s="103">
        <f t="shared" si="51"/>
        <v>25470.18</v>
      </c>
      <c r="H125" s="26"/>
      <c r="I125" s="104">
        <v>3</v>
      </c>
      <c r="J125" s="105">
        <v>3600</v>
      </c>
      <c r="K125" s="106">
        <f t="shared" si="41"/>
        <v>1200</v>
      </c>
      <c r="L125" s="107">
        <v>3</v>
      </c>
      <c r="M125" s="105">
        <f t="shared" si="52"/>
        <v>3154.2213883677287</v>
      </c>
      <c r="N125" s="106">
        <f t="shared" si="45"/>
        <v>1051.4071294559096</v>
      </c>
      <c r="O125" s="108">
        <f t="shared" si="46"/>
        <v>0</v>
      </c>
      <c r="P125" s="109">
        <f t="shared" si="47"/>
        <v>-148.59287054409037</v>
      </c>
      <c r="Q125" s="110">
        <f t="shared" si="48"/>
        <v>0.87617260787992468</v>
      </c>
      <c r="R125" s="290"/>
      <c r="S125" s="47">
        <v>0.75510416666666669</v>
      </c>
      <c r="T125" s="48">
        <v>0.77361111111111114</v>
      </c>
      <c r="U125" s="111">
        <v>15.350000000000001</v>
      </c>
      <c r="V125" s="112">
        <v>26.650000000000009</v>
      </c>
      <c r="W125" s="113"/>
      <c r="X125" s="116"/>
      <c r="Y125" s="276"/>
      <c r="Z125" s="277"/>
      <c r="AA125" s="117">
        <f t="shared" si="49"/>
        <v>-445.77861163227135</v>
      </c>
      <c r="AB125" s="110">
        <f t="shared" si="50"/>
        <v>0.87617260787992457</v>
      </c>
      <c r="AC125" s="282"/>
    </row>
    <row r="126" spans="1:29" ht="15.75" customHeight="1">
      <c r="A126" s="295"/>
      <c r="B126" s="100" t="s">
        <v>120</v>
      </c>
      <c r="C126" s="274" t="s">
        <v>155</v>
      </c>
      <c r="D126" s="275"/>
      <c r="E126" s="101">
        <v>18.18</v>
      </c>
      <c r="F126" s="102">
        <v>1118</v>
      </c>
      <c r="G126" s="103">
        <f t="shared" si="51"/>
        <v>20325.239999999998</v>
      </c>
      <c r="H126" s="26">
        <v>2</v>
      </c>
      <c r="I126" s="104">
        <v>3</v>
      </c>
      <c r="J126" s="105">
        <v>3600</v>
      </c>
      <c r="K126" s="106">
        <f t="shared" si="41"/>
        <v>1200</v>
      </c>
      <c r="L126" s="107">
        <v>3</v>
      </c>
      <c r="M126" s="105">
        <f t="shared" si="52"/>
        <v>3154.231974921619</v>
      </c>
      <c r="N126" s="106">
        <f t="shared" si="45"/>
        <v>1051.4106583072064</v>
      </c>
      <c r="O126" s="108">
        <f t="shared" si="46"/>
        <v>0</v>
      </c>
      <c r="P126" s="109">
        <f t="shared" si="47"/>
        <v>-148.5893416927936</v>
      </c>
      <c r="Q126" s="110">
        <f t="shared" si="48"/>
        <v>0.87617554858933866</v>
      </c>
      <c r="R126" s="290"/>
      <c r="S126" s="47">
        <v>0.78402777777777777</v>
      </c>
      <c r="T126" s="48">
        <v>0.79879629629629634</v>
      </c>
      <c r="U126" s="111">
        <v>14.999999999999947</v>
      </c>
      <c r="V126" s="112">
        <v>21.26666666666674</v>
      </c>
      <c r="W126" s="113"/>
      <c r="X126" s="116"/>
      <c r="Y126" s="276"/>
      <c r="Z126" s="277"/>
      <c r="AA126" s="117">
        <f t="shared" si="49"/>
        <v>-445.76802507838102</v>
      </c>
      <c r="AB126" s="110">
        <f t="shared" si="50"/>
        <v>0.87617554858933866</v>
      </c>
      <c r="AC126" s="282"/>
    </row>
    <row r="127" spans="1:29" ht="15.75" customHeight="1">
      <c r="A127" s="295"/>
      <c r="B127" s="100" t="s">
        <v>120</v>
      </c>
      <c r="C127" s="274" t="s">
        <v>153</v>
      </c>
      <c r="D127" s="275"/>
      <c r="E127" s="101">
        <v>14.28</v>
      </c>
      <c r="F127" s="102">
        <v>4306</v>
      </c>
      <c r="G127" s="103">
        <f t="shared" si="51"/>
        <v>61489.68</v>
      </c>
      <c r="H127" s="26">
        <v>2</v>
      </c>
      <c r="I127" s="104">
        <v>3</v>
      </c>
      <c r="J127" s="105">
        <v>3600</v>
      </c>
      <c r="K127" s="106">
        <f t="shared" si="41"/>
        <v>1200</v>
      </c>
      <c r="L127" s="107">
        <v>3</v>
      </c>
      <c r="M127" s="105">
        <f t="shared" si="52"/>
        <v>3150.0914448282874</v>
      </c>
      <c r="N127" s="106">
        <f t="shared" si="45"/>
        <v>1050.0304816094292</v>
      </c>
      <c r="O127" s="108">
        <f t="shared" si="46"/>
        <v>0</v>
      </c>
      <c r="P127" s="109">
        <f t="shared" si="47"/>
        <v>-149.96951839057078</v>
      </c>
      <c r="Q127" s="110">
        <f t="shared" si="48"/>
        <v>0.875025401341191</v>
      </c>
      <c r="R127" s="290"/>
      <c r="S127" s="47">
        <v>0.80902777777777779</v>
      </c>
      <c r="T127" s="48">
        <v>0.86598379629629629</v>
      </c>
      <c r="U127" s="111">
        <v>14.733333333333292</v>
      </c>
      <c r="V127" s="112">
        <v>82.016666666666652</v>
      </c>
      <c r="W127" s="113">
        <v>0.86598379629629629</v>
      </c>
      <c r="X127" s="116">
        <v>0.91900462962962959</v>
      </c>
      <c r="Y127" s="276"/>
      <c r="Z127" s="277"/>
      <c r="AA127" s="117">
        <f t="shared" si="49"/>
        <v>-449.90855517171258</v>
      </c>
      <c r="AB127" s="110">
        <f t="shared" si="50"/>
        <v>0.875025401341191</v>
      </c>
      <c r="AC127" s="282"/>
    </row>
    <row r="128" spans="1:29" ht="15.75" customHeight="1">
      <c r="A128" s="296"/>
      <c r="B128" s="100" t="s">
        <v>120</v>
      </c>
      <c r="C128" s="274" t="s">
        <v>151</v>
      </c>
      <c r="D128" s="275"/>
      <c r="E128" s="101">
        <v>14.03</v>
      </c>
      <c r="F128" s="102">
        <v>5820</v>
      </c>
      <c r="G128" s="103">
        <f t="shared" si="51"/>
        <v>81654.599999999991</v>
      </c>
      <c r="H128" s="13"/>
      <c r="I128" s="104">
        <v>3</v>
      </c>
      <c r="J128" s="105">
        <v>3000</v>
      </c>
      <c r="K128" s="106">
        <f t="shared" si="41"/>
        <v>1000</v>
      </c>
      <c r="L128" s="118">
        <v>3</v>
      </c>
      <c r="M128" s="105">
        <f t="shared" si="52"/>
        <v>2693.7516070969368</v>
      </c>
      <c r="N128" s="106">
        <f t="shared" si="45"/>
        <v>897.91720236564561</v>
      </c>
      <c r="O128" s="108">
        <f t="shared" si="46"/>
        <v>0</v>
      </c>
      <c r="P128" s="109">
        <f t="shared" si="47"/>
        <v>-102.08279763435439</v>
      </c>
      <c r="Q128" s="110">
        <f t="shared" si="48"/>
        <v>0.89791720236564565</v>
      </c>
      <c r="R128" s="290"/>
      <c r="S128" s="47">
        <v>0.91900462962962959</v>
      </c>
      <c r="T128" s="48">
        <v>1.0090277777777779</v>
      </c>
      <c r="U128" s="111">
        <v>76.349999999999937</v>
      </c>
      <c r="V128" s="112">
        <v>129.6333333333335</v>
      </c>
      <c r="W128" s="113"/>
      <c r="X128" s="116"/>
      <c r="Y128" s="276"/>
      <c r="Z128" s="277"/>
      <c r="AA128" s="117">
        <f t="shared" si="49"/>
        <v>-306.24839290306318</v>
      </c>
      <c r="AB128" s="110">
        <f t="shared" si="50"/>
        <v>0.89791720236564565</v>
      </c>
      <c r="AC128" s="282"/>
    </row>
    <row r="129" spans="1:29" ht="15.75" customHeight="1">
      <c r="A129" s="296"/>
      <c r="B129" s="100" t="s">
        <v>120</v>
      </c>
      <c r="C129" s="274" t="s">
        <v>155</v>
      </c>
      <c r="D129" s="275"/>
      <c r="E129" s="101">
        <v>18.18</v>
      </c>
      <c r="F129" s="102">
        <v>2691</v>
      </c>
      <c r="G129" s="121">
        <f t="shared" si="51"/>
        <v>48922.38</v>
      </c>
      <c r="H129" s="122"/>
      <c r="I129" s="104">
        <v>3</v>
      </c>
      <c r="J129" s="105">
        <v>3600</v>
      </c>
      <c r="K129" s="106">
        <f t="shared" si="41"/>
        <v>1200</v>
      </c>
      <c r="L129" s="107">
        <v>3</v>
      </c>
      <c r="M129" s="105">
        <f t="shared" si="52"/>
        <v>3154.5424943015073</v>
      </c>
      <c r="N129" s="106">
        <f t="shared" si="45"/>
        <v>1051.5141647671692</v>
      </c>
      <c r="O129" s="108">
        <f t="shared" si="46"/>
        <v>0</v>
      </c>
      <c r="P129" s="109">
        <f t="shared" si="47"/>
        <v>-148.48583523283082</v>
      </c>
      <c r="Q129" s="110">
        <f t="shared" si="48"/>
        <v>0.87626180397264097</v>
      </c>
      <c r="R129" s="290"/>
      <c r="S129" s="47">
        <v>1.0201388888888887</v>
      </c>
      <c r="T129" s="48">
        <v>1.0556828703703705</v>
      </c>
      <c r="U129" s="111">
        <v>15.999999999999623</v>
      </c>
      <c r="V129" s="112">
        <v>51.183333333333714</v>
      </c>
      <c r="W129" s="113"/>
      <c r="X129" s="116"/>
      <c r="Y129" s="276"/>
      <c r="Z129" s="277"/>
      <c r="AA129" s="117">
        <f t="shared" si="49"/>
        <v>-445.4575056984927</v>
      </c>
      <c r="AB129" s="110">
        <f t="shared" si="50"/>
        <v>0.87626180397264086</v>
      </c>
      <c r="AC129" s="282"/>
    </row>
    <row r="130" spans="1:29" ht="15.75" customHeight="1">
      <c r="A130" s="296"/>
      <c r="B130" s="100" t="s">
        <v>120</v>
      </c>
      <c r="C130" s="274" t="s">
        <v>153</v>
      </c>
      <c r="D130" s="275"/>
      <c r="E130" s="101">
        <v>14.28</v>
      </c>
      <c r="F130" s="102">
        <v>6221</v>
      </c>
      <c r="G130" s="121">
        <f t="shared" si="51"/>
        <v>88835.87999999999</v>
      </c>
      <c r="H130" s="62"/>
      <c r="I130" s="104">
        <v>3</v>
      </c>
      <c r="J130" s="105">
        <v>3600</v>
      </c>
      <c r="K130" s="106">
        <f t="shared" si="41"/>
        <v>1200</v>
      </c>
      <c r="L130" s="118">
        <v>3</v>
      </c>
      <c r="M130" s="105">
        <f t="shared" si="52"/>
        <v>3150.3165002109904</v>
      </c>
      <c r="N130" s="106">
        <f t="shared" si="45"/>
        <v>1050.1055000703302</v>
      </c>
      <c r="O130" s="123">
        <f t="shared" si="46"/>
        <v>0</v>
      </c>
      <c r="P130" s="124">
        <f t="shared" si="47"/>
        <v>-149.89449992966979</v>
      </c>
      <c r="Q130" s="125">
        <f t="shared" si="48"/>
        <v>0.87508791672527519</v>
      </c>
      <c r="R130" s="290"/>
      <c r="S130" s="47">
        <v>1.0659722222222221</v>
      </c>
      <c r="T130" s="48">
        <v>1.1482523148148149</v>
      </c>
      <c r="U130" s="111">
        <v>14.816666666666372</v>
      </c>
      <c r="V130" s="112">
        <v>118.48333333333369</v>
      </c>
      <c r="W130" s="113"/>
      <c r="X130" s="116"/>
      <c r="Y130" s="276"/>
      <c r="Z130" s="277"/>
      <c r="AA130" s="117">
        <f t="shared" si="49"/>
        <v>-449.6834997890096</v>
      </c>
      <c r="AB130" s="110">
        <f t="shared" si="50"/>
        <v>0.87508791672527508</v>
      </c>
      <c r="AC130" s="282"/>
    </row>
    <row r="131" spans="1:29" ht="15.75" customHeight="1">
      <c r="A131" s="296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96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96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26"/>
      <c r="X134" s="127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26"/>
      <c r="X135" s="127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26"/>
      <c r="X136" s="127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26"/>
      <c r="X137" s="127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26"/>
      <c r="X138" s="127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53">AVERAGE(I124:I139)</f>
        <v>3</v>
      </c>
      <c r="J140" s="137">
        <f t="shared" si="53"/>
        <v>3428.5714285714284</v>
      </c>
      <c r="K140" s="138">
        <f t="shared" ref="K140" si="54">J140/I140</f>
        <v>1142.8571428571429</v>
      </c>
      <c r="L140" s="136">
        <f t="shared" ref="L140:M140" si="55">AVERAGE(L124:L139)</f>
        <v>3</v>
      </c>
      <c r="M140" s="137">
        <f t="shared" si="55"/>
        <v>3021.5839991423895</v>
      </c>
      <c r="N140" s="138">
        <f t="shared" ref="N140:N149" si="56">M140/L140</f>
        <v>1007.1946663807965</v>
      </c>
      <c r="O140" s="139">
        <f t="shared" ref="O140:O149" si="57">L140-I140</f>
        <v>0</v>
      </c>
      <c r="P140" s="140">
        <f t="shared" ref="P140:P149" si="58">N140-K140</f>
        <v>-135.66247647634634</v>
      </c>
      <c r="Q140" s="141">
        <f t="shared" ref="Q140:Q149" si="59">N140/K140</f>
        <v>0.88129533308319696</v>
      </c>
      <c r="R140" s="291"/>
      <c r="S140" s="142">
        <f>S124</f>
        <v>0.70839120370370368</v>
      </c>
      <c r="T140" s="143">
        <f>INDEX(T124:T139,COUNTA(T124:T139))</f>
        <v>1.1482523148148149</v>
      </c>
      <c r="U140" s="144"/>
      <c r="V140" s="166"/>
      <c r="W140" s="99"/>
      <c r="X140" s="69"/>
      <c r="Y140" s="279"/>
      <c r="Z140" s="280"/>
      <c r="AA140" s="168">
        <f t="shared" ref="AA140:AA149" si="60">M140-J140</f>
        <v>-406.98742942903891</v>
      </c>
      <c r="AB140" s="141">
        <f t="shared" ref="AB140:AB149" si="61">M140/J140</f>
        <v>0.88129533308319696</v>
      </c>
      <c r="AC140" s="283"/>
    </row>
    <row r="141" spans="1:29" ht="15.75" customHeight="1">
      <c r="A141" s="284" t="s">
        <v>154</v>
      </c>
      <c r="B141" s="114" t="s">
        <v>120</v>
      </c>
      <c r="C141" s="287" t="s">
        <v>152</v>
      </c>
      <c r="D141" s="288"/>
      <c r="E141" s="147">
        <v>18.18</v>
      </c>
      <c r="F141" s="97">
        <v>1995</v>
      </c>
      <c r="G141" s="148">
        <f t="shared" ref="G141:G149" si="62">E141*F141</f>
        <v>36269.1</v>
      </c>
      <c r="H141" s="149"/>
      <c r="I141" s="150">
        <v>4</v>
      </c>
      <c r="J141" s="151">
        <v>3000</v>
      </c>
      <c r="K141" s="152">
        <f>J141/I141</f>
        <v>750</v>
      </c>
      <c r="L141" s="153">
        <v>4</v>
      </c>
      <c r="M141" s="151">
        <f t="shared" ref="M141:M149" si="63">F141/V141*60</f>
        <v>2694.9343339587231</v>
      </c>
      <c r="N141" s="152">
        <f t="shared" si="56"/>
        <v>673.73358348968077</v>
      </c>
      <c r="O141" s="154">
        <f t="shared" si="57"/>
        <v>0</v>
      </c>
      <c r="P141" s="155">
        <f t="shared" si="58"/>
        <v>-76.266416510319232</v>
      </c>
      <c r="Q141" s="156">
        <f t="shared" si="59"/>
        <v>0.89831144465290769</v>
      </c>
      <c r="R141" s="289">
        <f>Q157</f>
        <v>0.88395792637578929</v>
      </c>
      <c r="S141" s="157">
        <v>0.70833333333333337</v>
      </c>
      <c r="T141" s="158">
        <v>0.73917824074074079</v>
      </c>
      <c r="U141" s="159"/>
      <c r="V141" s="160">
        <v>44.416666666666686</v>
      </c>
      <c r="W141" s="158"/>
      <c r="X141" s="169"/>
      <c r="Y141" s="292"/>
      <c r="Z141" s="293"/>
      <c r="AA141" s="171">
        <f t="shared" si="60"/>
        <v>-305.06566604127693</v>
      </c>
      <c r="AB141" s="156">
        <f t="shared" si="61"/>
        <v>0.89831144465290769</v>
      </c>
      <c r="AC141" s="281">
        <f>AB157</f>
        <v>0.8839579263757894</v>
      </c>
    </row>
    <row r="142" spans="1:29" ht="15.75" customHeight="1">
      <c r="A142" s="285"/>
      <c r="B142" s="100" t="s">
        <v>120</v>
      </c>
      <c r="C142" s="274" t="s">
        <v>157</v>
      </c>
      <c r="D142" s="275"/>
      <c r="E142" s="101">
        <v>24.82</v>
      </c>
      <c r="F142" s="102">
        <v>1222</v>
      </c>
      <c r="G142" s="103">
        <f t="shared" si="62"/>
        <v>30330.04</v>
      </c>
      <c r="H142" s="26">
        <v>2</v>
      </c>
      <c r="I142" s="104">
        <v>4</v>
      </c>
      <c r="J142" s="105">
        <v>3300</v>
      </c>
      <c r="K142" s="106">
        <f t="shared" si="41"/>
        <v>825</v>
      </c>
      <c r="L142" s="107">
        <v>4</v>
      </c>
      <c r="M142" s="105">
        <f t="shared" si="63"/>
        <v>2934.7565043362101</v>
      </c>
      <c r="N142" s="106">
        <f t="shared" si="56"/>
        <v>733.68912608405253</v>
      </c>
      <c r="O142" s="108">
        <f t="shared" si="57"/>
        <v>0</v>
      </c>
      <c r="P142" s="109">
        <f t="shared" si="58"/>
        <v>-91.310873915947468</v>
      </c>
      <c r="Q142" s="110">
        <f t="shared" si="59"/>
        <v>0.88932015282915455</v>
      </c>
      <c r="R142" s="290"/>
      <c r="S142" s="47">
        <v>0.7493171296296296</v>
      </c>
      <c r="T142" s="48">
        <v>0.76666666666666672</v>
      </c>
      <c r="U142" s="111">
        <v>14.599999999999884</v>
      </c>
      <c r="V142" s="112">
        <v>24.983333333333455</v>
      </c>
      <c r="W142" s="113"/>
      <c r="X142" s="13"/>
      <c r="Y142" s="276"/>
      <c r="Z142" s="277"/>
      <c r="AA142" s="172">
        <f t="shared" si="60"/>
        <v>-365.24349566378987</v>
      </c>
      <c r="AB142" s="110">
        <f t="shared" si="61"/>
        <v>0.88932015282915455</v>
      </c>
      <c r="AC142" s="282"/>
    </row>
    <row r="143" spans="1:29" ht="15.75" customHeight="1">
      <c r="A143" s="285"/>
      <c r="B143" s="100" t="s">
        <v>120</v>
      </c>
      <c r="C143" s="274" t="s">
        <v>148</v>
      </c>
      <c r="D143" s="275"/>
      <c r="E143" s="101">
        <v>17.89</v>
      </c>
      <c r="F143" s="102">
        <v>1508</v>
      </c>
      <c r="G143" s="103">
        <f t="shared" si="62"/>
        <v>26978.120000000003</v>
      </c>
      <c r="H143" s="26">
        <v>2</v>
      </c>
      <c r="I143" s="104">
        <v>4</v>
      </c>
      <c r="J143" s="105">
        <v>3600</v>
      </c>
      <c r="K143" s="106">
        <f t="shared" si="41"/>
        <v>900</v>
      </c>
      <c r="L143" s="107">
        <v>4</v>
      </c>
      <c r="M143" s="105">
        <f t="shared" si="63"/>
        <v>3154.4450900639094</v>
      </c>
      <c r="N143" s="106">
        <f t="shared" si="56"/>
        <v>788.61127251597736</v>
      </c>
      <c r="O143" s="108">
        <f t="shared" si="57"/>
        <v>0</v>
      </c>
      <c r="P143" s="109">
        <f t="shared" si="58"/>
        <v>-111.38872748402264</v>
      </c>
      <c r="Q143" s="110">
        <f t="shared" si="59"/>
        <v>0.87623474723997485</v>
      </c>
      <c r="R143" s="290"/>
      <c r="S143" s="47">
        <v>0.77730324074074075</v>
      </c>
      <c r="T143" s="48">
        <v>0.79722222222222228</v>
      </c>
      <c r="U143" s="111">
        <v>15.31666666666661</v>
      </c>
      <c r="V143" s="112">
        <v>28.683333333333394</v>
      </c>
      <c r="W143" s="113"/>
      <c r="X143" s="13"/>
      <c r="Y143" s="276"/>
      <c r="Z143" s="277"/>
      <c r="AA143" s="172">
        <f t="shared" si="60"/>
        <v>-445.55490993609055</v>
      </c>
      <c r="AB143" s="110">
        <f t="shared" si="61"/>
        <v>0.87623474723997485</v>
      </c>
      <c r="AC143" s="282"/>
    </row>
    <row r="144" spans="1:29" ht="15.75" customHeight="1">
      <c r="A144" s="285"/>
      <c r="B144" s="100" t="s">
        <v>120</v>
      </c>
      <c r="C144" s="274" t="s">
        <v>158</v>
      </c>
      <c r="D144" s="275"/>
      <c r="E144" s="101">
        <v>25.03</v>
      </c>
      <c r="F144" s="102">
        <v>944</v>
      </c>
      <c r="G144" s="103">
        <f t="shared" si="62"/>
        <v>23628.32</v>
      </c>
      <c r="H144" s="26">
        <v>2</v>
      </c>
      <c r="I144" s="104">
        <v>4</v>
      </c>
      <c r="J144" s="105">
        <v>3300</v>
      </c>
      <c r="K144" s="106">
        <f t="shared" si="41"/>
        <v>825</v>
      </c>
      <c r="L144" s="107">
        <v>4</v>
      </c>
      <c r="M144" s="105">
        <f t="shared" si="63"/>
        <v>2934.7150259067389</v>
      </c>
      <c r="N144" s="106">
        <f t="shared" si="56"/>
        <v>733.67875647668473</v>
      </c>
      <c r="O144" s="108">
        <f t="shared" si="57"/>
        <v>0</v>
      </c>
      <c r="P144" s="109">
        <f t="shared" si="58"/>
        <v>-91.321243523315275</v>
      </c>
      <c r="Q144" s="110">
        <f t="shared" si="59"/>
        <v>0.88930758360810269</v>
      </c>
      <c r="R144" s="290"/>
      <c r="S144" s="47">
        <v>0.80763888888888891</v>
      </c>
      <c r="T144" s="48">
        <v>0.82104166666666667</v>
      </c>
      <c r="U144" s="111">
        <v>14.999999999999947</v>
      </c>
      <c r="V144" s="112">
        <v>19.299999999999979</v>
      </c>
      <c r="W144" s="113"/>
      <c r="X144" s="13"/>
      <c r="Y144" s="276"/>
      <c r="Z144" s="277"/>
      <c r="AA144" s="172">
        <f t="shared" si="60"/>
        <v>-365.2849740932611</v>
      </c>
      <c r="AB144" s="110">
        <f t="shared" si="61"/>
        <v>0.88930758360810269</v>
      </c>
      <c r="AC144" s="282"/>
    </row>
    <row r="145" spans="1:29" ht="15.75" customHeight="1">
      <c r="A145" s="285"/>
      <c r="B145" s="100" t="s">
        <v>120</v>
      </c>
      <c r="C145" s="274" t="s">
        <v>149</v>
      </c>
      <c r="D145" s="275"/>
      <c r="E145" s="101">
        <v>16.66</v>
      </c>
      <c r="F145" s="102">
        <v>2405</v>
      </c>
      <c r="G145" s="103">
        <f t="shared" si="62"/>
        <v>40067.300000000003</v>
      </c>
      <c r="H145" s="13">
        <v>2</v>
      </c>
      <c r="I145" s="104">
        <v>5</v>
      </c>
      <c r="J145" s="105">
        <v>3600</v>
      </c>
      <c r="K145" s="106">
        <f t="shared" si="41"/>
        <v>720</v>
      </c>
      <c r="L145" s="118">
        <v>5</v>
      </c>
      <c r="M145" s="105">
        <f t="shared" si="63"/>
        <v>3154.0983606557297</v>
      </c>
      <c r="N145" s="106">
        <f t="shared" si="56"/>
        <v>630.81967213114592</v>
      </c>
      <c r="O145" s="108">
        <f t="shared" si="57"/>
        <v>0</v>
      </c>
      <c r="P145" s="109">
        <f t="shared" si="58"/>
        <v>-89.180327868854079</v>
      </c>
      <c r="Q145" s="110">
        <f t="shared" si="59"/>
        <v>0.87613843351548049</v>
      </c>
      <c r="R145" s="290"/>
      <c r="S145" s="47">
        <v>0.83142361111111107</v>
      </c>
      <c r="T145" s="48">
        <v>0.86319444444444449</v>
      </c>
      <c r="U145" s="111">
        <v>14.949999999999939</v>
      </c>
      <c r="V145" s="112">
        <v>45.750000000000114</v>
      </c>
      <c r="W145" s="113">
        <v>0.86319444444444449</v>
      </c>
      <c r="X145" s="116">
        <v>0.91597222222222219</v>
      </c>
      <c r="Y145" s="276"/>
      <c r="Z145" s="277"/>
      <c r="AA145" s="172">
        <f t="shared" si="60"/>
        <v>-445.90163934427028</v>
      </c>
      <c r="AB145" s="110">
        <f t="shared" si="61"/>
        <v>0.87613843351548049</v>
      </c>
      <c r="AC145" s="282"/>
    </row>
    <row r="146" spans="1:29" ht="15.75" customHeight="1">
      <c r="A146" s="285"/>
      <c r="B146" s="100" t="s">
        <v>120</v>
      </c>
      <c r="C146" s="274" t="s">
        <v>157</v>
      </c>
      <c r="D146" s="275"/>
      <c r="E146" s="101">
        <v>24.82</v>
      </c>
      <c r="F146" s="102">
        <v>1675</v>
      </c>
      <c r="G146" s="121">
        <f t="shared" si="62"/>
        <v>41573.5</v>
      </c>
      <c r="H146" s="122"/>
      <c r="I146" s="104">
        <v>4</v>
      </c>
      <c r="J146" s="105">
        <v>3300</v>
      </c>
      <c r="K146" s="106">
        <f t="shared" si="41"/>
        <v>825</v>
      </c>
      <c r="L146" s="107">
        <v>4</v>
      </c>
      <c r="M146" s="105">
        <f t="shared" si="63"/>
        <v>2934.306569343059</v>
      </c>
      <c r="N146" s="106">
        <f t="shared" si="56"/>
        <v>733.57664233576475</v>
      </c>
      <c r="O146" s="108">
        <f t="shared" si="57"/>
        <v>0</v>
      </c>
      <c r="P146" s="109">
        <f t="shared" si="58"/>
        <v>-91.423357664235255</v>
      </c>
      <c r="Q146" s="110">
        <f t="shared" si="59"/>
        <v>0.88918380889183601</v>
      </c>
      <c r="R146" s="290"/>
      <c r="S146" s="47">
        <v>0.91597222222222219</v>
      </c>
      <c r="T146" s="48">
        <v>0.93975694444444446</v>
      </c>
      <c r="U146" s="111">
        <v>75.999999999999886</v>
      </c>
      <c r="V146" s="112">
        <v>34.250000000000078</v>
      </c>
      <c r="W146" s="113"/>
      <c r="X146" s="50"/>
      <c r="Y146" s="276"/>
      <c r="Z146" s="277"/>
      <c r="AA146" s="172">
        <f t="shared" si="60"/>
        <v>-365.69343065694102</v>
      </c>
      <c r="AB146" s="110">
        <f t="shared" si="61"/>
        <v>0.88918380889183601</v>
      </c>
      <c r="AC146" s="282"/>
    </row>
    <row r="147" spans="1:29" ht="15.75" customHeight="1">
      <c r="A147" s="285"/>
      <c r="B147" s="100" t="s">
        <v>120</v>
      </c>
      <c r="C147" s="274" t="s">
        <v>158</v>
      </c>
      <c r="D147" s="275"/>
      <c r="E147" s="101">
        <v>25.03</v>
      </c>
      <c r="F147" s="102">
        <v>1234</v>
      </c>
      <c r="G147" s="121">
        <f t="shared" si="62"/>
        <v>30887.02</v>
      </c>
      <c r="H147" s="62"/>
      <c r="I147" s="104">
        <v>4</v>
      </c>
      <c r="J147" s="105">
        <v>3300</v>
      </c>
      <c r="K147" s="106">
        <f t="shared" si="41"/>
        <v>825</v>
      </c>
      <c r="L147" s="118">
        <v>4</v>
      </c>
      <c r="M147" s="105">
        <f t="shared" si="63"/>
        <v>2934.2140026420079</v>
      </c>
      <c r="N147" s="106">
        <f t="shared" si="56"/>
        <v>733.55350066050198</v>
      </c>
      <c r="O147" s="123">
        <f t="shared" si="57"/>
        <v>0</v>
      </c>
      <c r="P147" s="124">
        <f t="shared" si="58"/>
        <v>-91.446499339498018</v>
      </c>
      <c r="Q147" s="125">
        <f t="shared" si="59"/>
        <v>0.88915575837636607</v>
      </c>
      <c r="R147" s="290"/>
      <c r="S147" s="47">
        <v>0.95</v>
      </c>
      <c r="T147" s="48">
        <v>0.9675231481481481</v>
      </c>
      <c r="U147" s="111">
        <v>14.749999999999908</v>
      </c>
      <c r="V147" s="112">
        <v>25.233333333333334</v>
      </c>
      <c r="W147" s="113"/>
      <c r="X147" s="116"/>
      <c r="Y147" s="276"/>
      <c r="Z147" s="277"/>
      <c r="AA147" s="172">
        <f t="shared" si="60"/>
        <v>-365.78599735799207</v>
      </c>
      <c r="AB147" s="110">
        <f t="shared" si="61"/>
        <v>0.88915575837636607</v>
      </c>
      <c r="AC147" s="282"/>
    </row>
    <row r="148" spans="1:29" ht="15.75" customHeight="1">
      <c r="A148" s="285"/>
      <c r="B148" s="100" t="s">
        <v>120</v>
      </c>
      <c r="C148" s="274" t="s">
        <v>148</v>
      </c>
      <c r="D148" s="275"/>
      <c r="E148" s="101">
        <v>17.89</v>
      </c>
      <c r="F148" s="102">
        <v>3986</v>
      </c>
      <c r="G148" s="121">
        <f t="shared" si="62"/>
        <v>71309.540000000008</v>
      </c>
      <c r="H148" s="62"/>
      <c r="I148" s="104">
        <v>4</v>
      </c>
      <c r="J148" s="105">
        <v>3600</v>
      </c>
      <c r="K148" s="106">
        <f t="shared" si="41"/>
        <v>900</v>
      </c>
      <c r="L148" s="118">
        <v>4</v>
      </c>
      <c r="M148" s="105">
        <f t="shared" si="63"/>
        <v>3153.7582417582453</v>
      </c>
      <c r="N148" s="106">
        <f t="shared" si="56"/>
        <v>788.43956043956132</v>
      </c>
      <c r="O148" s="123">
        <f t="shared" si="57"/>
        <v>0</v>
      </c>
      <c r="P148" s="124">
        <f t="shared" si="58"/>
        <v>-111.56043956043868</v>
      </c>
      <c r="Q148" s="125">
        <f t="shared" si="59"/>
        <v>0.87604395604395702</v>
      </c>
      <c r="R148" s="290"/>
      <c r="S148" s="47">
        <v>0.97789351851851847</v>
      </c>
      <c r="T148" s="48">
        <v>1.0305555555555554</v>
      </c>
      <c r="U148" s="111">
        <v>14.933333333333323</v>
      </c>
      <c r="V148" s="112">
        <v>75.833333333333258</v>
      </c>
      <c r="W148" s="113"/>
      <c r="X148" s="116"/>
      <c r="Y148" s="276"/>
      <c r="Z148" s="277"/>
      <c r="AA148" s="172">
        <f t="shared" si="60"/>
        <v>-446.24175824175472</v>
      </c>
      <c r="AB148" s="110">
        <f t="shared" si="61"/>
        <v>0.87604395604395702</v>
      </c>
      <c r="AC148" s="282"/>
    </row>
    <row r="149" spans="1:29" ht="15.75" customHeight="1">
      <c r="A149" s="285"/>
      <c r="B149" s="100" t="s">
        <v>120</v>
      </c>
      <c r="C149" s="274" t="s">
        <v>149</v>
      </c>
      <c r="D149" s="275"/>
      <c r="E149" s="101">
        <v>16.66</v>
      </c>
      <c r="F149" s="102">
        <v>5988</v>
      </c>
      <c r="G149" s="121">
        <f t="shared" si="62"/>
        <v>99760.08</v>
      </c>
      <c r="H149" s="62"/>
      <c r="I149" s="104">
        <v>5</v>
      </c>
      <c r="J149" s="105">
        <v>3600</v>
      </c>
      <c r="K149" s="106">
        <f t="shared" si="41"/>
        <v>720</v>
      </c>
      <c r="L149" s="118">
        <v>5</v>
      </c>
      <c r="M149" s="105">
        <f t="shared" si="63"/>
        <v>3153.8844184345321</v>
      </c>
      <c r="N149" s="106">
        <f t="shared" si="56"/>
        <v>630.77688368690644</v>
      </c>
      <c r="O149" s="123">
        <f t="shared" si="57"/>
        <v>0</v>
      </c>
      <c r="P149" s="124">
        <f t="shared" si="58"/>
        <v>-89.223116313093556</v>
      </c>
      <c r="Q149" s="125">
        <f t="shared" si="59"/>
        <v>0.87607900512070336</v>
      </c>
      <c r="R149" s="290"/>
      <c r="S149" s="47">
        <v>1.0410300925925926</v>
      </c>
      <c r="T149" s="48">
        <v>1.1201388888888888</v>
      </c>
      <c r="U149" s="111">
        <v>15.083333333333506</v>
      </c>
      <c r="V149" s="112">
        <v>113.91666666666652</v>
      </c>
      <c r="W149" s="126"/>
      <c r="X149" s="127"/>
      <c r="Y149" s="276"/>
      <c r="Z149" s="277"/>
      <c r="AA149" s="172">
        <f t="shared" si="60"/>
        <v>-446.11558156546789</v>
      </c>
      <c r="AB149" s="110">
        <f t="shared" si="61"/>
        <v>0.87607900512070336</v>
      </c>
      <c r="AC149" s="282"/>
    </row>
    <row r="150" spans="1:29" ht="15.75" customHeight="1">
      <c r="A150" s="285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26"/>
      <c r="X150" s="127"/>
      <c r="Y150" s="276"/>
      <c r="Z150" s="277"/>
      <c r="AA150" s="172"/>
      <c r="AB150" s="110"/>
      <c r="AC150" s="282"/>
    </row>
    <row r="151" spans="1:29" ht="15.75" customHeight="1">
      <c r="A151" s="285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72"/>
      <c r="AB151" s="110"/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72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72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13"/>
      <c r="X154" s="116"/>
      <c r="Y154" s="276"/>
      <c r="Z154" s="277"/>
      <c r="AA154" s="172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72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73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167"/>
      <c r="G157" s="135"/>
      <c r="H157" s="69"/>
      <c r="I157" s="136">
        <f t="shared" ref="I157:J157" si="64">AVERAGE(I141:I156)</f>
        <v>4.2222222222222223</v>
      </c>
      <c r="J157" s="137">
        <f t="shared" si="64"/>
        <v>3400</v>
      </c>
      <c r="K157" s="138">
        <f t="shared" ref="K157" si="65">J157/I157</f>
        <v>805.26315789473688</v>
      </c>
      <c r="L157" s="136">
        <f t="shared" ref="L157:M157" si="66">AVERAGE(L141:L156)</f>
        <v>4.2222222222222223</v>
      </c>
      <c r="M157" s="137">
        <f t="shared" si="66"/>
        <v>3005.456949677684</v>
      </c>
      <c r="N157" s="138">
        <f>M157/L157</f>
        <v>711.81875123945144</v>
      </c>
      <c r="O157" s="139">
        <f>L157-I157</f>
        <v>0</v>
      </c>
      <c r="P157" s="140">
        <f>N157-K157</f>
        <v>-93.444406655285434</v>
      </c>
      <c r="Q157" s="141">
        <f>N157/K157</f>
        <v>0.88395792637578929</v>
      </c>
      <c r="R157" s="291"/>
      <c r="S157" s="142">
        <f>S141</f>
        <v>0.70833333333333337</v>
      </c>
      <c r="T157" s="143">
        <f>INDEX(T141:T156,COUNTA(T141:T156))</f>
        <v>1.1201388888888888</v>
      </c>
      <c r="U157" s="144"/>
      <c r="V157" s="166"/>
      <c r="W157" s="167"/>
      <c r="X157" s="138"/>
      <c r="Y157" s="279"/>
      <c r="Z157" s="280"/>
      <c r="AA157" s="174">
        <f>M157-J157</f>
        <v>-394.54305032231605</v>
      </c>
      <c r="AB157" s="141">
        <f>M157/J157</f>
        <v>0.8839579263757894</v>
      </c>
      <c r="AC157" s="283"/>
    </row>
    <row r="159" spans="1:29">
      <c r="Y159" s="273" t="s">
        <v>159</v>
      </c>
      <c r="Z159" s="273"/>
    </row>
    <row r="160" spans="1:29">
      <c r="Y160" s="273" t="s">
        <v>160</v>
      </c>
      <c r="Z160" s="273"/>
    </row>
    <row r="161" spans="25:26">
      <c r="Y161" s="273" t="s">
        <v>161</v>
      </c>
      <c r="Z161" s="273"/>
    </row>
    <row r="162" spans="25:26">
      <c r="Y162" s="273" t="s">
        <v>162</v>
      </c>
      <c r="Z162" s="273"/>
    </row>
    <row r="163" spans="25:26">
      <c r="Y163" s="273" t="s">
        <v>163</v>
      </c>
      <c r="Z163" s="273"/>
    </row>
    <row r="164" spans="25:26">
      <c r="Y164" s="273" t="s">
        <v>164</v>
      </c>
      <c r="Z164" s="273"/>
    </row>
    <row r="165" spans="25:26">
      <c r="Y165" s="273" t="s">
        <v>165</v>
      </c>
      <c r="Z165" s="273"/>
    </row>
    <row r="166" spans="25:26">
      <c r="Y166" s="273" t="s">
        <v>166</v>
      </c>
      <c r="Z166" s="273"/>
    </row>
    <row r="167" spans="25:26">
      <c r="Y167" s="273" t="s">
        <v>167</v>
      </c>
      <c r="Z167" s="273"/>
    </row>
    <row r="168" spans="25:26">
      <c r="Y168" s="273" t="s">
        <v>168</v>
      </c>
      <c r="Z168" s="273"/>
    </row>
    <row r="169" spans="25:26">
      <c r="Y169" s="273" t="s">
        <v>169</v>
      </c>
      <c r="Z169" s="273"/>
    </row>
    <row r="170" spans="25:26">
      <c r="Y170" s="273" t="s">
        <v>170</v>
      </c>
      <c r="Z170" s="273"/>
    </row>
    <row r="171" spans="25:26">
      <c r="Y171" s="273" t="s">
        <v>171</v>
      </c>
      <c r="Z171" s="273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75" priority="1" operator="greaterThan">
      <formula>0</formula>
    </cfRule>
  </conditionalFormatting>
  <conditionalFormatting sqref="P5:P157 AA5:AA157">
    <cfRule type="cellIs" dxfId="74" priority="4" operator="lessThan">
      <formula>0</formula>
    </cfRule>
  </conditionalFormatting>
  <conditionalFormatting sqref="Q5:Q157 AB5:AB157">
    <cfRule type="cellIs" dxfId="73" priority="2" operator="greaterThan">
      <formula>1</formula>
    </cfRule>
    <cfRule type="cellIs" dxfId="72" priority="3" operator="lessThan">
      <formula>0.8</formula>
    </cfRule>
  </conditionalFormatting>
  <conditionalFormatting sqref="AC5:AC6 R5:R157 AC90:AC95">
    <cfRule type="cellIs" dxfId="71" priority="5" operator="lessThan">
      <formula>0.8</formula>
    </cfRule>
  </conditionalFormatting>
  <conditionalFormatting sqref="AC12:AC20">
    <cfRule type="cellIs" dxfId="70" priority="13" operator="lessThan">
      <formula>0.8</formula>
    </cfRule>
  </conditionalFormatting>
  <conditionalFormatting sqref="AC22:AC27">
    <cfRule type="cellIs" dxfId="69" priority="12" operator="lessThan">
      <formula>0.8</formula>
    </cfRule>
  </conditionalFormatting>
  <conditionalFormatting sqref="AC39">
    <cfRule type="cellIs" dxfId="68" priority="11" operator="lessThan">
      <formula>0.8</formula>
    </cfRule>
  </conditionalFormatting>
  <conditionalFormatting sqref="AC56">
    <cfRule type="cellIs" dxfId="67" priority="7" operator="lessThan">
      <formula>0.8</formula>
    </cfRule>
  </conditionalFormatting>
  <conditionalFormatting sqref="AC73:AC78">
    <cfRule type="cellIs" dxfId="66" priority="6" operator="lessThan">
      <formula>0.8</formula>
    </cfRule>
  </conditionalFormatting>
  <conditionalFormatting sqref="AC107">
    <cfRule type="cellIs" dxfId="65" priority="10" operator="lessThan">
      <formula>0.8</formula>
    </cfRule>
  </conditionalFormatting>
  <conditionalFormatting sqref="AC124">
    <cfRule type="cellIs" dxfId="64" priority="9" operator="lessThan">
      <formula>0.8</formula>
    </cfRule>
  </conditionalFormatting>
  <conditionalFormatting sqref="AC141:AC146">
    <cfRule type="cellIs" dxfId="63" priority="8" operator="lessThan">
      <formula>0.8</formula>
    </cfRule>
  </conditionalFormatting>
  <dataValidations count="1">
    <dataValidation type="list" allowBlank="1" showInputMessage="1" showErrorMessage="1" sqref="Y5:Z157" xr:uid="{EA6D02CA-DB9F-4B76-9967-749F89BF31DA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42381-7729-4996-BD60-37EF887FF37C}">
  <sheetPr>
    <tabColor theme="9" tint="0.59999389629810485"/>
    <pageSetUpPr fitToPage="1"/>
  </sheetPr>
  <dimension ref="A1:AG154"/>
  <sheetViews>
    <sheetView topLeftCell="K1" zoomScale="85" zoomScaleNormal="85" workbookViewId="0">
      <pane ySplit="4" topLeftCell="A113" activePane="bottomLeft" state="frozen"/>
      <selection activeCell="N43" sqref="N43"/>
      <selection pane="bottomLeft" activeCell="AE127" sqref="AE1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61903</v>
      </c>
      <c r="E1" s="88" t="s">
        <v>3</v>
      </c>
      <c r="F1" s="89">
        <f>SUM(G5:G140)</f>
        <v>3150058.370000001</v>
      </c>
      <c r="G1" s="90" t="s">
        <v>84</v>
      </c>
      <c r="H1" s="91">
        <f>L21+L38+L55+L72+L89+L106+L123+L140</f>
        <v>158.25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205</v>
      </c>
      <c r="Z1" s="192" t="s">
        <v>206</v>
      </c>
      <c r="AA1" s="370" t="s">
        <v>173</v>
      </c>
      <c r="AB1" s="371"/>
      <c r="AC1" s="176" t="s">
        <v>19</v>
      </c>
      <c r="AD1" s="177" t="s">
        <v>172</v>
      </c>
      <c r="AE1" s="338" t="s">
        <v>90</v>
      </c>
      <c r="AF1" s="353"/>
      <c r="AG1" s="354"/>
    </row>
    <row r="2" spans="1:33" ht="26.25" customHeight="1" thickBot="1">
      <c r="A2" s="331">
        <v>46084</v>
      </c>
      <c r="B2" s="332"/>
      <c r="C2" s="92" t="s">
        <v>40</v>
      </c>
      <c r="D2" s="93">
        <f>AVERAGE(N21,N38,N55,N72,N89,N106,N123,N140)</f>
        <v>133.02022738656248</v>
      </c>
      <c r="E2" s="93" t="s">
        <v>91</v>
      </c>
      <c r="F2" s="94">
        <f>F1/D1</f>
        <v>50.88700660711114</v>
      </c>
      <c r="G2" s="95" t="s">
        <v>92</v>
      </c>
      <c r="H2" s="96">
        <f>COUNT(H5:H140)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SUM(Y21,Y38,Y55,Y72,Y89,Y106,Y123,Y140)</f>
        <v>0</v>
      </c>
      <c r="Z2" s="193">
        <f>SUM(Z21,Z38,Z55,Z72,Z89,Z106,Z123,Z140)</f>
        <v>0</v>
      </c>
      <c r="AA2" s="372"/>
      <c r="AB2" s="373"/>
      <c r="AC2" s="201">
        <f>SUM(AC21,AC38,AC55,AC72,AC89,AC106,AC123,AC140)</f>
        <v>54</v>
      </c>
      <c r="AD2" s="202">
        <f>SUM(AD21,AD38,AD55,AD72,AD89,AD106,AD123,AD140)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207</v>
      </c>
      <c r="Z3" s="364"/>
      <c r="AA3" s="366" t="s">
        <v>108</v>
      </c>
      <c r="AB3" s="367"/>
      <c r="AC3" s="363" t="s">
        <v>208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8"/>
      <c r="AB4" s="369"/>
      <c r="AC4" s="194" t="s">
        <v>174</v>
      </c>
      <c r="AD4" s="195" t="s">
        <v>175</v>
      </c>
      <c r="AE4" s="312"/>
      <c r="AF4" s="299"/>
      <c r="AG4" s="301"/>
    </row>
    <row r="5" spans="1:33" ht="15.75" customHeight="1">
      <c r="A5" s="284" t="s">
        <v>180</v>
      </c>
      <c r="B5" s="114" t="s">
        <v>181</v>
      </c>
      <c r="C5" s="362" t="s">
        <v>182</v>
      </c>
      <c r="D5" s="362"/>
      <c r="E5" s="147">
        <v>56.77</v>
      </c>
      <c r="F5" s="151">
        <v>3562</v>
      </c>
      <c r="G5" s="148">
        <f t="shared" ref="G5:G7" si="0">E5*F5</f>
        <v>202214.74000000002</v>
      </c>
      <c r="H5" s="149"/>
      <c r="I5" s="150">
        <v>25</v>
      </c>
      <c r="J5" s="151">
        <v>2000</v>
      </c>
      <c r="K5" s="152">
        <f>J5/I5</f>
        <v>80</v>
      </c>
      <c r="L5" s="153">
        <v>26</v>
      </c>
      <c r="M5" s="151">
        <f>F5/V5*60</f>
        <v>1782.7332128458222</v>
      </c>
      <c r="N5" s="152">
        <f>M5/L5</f>
        <v>68.566662032531625</v>
      </c>
      <c r="O5" s="154">
        <f>L5-I5</f>
        <v>1</v>
      </c>
      <c r="P5" s="155">
        <f>N5-K5</f>
        <v>-11.433337967468375</v>
      </c>
      <c r="Q5" s="156">
        <f>N5/K5</f>
        <v>0.85708327540664531</v>
      </c>
      <c r="R5" s="289">
        <f>Q21</f>
        <v>0.85514799847876233</v>
      </c>
      <c r="S5" s="157">
        <v>0.25008101851851849</v>
      </c>
      <c r="T5" s="158">
        <v>0.33333333333333331</v>
      </c>
      <c r="U5" s="159"/>
      <c r="V5" s="160">
        <v>119.88333333333334</v>
      </c>
      <c r="W5" s="181"/>
      <c r="X5" s="152"/>
      <c r="Y5" s="12"/>
      <c r="Z5" s="198"/>
      <c r="AA5" s="292"/>
      <c r="AB5" s="293"/>
      <c r="AC5" s="12">
        <v>4</v>
      </c>
      <c r="AD5" s="198"/>
      <c r="AE5" s="178">
        <f>M5-J5</f>
        <v>-217.26678715417779</v>
      </c>
      <c r="AF5" s="132">
        <f>M5/J5</f>
        <v>0.8913666064229111</v>
      </c>
      <c r="AG5" s="365">
        <f>AF21</f>
        <v>0.89179719841356642</v>
      </c>
    </row>
    <row r="6" spans="1:33" ht="15.75" customHeight="1">
      <c r="A6" s="285"/>
      <c r="B6" s="100" t="s">
        <v>183</v>
      </c>
      <c r="C6" s="361" t="s">
        <v>186</v>
      </c>
      <c r="D6" s="361"/>
      <c r="E6" s="101">
        <v>59.52</v>
      </c>
      <c r="F6" s="102">
        <v>5841</v>
      </c>
      <c r="G6" s="103">
        <f t="shared" si="0"/>
        <v>347656.32</v>
      </c>
      <c r="H6" s="26"/>
      <c r="I6" s="104">
        <v>25</v>
      </c>
      <c r="J6" s="105">
        <v>2000</v>
      </c>
      <c r="K6" s="106">
        <f t="shared" ref="K6:K42" si="1">J6/I6</f>
        <v>80</v>
      </c>
      <c r="L6" s="107">
        <v>26</v>
      </c>
      <c r="M6" s="105">
        <f>F6/V6*60</f>
        <v>1783.6627364492324</v>
      </c>
      <c r="N6" s="106">
        <f>M6/L6</f>
        <v>68.602412940355094</v>
      </c>
      <c r="O6" s="108">
        <f>L6-I6</f>
        <v>1</v>
      </c>
      <c r="P6" s="109">
        <f>N6-K6</f>
        <v>-11.397587059644906</v>
      </c>
      <c r="Q6" s="110">
        <f>N6/K6</f>
        <v>0.85753016175443864</v>
      </c>
      <c r="R6" s="290"/>
      <c r="S6" s="47">
        <v>0.33680555555555558</v>
      </c>
      <c r="T6" s="48">
        <v>0.47325231481481483</v>
      </c>
      <c r="U6" s="111">
        <v>5.0000000000000622</v>
      </c>
      <c r="V6" s="112">
        <v>196.48333333333332</v>
      </c>
      <c r="W6" s="113">
        <v>0.47325231481481483</v>
      </c>
      <c r="X6" s="116">
        <v>0.51180555555555551</v>
      </c>
      <c r="Y6" s="12"/>
      <c r="Z6" s="198"/>
      <c r="AA6" s="276"/>
      <c r="AB6" s="277"/>
      <c r="AC6" s="12">
        <v>6</v>
      </c>
      <c r="AD6" s="198"/>
      <c r="AE6" s="117">
        <f>M6-J6</f>
        <v>-216.3372635507676</v>
      </c>
      <c r="AF6" s="110">
        <f>M6/J6</f>
        <v>0.89183136822461617</v>
      </c>
      <c r="AG6" s="359"/>
    </row>
    <row r="7" spans="1:33" ht="15.75" customHeight="1">
      <c r="A7" s="285"/>
      <c r="B7" s="100" t="s">
        <v>183</v>
      </c>
      <c r="C7" s="361" t="s">
        <v>192</v>
      </c>
      <c r="D7" s="361"/>
      <c r="E7" s="101">
        <v>53.76</v>
      </c>
      <c r="F7" s="102">
        <v>3543</v>
      </c>
      <c r="G7" s="103">
        <f t="shared" si="0"/>
        <v>190471.67999999999</v>
      </c>
      <c r="H7" s="26"/>
      <c r="I7" s="104">
        <v>20</v>
      </c>
      <c r="J7" s="105">
        <v>2000</v>
      </c>
      <c r="K7" s="106">
        <f t="shared" si="1"/>
        <v>100</v>
      </c>
      <c r="L7" s="107">
        <v>21</v>
      </c>
      <c r="M7" s="105">
        <f>F7/V7*60</f>
        <v>1784.3872411863438</v>
      </c>
      <c r="N7" s="106">
        <f>M7/L7</f>
        <v>84.970821008873514</v>
      </c>
      <c r="O7" s="108">
        <f>L7-I7</f>
        <v>1</v>
      </c>
      <c r="P7" s="109">
        <f>N7-K7</f>
        <v>-15.029178991126486</v>
      </c>
      <c r="Q7" s="110">
        <f>N7/K7</f>
        <v>0.84970821008873509</v>
      </c>
      <c r="R7" s="290"/>
      <c r="S7" s="47">
        <v>0.51180555555555551</v>
      </c>
      <c r="T7" s="48">
        <v>0.59453703703703709</v>
      </c>
      <c r="U7" s="111">
        <v>55.51666666666658</v>
      </c>
      <c r="V7" s="112">
        <v>119.13333333333347</v>
      </c>
      <c r="W7" s="113"/>
      <c r="X7" s="116"/>
      <c r="Y7" s="12"/>
      <c r="Z7" s="198"/>
      <c r="AA7" s="276"/>
      <c r="AB7" s="277"/>
      <c r="AC7" s="12">
        <v>3</v>
      </c>
      <c r="AD7" s="198"/>
      <c r="AE7" s="117">
        <f>M7-J7</f>
        <v>-215.61275881365623</v>
      </c>
      <c r="AF7" s="110">
        <f>M7/J7</f>
        <v>0.89219362059317187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23.333333333333332</v>
      </c>
      <c r="J21" s="137">
        <f t="shared" si="2"/>
        <v>2000</v>
      </c>
      <c r="K21" s="138">
        <f t="shared" ref="K21" si="3">J21/I21</f>
        <v>85.714285714285722</v>
      </c>
      <c r="L21" s="136">
        <f t="shared" ref="L21:M21" si="4">AVERAGE(L5:L20)</f>
        <v>24.333333333333332</v>
      </c>
      <c r="M21" s="137">
        <f t="shared" si="4"/>
        <v>1783.5943968271329</v>
      </c>
      <c r="N21" s="138">
        <f>M21/L21</f>
        <v>73.298399869608204</v>
      </c>
      <c r="O21" s="139">
        <f>L21-I21</f>
        <v>1</v>
      </c>
      <c r="P21" s="140">
        <f>N21-K21</f>
        <v>-12.415885844677518</v>
      </c>
      <c r="Q21" s="141">
        <f>N21/K21</f>
        <v>0.85514799847876233</v>
      </c>
      <c r="R21" s="291"/>
      <c r="S21" s="142">
        <f>S5</f>
        <v>0.25008101851851849</v>
      </c>
      <c r="T21" s="143">
        <f>INDEX(T5:T20,COUNTA(T5:T20))</f>
        <v>0.59453703703703709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13</v>
      </c>
      <c r="AD21" s="180">
        <f>SUM(AD5:AD20)</f>
        <v>0</v>
      </c>
      <c r="AE21" s="168">
        <f>M21-J21</f>
        <v>-216.40560317286713</v>
      </c>
      <c r="AF21" s="141">
        <f>M21/J21</f>
        <v>0.89179719841356642</v>
      </c>
      <c r="AG21" s="360"/>
    </row>
    <row r="22" spans="1:33" ht="15.75" customHeight="1">
      <c r="A22" s="294" t="s">
        <v>187</v>
      </c>
      <c r="B22" s="146" t="s">
        <v>183</v>
      </c>
      <c r="C22" s="287" t="s">
        <v>193</v>
      </c>
      <c r="D22" s="288"/>
      <c r="E22" s="147">
        <v>71.55</v>
      </c>
      <c r="F22" s="159">
        <v>3012</v>
      </c>
      <c r="G22" s="148">
        <f t="shared" ref="G22:G24" si="5">E22*F22</f>
        <v>215508.6</v>
      </c>
      <c r="H22" s="149"/>
      <c r="I22" s="153">
        <v>22</v>
      </c>
      <c r="J22" s="151">
        <v>2000</v>
      </c>
      <c r="K22" s="152">
        <f>J22/I22</f>
        <v>90.909090909090907</v>
      </c>
      <c r="L22" s="153">
        <v>22</v>
      </c>
      <c r="M22" s="151">
        <f>F22/V22*60</f>
        <v>1784.3014645384237</v>
      </c>
      <c r="N22" s="152">
        <f>M22/L22</f>
        <v>81.104612024473809</v>
      </c>
      <c r="O22" s="154">
        <f>L22-I22</f>
        <v>0</v>
      </c>
      <c r="P22" s="155">
        <f>N22-K22</f>
        <v>-9.8044788846170974</v>
      </c>
      <c r="Q22" s="156">
        <f>N22/K22</f>
        <v>0.89215073226921193</v>
      </c>
      <c r="R22" s="289">
        <f>Q38</f>
        <v>0.89915617925610325</v>
      </c>
      <c r="S22" s="157">
        <v>0.25</v>
      </c>
      <c r="T22" s="158">
        <v>0.32033564814814813</v>
      </c>
      <c r="U22" s="159"/>
      <c r="V22" s="160">
        <v>101.28333333333332</v>
      </c>
      <c r="W22" s="97"/>
      <c r="X22" s="98"/>
      <c r="Y22" s="12"/>
      <c r="Z22" s="198"/>
      <c r="AA22" s="292"/>
      <c r="AB22" s="293"/>
      <c r="AC22" s="12">
        <v>3</v>
      </c>
      <c r="AD22" s="198"/>
      <c r="AE22" s="115">
        <f>M22-J22</f>
        <v>-215.69853546157628</v>
      </c>
      <c r="AF22" s="156">
        <f>M22/J22</f>
        <v>0.89215073226921182</v>
      </c>
      <c r="AG22" s="358">
        <f>AF38</f>
        <v>0.91257642073753775</v>
      </c>
    </row>
    <row r="23" spans="1:33" ht="15.75" customHeight="1">
      <c r="A23" s="295"/>
      <c r="B23" s="163" t="s">
        <v>183</v>
      </c>
      <c r="C23" s="274" t="s">
        <v>184</v>
      </c>
      <c r="D23" s="275"/>
      <c r="E23" s="101">
        <v>77.34</v>
      </c>
      <c r="F23" s="111">
        <v>2594</v>
      </c>
      <c r="G23" s="103">
        <f t="shared" si="5"/>
        <v>200619.96000000002</v>
      </c>
      <c r="H23" s="26"/>
      <c r="I23" s="107">
        <v>24</v>
      </c>
      <c r="J23" s="105">
        <v>2000</v>
      </c>
      <c r="K23" s="106">
        <f t="shared" si="1"/>
        <v>83.333333333333329</v>
      </c>
      <c r="L23" s="107">
        <v>24</v>
      </c>
      <c r="M23" s="105">
        <f>F23/V23*60</f>
        <v>1784.8623853211</v>
      </c>
      <c r="N23" s="106">
        <f>M23/L23</f>
        <v>74.369266055045827</v>
      </c>
      <c r="O23" s="108">
        <f>L23-I23</f>
        <v>0</v>
      </c>
      <c r="P23" s="109">
        <f>N23-K23</f>
        <v>-8.9640672782875015</v>
      </c>
      <c r="Q23" s="110">
        <f>N23/K23</f>
        <v>0.89243119266054993</v>
      </c>
      <c r="R23" s="290"/>
      <c r="S23" s="47">
        <v>0.32361111111111107</v>
      </c>
      <c r="T23" s="48">
        <v>0.38416666666666666</v>
      </c>
      <c r="U23" s="111">
        <v>4.7166666666666313</v>
      </c>
      <c r="V23" s="112">
        <v>87.200000000000045</v>
      </c>
      <c r="W23" s="113"/>
      <c r="X23" s="116"/>
      <c r="Y23" s="12"/>
      <c r="Z23" s="198"/>
      <c r="AA23" s="276"/>
      <c r="AB23" s="277"/>
      <c r="AC23" s="12">
        <v>2</v>
      </c>
      <c r="AD23" s="198"/>
      <c r="AE23" s="117">
        <f>M23-J23</f>
        <v>-215.13761467890004</v>
      </c>
      <c r="AF23" s="110">
        <f>M23/J23</f>
        <v>0.89243119266054993</v>
      </c>
      <c r="AG23" s="359"/>
    </row>
    <row r="24" spans="1:33" ht="15.75" customHeight="1">
      <c r="A24" s="295"/>
      <c r="B24" s="163" t="s">
        <v>178</v>
      </c>
      <c r="C24" s="274" t="s">
        <v>179</v>
      </c>
      <c r="D24" s="275"/>
      <c r="E24" s="101">
        <v>29.97</v>
      </c>
      <c r="F24" s="111">
        <v>2798</v>
      </c>
      <c r="G24" s="103">
        <f t="shared" si="5"/>
        <v>83856.06</v>
      </c>
      <c r="H24" s="26"/>
      <c r="I24" s="107">
        <v>21</v>
      </c>
      <c r="J24" s="105">
        <v>2790</v>
      </c>
      <c r="K24" s="106">
        <f t="shared" si="1"/>
        <v>132.85714285714286</v>
      </c>
      <c r="L24" s="107">
        <v>22</v>
      </c>
      <c r="M24" s="105">
        <f>F24/V24*60</f>
        <v>2627.2300469483571</v>
      </c>
      <c r="N24" s="106">
        <f>M24/L24</f>
        <v>119.41954758856168</v>
      </c>
      <c r="O24" s="108">
        <f>L24-I24</f>
        <v>1</v>
      </c>
      <c r="P24" s="109">
        <f>N24-K24</f>
        <v>-13.437595268581177</v>
      </c>
      <c r="Q24" s="110">
        <f>N24/K24</f>
        <v>0.89885680980637828</v>
      </c>
      <c r="R24" s="290"/>
      <c r="S24" s="47">
        <v>0.38756944444444447</v>
      </c>
      <c r="T24" s="48">
        <v>0.43194444444444446</v>
      </c>
      <c r="U24" s="111">
        <v>4.9000000000000465</v>
      </c>
      <c r="V24" s="112">
        <v>63.9</v>
      </c>
      <c r="W24" s="113"/>
      <c r="X24" s="116"/>
      <c r="Y24" s="12"/>
      <c r="Z24" s="198"/>
      <c r="AA24" s="276"/>
      <c r="AB24" s="277"/>
      <c r="AC24" s="12">
        <v>1</v>
      </c>
      <c r="AD24" s="198"/>
      <c r="AE24" s="117">
        <f>M24-J24</f>
        <v>-162.76995305164291</v>
      </c>
      <c r="AF24" s="110">
        <f>M24/J24</f>
        <v>0.94165951503525347</v>
      </c>
      <c r="AG24" s="359"/>
    </row>
    <row r="25" spans="1:33" ht="15.75" customHeight="1">
      <c r="A25" s="295"/>
      <c r="B25" s="163"/>
      <c r="C25" s="274"/>
      <c r="D25" s="275"/>
      <c r="E25" s="101"/>
      <c r="F25" s="111"/>
      <c r="G25" s="103"/>
      <c r="H25" s="26"/>
      <c r="I25" s="107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12"/>
      <c r="Z25" s="198"/>
      <c r="AA25" s="276"/>
      <c r="AB25" s="277"/>
      <c r="AC25" s="12"/>
      <c r="AD25" s="198"/>
      <c r="AE25" s="117"/>
      <c r="AF25" s="110"/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22.333333333333332</v>
      </c>
      <c r="J38" s="137">
        <f t="shared" si="6"/>
        <v>2263.3333333333335</v>
      </c>
      <c r="K38" s="138">
        <f t="shared" ref="K38" si="7">J38/I38</f>
        <v>101.34328358208957</v>
      </c>
      <c r="L38" s="136">
        <f t="shared" ref="L38:M38" si="8">AVERAGE(L22:L37)</f>
        <v>22.666666666666668</v>
      </c>
      <c r="M38" s="137">
        <f t="shared" si="8"/>
        <v>2065.4646322692938</v>
      </c>
      <c r="N38" s="138">
        <f>M38/L38</f>
        <v>91.123439658939432</v>
      </c>
      <c r="O38" s="139">
        <f>L38-I38</f>
        <v>0.3333333333333357</v>
      </c>
      <c r="P38" s="140">
        <f>N38-K38</f>
        <v>-10.219843923150137</v>
      </c>
      <c r="Q38" s="141">
        <f>N38/K38</f>
        <v>0.89915617925610325</v>
      </c>
      <c r="R38" s="291"/>
      <c r="S38" s="142">
        <f>S22</f>
        <v>0.25</v>
      </c>
      <c r="T38" s="143">
        <f>INDEX(T22:T37,COUNTA(T22:T37))</f>
        <v>0.43194444444444446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6</v>
      </c>
      <c r="AD38" s="180">
        <f>SUM(AD22:AD37)</f>
        <v>0</v>
      </c>
      <c r="AE38" s="168">
        <f>M38-J38</f>
        <v>-197.86870106403967</v>
      </c>
      <c r="AF38" s="141">
        <f>M38/J38</f>
        <v>0.91257642073753775</v>
      </c>
      <c r="AG38" s="360"/>
    </row>
    <row r="39" spans="1:33" ht="15.75" customHeight="1">
      <c r="A39" s="284" t="s">
        <v>189</v>
      </c>
      <c r="B39" s="146" t="s">
        <v>183</v>
      </c>
      <c r="C39" s="287" t="s">
        <v>190</v>
      </c>
      <c r="D39" s="288"/>
      <c r="E39" s="147">
        <v>47.37</v>
      </c>
      <c r="F39" s="97">
        <v>2204</v>
      </c>
      <c r="G39" s="148">
        <f t="shared" ref="G39:G42" si="9">E39*F39</f>
        <v>104403.48</v>
      </c>
      <c r="H39" s="149"/>
      <c r="I39" s="150">
        <v>21</v>
      </c>
      <c r="J39" s="151">
        <v>2000</v>
      </c>
      <c r="K39" s="152">
        <f>J39/I39</f>
        <v>95.238095238095241</v>
      </c>
      <c r="L39" s="153">
        <v>22</v>
      </c>
      <c r="M39" s="151">
        <f>F39/V39*60</f>
        <v>1782.6106492922945</v>
      </c>
      <c r="N39" s="152">
        <f>M39/L39</f>
        <v>81.027756786013384</v>
      </c>
      <c r="O39" s="154">
        <f>L39-I39</f>
        <v>1</v>
      </c>
      <c r="P39" s="155">
        <f>N39-K39</f>
        <v>-14.210338452081857</v>
      </c>
      <c r="Q39" s="156">
        <f>N39/K39</f>
        <v>0.85079144625314052</v>
      </c>
      <c r="R39" s="289">
        <f>Q55</f>
        <v>0.85399734585553877</v>
      </c>
      <c r="S39" s="157">
        <v>0.25</v>
      </c>
      <c r="T39" s="158">
        <v>0.30151620370370369</v>
      </c>
      <c r="U39" s="159"/>
      <c r="V39" s="160">
        <v>74.183333333333309</v>
      </c>
      <c r="W39" s="158"/>
      <c r="X39" s="169"/>
      <c r="Y39" s="12"/>
      <c r="Z39" s="198"/>
      <c r="AA39" s="292"/>
      <c r="AB39" s="293"/>
      <c r="AC39" s="12">
        <v>2</v>
      </c>
      <c r="AD39" s="198"/>
      <c r="AE39" s="115">
        <f>M39-J39</f>
        <v>-217.38935070770549</v>
      </c>
      <c r="AF39" s="156">
        <f>M39/J39</f>
        <v>0.8913053246461472</v>
      </c>
      <c r="AG39" s="281">
        <f>AF55</f>
        <v>0.89153569072830974</v>
      </c>
    </row>
    <row r="40" spans="1:33" ht="15.75" customHeight="1">
      <c r="A40" s="285"/>
      <c r="B40" s="163" t="s">
        <v>183</v>
      </c>
      <c r="C40" s="274" t="s">
        <v>188</v>
      </c>
      <c r="D40" s="275"/>
      <c r="E40" s="101">
        <v>59.34</v>
      </c>
      <c r="F40" s="102">
        <v>1624</v>
      </c>
      <c r="G40" s="103">
        <f t="shared" si="9"/>
        <v>96368.16</v>
      </c>
      <c r="H40" s="26"/>
      <c r="I40" s="104">
        <v>24</v>
      </c>
      <c r="J40" s="105">
        <v>2000</v>
      </c>
      <c r="K40" s="106">
        <f t="shared" si="1"/>
        <v>83.333333333333329</v>
      </c>
      <c r="L40" s="107">
        <v>25</v>
      </c>
      <c r="M40" s="105">
        <f>F40/V40*60</f>
        <v>1785.1603053435106</v>
      </c>
      <c r="N40" s="106">
        <f>M40/L40</f>
        <v>71.406412213740424</v>
      </c>
      <c r="O40" s="108">
        <f>L40-I40</f>
        <v>1</v>
      </c>
      <c r="P40" s="109">
        <f>N40-K40</f>
        <v>-11.926921119592905</v>
      </c>
      <c r="Q40" s="110">
        <f>N40/K40</f>
        <v>0.85687694656488511</v>
      </c>
      <c r="R40" s="290"/>
      <c r="S40" s="47">
        <v>0.30515046296296294</v>
      </c>
      <c r="T40" s="48">
        <v>0.34305555555555556</v>
      </c>
      <c r="U40" s="111">
        <v>5.2333333333333254</v>
      </c>
      <c r="V40" s="112">
        <v>54.583333333333364</v>
      </c>
      <c r="W40" s="113"/>
      <c r="X40" s="116"/>
      <c r="Y40" s="12"/>
      <c r="Z40" s="198"/>
      <c r="AA40" s="276"/>
      <c r="AB40" s="277"/>
      <c r="AC40" s="12">
        <v>1</v>
      </c>
      <c r="AD40" s="198"/>
      <c r="AE40" s="117">
        <f>M40-J40</f>
        <v>-214.83969465648943</v>
      </c>
      <c r="AF40" s="110">
        <f>M40/J40</f>
        <v>0.89258015267175528</v>
      </c>
      <c r="AG40" s="282"/>
    </row>
    <row r="41" spans="1:33" ht="15.75" customHeight="1">
      <c r="A41" s="285"/>
      <c r="B41" s="163" t="s">
        <v>183</v>
      </c>
      <c r="C41" s="274" t="s">
        <v>185</v>
      </c>
      <c r="D41" s="275"/>
      <c r="E41" s="101">
        <v>58.67</v>
      </c>
      <c r="F41" s="102">
        <v>4356</v>
      </c>
      <c r="G41" s="103">
        <f t="shared" si="9"/>
        <v>255566.52000000002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24</v>
      </c>
      <c r="M41" s="105">
        <f>F41/V41*60</f>
        <v>1781.9999999999998</v>
      </c>
      <c r="N41" s="106">
        <f>M41/L41</f>
        <v>74.249999999999986</v>
      </c>
      <c r="O41" s="108">
        <f>L41-I41</f>
        <v>1</v>
      </c>
      <c r="P41" s="109">
        <f>N41-K41</f>
        <v>-12.706521739130451</v>
      </c>
      <c r="Q41" s="110">
        <f>N41/K41</f>
        <v>0.85387499999999983</v>
      </c>
      <c r="R41" s="290"/>
      <c r="S41" s="47">
        <v>0.34675925925925927</v>
      </c>
      <c r="T41" s="48">
        <v>0.44861111111111113</v>
      </c>
      <c r="U41" s="111">
        <v>5.333333333333341</v>
      </c>
      <c r="V41" s="112">
        <v>146.66666666666669</v>
      </c>
      <c r="W41" s="113">
        <v>0.44861111111111113</v>
      </c>
      <c r="X41" s="116">
        <v>0.48680555555555549</v>
      </c>
      <c r="Y41" s="12"/>
      <c r="Z41" s="198"/>
      <c r="AA41" s="276"/>
      <c r="AB41" s="277"/>
      <c r="AC41" s="12">
        <v>5</v>
      </c>
      <c r="AD41" s="198"/>
      <c r="AE41" s="117">
        <f>M41-J41</f>
        <v>-218.00000000000023</v>
      </c>
      <c r="AF41" s="110">
        <f>M41/J41</f>
        <v>0.8909999999999999</v>
      </c>
      <c r="AG41" s="282"/>
    </row>
    <row r="42" spans="1:33" ht="15.75" customHeight="1">
      <c r="A42" s="285"/>
      <c r="B42" s="163" t="s">
        <v>183</v>
      </c>
      <c r="C42" s="274" t="s">
        <v>191</v>
      </c>
      <c r="D42" s="275"/>
      <c r="E42" s="101">
        <v>59.54</v>
      </c>
      <c r="F42" s="102">
        <v>3568</v>
      </c>
      <c r="G42" s="103">
        <f t="shared" si="9"/>
        <v>212438.72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24</v>
      </c>
      <c r="M42" s="105">
        <f>F42/V42*60</f>
        <v>1782.5145711906735</v>
      </c>
      <c r="N42" s="106">
        <f>M42/L42</f>
        <v>74.271440466278065</v>
      </c>
      <c r="O42" s="108">
        <f>L42-I42</f>
        <v>1</v>
      </c>
      <c r="P42" s="109">
        <f>N42-K42</f>
        <v>-12.685081272852372</v>
      </c>
      <c r="Q42" s="110">
        <f>N42/K42</f>
        <v>0.85412156536219774</v>
      </c>
      <c r="R42" s="290"/>
      <c r="S42" s="47">
        <v>0.48680555555555549</v>
      </c>
      <c r="T42" s="48">
        <v>0.57020833333333332</v>
      </c>
      <c r="U42" s="111">
        <v>54.999999999999886</v>
      </c>
      <c r="V42" s="112">
        <v>120.10000000000007</v>
      </c>
      <c r="W42" s="113"/>
      <c r="X42" s="116"/>
      <c r="Y42" s="12"/>
      <c r="Z42" s="198"/>
      <c r="AA42" s="276"/>
      <c r="AB42" s="277"/>
      <c r="AC42" s="12">
        <v>3</v>
      </c>
      <c r="AD42" s="198"/>
      <c r="AE42" s="117">
        <f>M42-J42</f>
        <v>-217.48542880932655</v>
      </c>
      <c r="AF42" s="110">
        <f>M42/J42</f>
        <v>0.89125728559533668</v>
      </c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07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07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07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07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22.75</v>
      </c>
      <c r="J55" s="137">
        <f t="shared" si="10"/>
        <v>2000</v>
      </c>
      <c r="K55" s="138">
        <f t="shared" ref="K55" si="11">J55/I55</f>
        <v>87.912087912087912</v>
      </c>
      <c r="L55" s="136">
        <f t="shared" ref="L55:M55" si="12">AVERAGE(L39:L54)</f>
        <v>23.75</v>
      </c>
      <c r="M55" s="137">
        <f t="shared" si="12"/>
        <v>1783.0713814566195</v>
      </c>
      <c r="N55" s="138">
        <f>M55/L55</f>
        <v>75.07668974554187</v>
      </c>
      <c r="O55" s="139">
        <f>L55-I55</f>
        <v>1</v>
      </c>
      <c r="P55" s="140">
        <f>N55-K55</f>
        <v>-12.835398166546042</v>
      </c>
      <c r="Q55" s="141">
        <f>N55/K55</f>
        <v>0.85399734585553877</v>
      </c>
      <c r="R55" s="291"/>
      <c r="S55" s="142">
        <f>S39</f>
        <v>0.25</v>
      </c>
      <c r="T55" s="143">
        <f>INDEX(T39:T54,COUNTA(T39:T54))</f>
        <v>0.57020833333333332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11</v>
      </c>
      <c r="AD55" s="191">
        <f>SUM(AD39:AD54)</f>
        <v>0</v>
      </c>
      <c r="AE55" s="168">
        <f>M55-J55</f>
        <v>-216.92861854338048</v>
      </c>
      <c r="AF55" s="141">
        <f>M55/J55</f>
        <v>0.89153569072830974</v>
      </c>
      <c r="AG55" s="283"/>
    </row>
    <row r="56" spans="1:33" ht="15.75" customHeight="1">
      <c r="A56" s="294" t="s">
        <v>210</v>
      </c>
      <c r="B56" s="114" t="s">
        <v>176</v>
      </c>
      <c r="C56" s="362" t="s">
        <v>177</v>
      </c>
      <c r="D56" s="362"/>
      <c r="E56" s="147">
        <v>19.7</v>
      </c>
      <c r="F56" s="97">
        <v>3519</v>
      </c>
      <c r="G56" s="148">
        <f t="shared" ref="G56:G57" si="13">E56*F56</f>
        <v>69324.3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1079.6318391000511</v>
      </c>
      <c r="N56" s="152">
        <f>M56/L56</f>
        <v>83.048603007696244</v>
      </c>
      <c r="O56" s="154">
        <f>L56-I56</f>
        <v>0</v>
      </c>
      <c r="P56" s="155">
        <f>N56-K56</f>
        <v>-9.259089299996063</v>
      </c>
      <c r="Q56" s="156">
        <f>N56/K56</f>
        <v>0.89969319925004265</v>
      </c>
      <c r="R56" s="289">
        <f>Q72</f>
        <v>0.89568629826765667</v>
      </c>
      <c r="S56" s="157">
        <v>0.29196759259259258</v>
      </c>
      <c r="T56" s="158">
        <v>0.42777777777777776</v>
      </c>
      <c r="U56" s="159"/>
      <c r="V56" s="160">
        <v>195.56666666666666</v>
      </c>
      <c r="W56" s="158"/>
      <c r="X56" s="169"/>
      <c r="Y56" s="12"/>
      <c r="Z56" s="198"/>
      <c r="AA56" s="292"/>
      <c r="AB56" s="293"/>
      <c r="AC56" s="12">
        <v>5</v>
      </c>
      <c r="AD56" s="198"/>
      <c r="AE56" s="115">
        <f>M56-J56</f>
        <v>-120.36816089994886</v>
      </c>
      <c r="AF56" s="156">
        <f>M56/J56</f>
        <v>0.89969319925004265</v>
      </c>
      <c r="AG56" s="281">
        <f>AF72</f>
        <v>0.89568629826765667</v>
      </c>
    </row>
    <row r="57" spans="1:33" ht="15.75" customHeight="1">
      <c r="A57" s="295"/>
      <c r="B57" s="100" t="s">
        <v>194</v>
      </c>
      <c r="C57" s="361" t="s">
        <v>195</v>
      </c>
      <c r="D57" s="361"/>
      <c r="E57" s="101">
        <v>71.84</v>
      </c>
      <c r="F57" s="102">
        <v>1010</v>
      </c>
      <c r="G57" s="103">
        <f t="shared" si="13"/>
        <v>72558.400000000009</v>
      </c>
      <c r="H57" s="26"/>
      <c r="I57" s="104">
        <v>19</v>
      </c>
      <c r="J57" s="105">
        <v>1800</v>
      </c>
      <c r="K57" s="106">
        <f t="shared" ref="K57" si="14">J57/I57</f>
        <v>94.736842105263165</v>
      </c>
      <c r="L57" s="107">
        <v>19</v>
      </c>
      <c r="M57" s="105">
        <f>F57/V57*60</f>
        <v>1607.427055702919</v>
      </c>
      <c r="N57" s="106">
        <f>M57/L57</f>
        <v>84.60142398436416</v>
      </c>
      <c r="O57" s="108">
        <f>L57-I57</f>
        <v>0</v>
      </c>
      <c r="P57" s="109">
        <f>N57-K57</f>
        <v>-10.135418120899004</v>
      </c>
      <c r="Q57" s="110">
        <f>N57/K57</f>
        <v>0.89301503094606605</v>
      </c>
      <c r="R57" s="290"/>
      <c r="S57" s="47">
        <v>0.43145833333333333</v>
      </c>
      <c r="T57" s="48">
        <v>0.45763888888888887</v>
      </c>
      <c r="U57" s="111">
        <v>5.3000000000000291</v>
      </c>
      <c r="V57" s="112">
        <v>37.699999999999974</v>
      </c>
      <c r="W57" s="113"/>
      <c r="X57" s="116"/>
      <c r="Y57" s="12"/>
      <c r="Z57" s="198"/>
      <c r="AA57" s="276"/>
      <c r="AB57" s="277"/>
      <c r="AC57" s="12">
        <v>1</v>
      </c>
      <c r="AD57" s="198"/>
      <c r="AE57" s="117">
        <f>M57-J57</f>
        <v>-192.57294429708099</v>
      </c>
      <c r="AF57" s="110">
        <f>M57/J57</f>
        <v>0.89301503094606616</v>
      </c>
      <c r="AG57" s="282"/>
    </row>
    <row r="58" spans="1:33" ht="15.75" customHeight="1">
      <c r="A58" s="295"/>
      <c r="B58" s="100"/>
      <c r="C58" s="361"/>
      <c r="D58" s="361"/>
      <c r="E58" s="101"/>
      <c r="F58" s="102"/>
      <c r="G58" s="103"/>
      <c r="H58" s="26"/>
      <c r="I58" s="104"/>
      <c r="J58" s="105"/>
      <c r="K58" s="106"/>
      <c r="L58" s="107"/>
      <c r="M58" s="105"/>
      <c r="N58" s="106"/>
      <c r="O58" s="108"/>
      <c r="P58" s="109"/>
      <c r="Q58" s="110"/>
      <c r="R58" s="290"/>
      <c r="S58" s="47"/>
      <c r="T58" s="48"/>
      <c r="U58" s="111"/>
      <c r="V58" s="112"/>
      <c r="W58" s="113"/>
      <c r="X58" s="116"/>
      <c r="Y58" s="12"/>
      <c r="Z58" s="198"/>
      <c r="AA58" s="276"/>
      <c r="AB58" s="277"/>
      <c r="AC58" s="12"/>
      <c r="AD58" s="198"/>
      <c r="AE58" s="117"/>
      <c r="AF58" s="110"/>
      <c r="AG58" s="282"/>
    </row>
    <row r="59" spans="1:33" ht="15.75" customHeight="1">
      <c r="A59" s="295"/>
      <c r="B59" s="100"/>
      <c r="C59" s="361"/>
      <c r="D59" s="361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12"/>
      <c r="Z59" s="198"/>
      <c r="AA59" s="276"/>
      <c r="AB59" s="277"/>
      <c r="AC59" s="12"/>
      <c r="AD59" s="198"/>
      <c r="AE59" s="199"/>
      <c r="AF59" s="200"/>
      <c r="AG59" s="282"/>
    </row>
    <row r="60" spans="1:33" ht="15.75" customHeight="1">
      <c r="A60" s="296"/>
      <c r="B60" s="100"/>
      <c r="C60" s="361"/>
      <c r="D60" s="361"/>
      <c r="E60" s="101"/>
      <c r="F60" s="105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99"/>
      <c r="AF60" s="200"/>
      <c r="AG60" s="282"/>
    </row>
    <row r="61" spans="1:33" ht="15.75" customHeight="1">
      <c r="A61" s="296"/>
      <c r="B61" s="100"/>
      <c r="C61" s="361"/>
      <c r="D61" s="361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99"/>
      <c r="AF61" s="200"/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07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15">AVERAGE(I56:I71)</f>
        <v>16</v>
      </c>
      <c r="J72" s="137">
        <f t="shared" si="15"/>
        <v>1500</v>
      </c>
      <c r="K72" s="138">
        <f t="shared" ref="K72:K75" si="16">J72/I72</f>
        <v>93.75</v>
      </c>
      <c r="L72" s="136">
        <f t="shared" ref="L72:M72" si="17">AVERAGE(L56:L71)</f>
        <v>16</v>
      </c>
      <c r="M72" s="137">
        <f t="shared" si="17"/>
        <v>1343.529447401485</v>
      </c>
      <c r="N72" s="138">
        <f>M72/L72</f>
        <v>83.97059046259281</v>
      </c>
      <c r="O72" s="139">
        <f>L72-I72</f>
        <v>0</v>
      </c>
      <c r="P72" s="140">
        <f>N72-K72</f>
        <v>-9.7794095374071901</v>
      </c>
      <c r="Q72" s="141">
        <f>N72/K72</f>
        <v>0.89568629826765667</v>
      </c>
      <c r="R72" s="291"/>
      <c r="S72" s="142">
        <f>S56</f>
        <v>0.29196759259259258</v>
      </c>
      <c r="T72" s="143">
        <f>INDEX(T56:T71,COUNTA(T56:T71))</f>
        <v>0.45763888888888887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6</v>
      </c>
      <c r="AD72" s="191">
        <f>SUM(AD56:AD71)</f>
        <v>0</v>
      </c>
      <c r="AE72" s="168">
        <f>M72-J72</f>
        <v>-156.47055259851504</v>
      </c>
      <c r="AF72" s="141">
        <f>M72/J72</f>
        <v>0.89568629826765667</v>
      </c>
      <c r="AG72" s="283"/>
    </row>
    <row r="73" spans="1:33" ht="15.75" customHeight="1">
      <c r="A73" s="284" t="s">
        <v>118</v>
      </c>
      <c r="B73" s="100" t="s">
        <v>211</v>
      </c>
      <c r="C73" s="274" t="s">
        <v>212</v>
      </c>
      <c r="D73" s="275"/>
      <c r="E73" s="101">
        <v>27.05</v>
      </c>
      <c r="F73" s="102">
        <v>715</v>
      </c>
      <c r="G73" s="121">
        <f t="shared" ref="G73:G75" si="18">E73*F73</f>
        <v>19340.75</v>
      </c>
      <c r="H73" s="122"/>
      <c r="I73" s="104">
        <v>6</v>
      </c>
      <c r="J73" s="105">
        <v>3273</v>
      </c>
      <c r="K73" s="106">
        <f t="shared" si="16"/>
        <v>545.5</v>
      </c>
      <c r="L73" s="107">
        <v>6</v>
      </c>
      <c r="M73" s="105">
        <f>F73/V73*60</f>
        <v>2962.0253164556962</v>
      </c>
      <c r="N73" s="106">
        <f>M73/L73</f>
        <v>493.67088607594934</v>
      </c>
      <c r="O73" s="108">
        <f>L73-I73</f>
        <v>0</v>
      </c>
      <c r="P73" s="109">
        <f>N73-K73</f>
        <v>-51.82911392405066</v>
      </c>
      <c r="Q73" s="110">
        <f>N73/K73</f>
        <v>0.90498787548295023</v>
      </c>
      <c r="R73" s="289">
        <f>Q89</f>
        <v>0.90431694293290155</v>
      </c>
      <c r="S73" s="47">
        <v>0.42916666666666664</v>
      </c>
      <c r="T73" s="48">
        <v>0.43922453703703701</v>
      </c>
      <c r="U73" s="111">
        <v>4.6333333333333115</v>
      </c>
      <c r="V73" s="112">
        <v>14.483333333333333</v>
      </c>
      <c r="W73" s="113"/>
      <c r="X73" s="116"/>
      <c r="Y73" s="12"/>
      <c r="Z73" s="198"/>
      <c r="AA73" s="292"/>
      <c r="AB73" s="293"/>
      <c r="AC73" s="12">
        <v>1</v>
      </c>
      <c r="AD73" s="198"/>
      <c r="AE73" s="115">
        <f>M73-J73</f>
        <v>-310.97468354430384</v>
      </c>
      <c r="AF73" s="156">
        <f>M73/J73</f>
        <v>0.90498787548295023</v>
      </c>
      <c r="AG73" s="281">
        <f>AF89</f>
        <v>0.90431694293290144</v>
      </c>
    </row>
    <row r="74" spans="1:33" ht="15.75" customHeight="1">
      <c r="A74" s="285"/>
      <c r="B74" s="100" t="s">
        <v>211</v>
      </c>
      <c r="C74" s="274" t="s">
        <v>215</v>
      </c>
      <c r="D74" s="275"/>
      <c r="E74" s="101">
        <v>26.21</v>
      </c>
      <c r="F74" s="102">
        <v>2570</v>
      </c>
      <c r="G74" s="121">
        <f t="shared" si="18"/>
        <v>67359.7</v>
      </c>
      <c r="H74" s="62"/>
      <c r="I74" s="104">
        <v>6</v>
      </c>
      <c r="J74" s="105">
        <v>3273</v>
      </c>
      <c r="K74" s="106">
        <f t="shared" si="16"/>
        <v>545.5</v>
      </c>
      <c r="L74" s="118">
        <v>6</v>
      </c>
      <c r="M74" s="105">
        <f>F74/V74*60</f>
        <v>2963.4849455477242</v>
      </c>
      <c r="N74" s="106">
        <f>M74/L74</f>
        <v>493.91415759128739</v>
      </c>
      <c r="O74" s="123">
        <f>L74-I74</f>
        <v>0</v>
      </c>
      <c r="P74" s="124">
        <f>N74-K74</f>
        <v>-51.585842408712608</v>
      </c>
      <c r="Q74" s="125">
        <f>N74/K74</f>
        <v>0.90543383609768546</v>
      </c>
      <c r="R74" s="290"/>
      <c r="S74" s="47">
        <v>0.44236111111111109</v>
      </c>
      <c r="T74" s="48">
        <v>0.47849537037037038</v>
      </c>
      <c r="U74" s="111">
        <v>4.5166666666666799</v>
      </c>
      <c r="V74" s="112">
        <v>52.033333333333367</v>
      </c>
      <c r="W74" s="113">
        <v>0.47849537037037038</v>
      </c>
      <c r="X74" s="116">
        <v>0.51736111111111116</v>
      </c>
      <c r="Y74" s="12"/>
      <c r="Z74" s="198"/>
      <c r="AA74" s="276"/>
      <c r="AB74" s="277"/>
      <c r="AC74" s="12">
        <v>1</v>
      </c>
      <c r="AD74" s="198"/>
      <c r="AE74" s="117">
        <f>M74-J74</f>
        <v>-309.51505445227576</v>
      </c>
      <c r="AF74" s="110">
        <f>M74/J74</f>
        <v>0.90543383609768535</v>
      </c>
      <c r="AG74" s="282"/>
    </row>
    <row r="75" spans="1:33" ht="15.75" customHeight="1">
      <c r="A75" s="285"/>
      <c r="B75" s="100" t="s">
        <v>178</v>
      </c>
      <c r="C75" s="274" t="s">
        <v>216</v>
      </c>
      <c r="D75" s="275"/>
      <c r="E75" s="101">
        <v>21.92</v>
      </c>
      <c r="F75" s="102">
        <v>1744</v>
      </c>
      <c r="G75" s="121">
        <f t="shared" si="18"/>
        <v>38228.480000000003</v>
      </c>
      <c r="H75" s="62"/>
      <c r="I75" s="104">
        <v>6</v>
      </c>
      <c r="J75" s="105">
        <v>3600</v>
      </c>
      <c r="K75" s="106">
        <f t="shared" si="16"/>
        <v>600</v>
      </c>
      <c r="L75" s="118">
        <v>6</v>
      </c>
      <c r="M75" s="105">
        <f>F75/V75*60</f>
        <v>3249.6894409937968</v>
      </c>
      <c r="N75" s="106">
        <f>M75/L75</f>
        <v>541.61490683229943</v>
      </c>
      <c r="O75" s="123">
        <f>L75-I75</f>
        <v>0</v>
      </c>
      <c r="P75" s="124">
        <f>N75-K75</f>
        <v>-58.385093167700575</v>
      </c>
      <c r="Q75" s="125">
        <f>N75/K75</f>
        <v>0.90269151138716575</v>
      </c>
      <c r="R75" s="290"/>
      <c r="S75" s="47">
        <v>0.51736111111111116</v>
      </c>
      <c r="T75" s="48">
        <v>0.53972222222222221</v>
      </c>
      <c r="U75" s="111">
        <v>55.966666666666725</v>
      </c>
      <c r="V75" s="112">
        <v>32.199999999999918</v>
      </c>
      <c r="W75" s="113"/>
      <c r="X75" s="116"/>
      <c r="Y75" s="12"/>
      <c r="Z75" s="198"/>
      <c r="AA75" s="276"/>
      <c r="AB75" s="277"/>
      <c r="AC75" s="12">
        <v>1</v>
      </c>
      <c r="AD75" s="198"/>
      <c r="AE75" s="117">
        <f>M75-J75</f>
        <v>-350.31055900620322</v>
      </c>
      <c r="AF75" s="110">
        <f>M75/J75</f>
        <v>0.90269151138716575</v>
      </c>
      <c r="AG75" s="282"/>
    </row>
    <row r="76" spans="1:33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27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27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13"/>
      <c r="X83" s="127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13"/>
      <c r="X84" s="127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13"/>
      <c r="X85" s="127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13"/>
      <c r="X86" s="127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13"/>
      <c r="X87" s="127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19">AVERAGE(I73:I88)</f>
        <v>6</v>
      </c>
      <c r="J89" s="137">
        <f t="shared" si="19"/>
        <v>3382</v>
      </c>
      <c r="K89" s="138">
        <f t="shared" ref="K89" si="20">J89/I89</f>
        <v>563.66666666666663</v>
      </c>
      <c r="L89" s="136">
        <f t="shared" ref="L89:M89" si="21">AVERAGE(L73:L88)</f>
        <v>6</v>
      </c>
      <c r="M89" s="137">
        <f t="shared" si="21"/>
        <v>3058.3999009990725</v>
      </c>
      <c r="N89" s="138">
        <f>M89/L89</f>
        <v>509.73331683317878</v>
      </c>
      <c r="O89" s="139">
        <f>L89-I89</f>
        <v>0</v>
      </c>
      <c r="P89" s="140">
        <f>N89-K89</f>
        <v>-53.933349833487853</v>
      </c>
      <c r="Q89" s="141">
        <f>N89/K89</f>
        <v>0.90431694293290155</v>
      </c>
      <c r="R89" s="291"/>
      <c r="S89" s="142">
        <f>S73</f>
        <v>0.42916666666666664</v>
      </c>
      <c r="T89" s="143">
        <f>INDEX(T73:T88,COUNTA(T73:T88))</f>
        <v>0.53972222222222221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9"/>
      <c r="AB89" s="280"/>
      <c r="AC89" s="179">
        <f>SUM(AC73:AC88)</f>
        <v>3</v>
      </c>
      <c r="AD89" s="191">
        <f>SUM(AD73:AD88)</f>
        <v>0</v>
      </c>
      <c r="AE89" s="168">
        <f>M89-J89</f>
        <v>-323.60009900092746</v>
      </c>
      <c r="AF89" s="141">
        <f>M89/J89</f>
        <v>0.90431694293290144</v>
      </c>
      <c r="AG89" s="283"/>
    </row>
    <row r="90" spans="1:33" ht="15.75" customHeight="1">
      <c r="A90" s="294" t="s">
        <v>220</v>
      </c>
      <c r="B90" s="146" t="s">
        <v>181</v>
      </c>
      <c r="C90" s="287" t="s">
        <v>203</v>
      </c>
      <c r="D90" s="288"/>
      <c r="E90" s="147">
        <v>58.17</v>
      </c>
      <c r="F90" s="97">
        <v>1819</v>
      </c>
      <c r="G90" s="148">
        <f t="shared" ref="G90:G91" si="22">E90*F90</f>
        <v>105811.23</v>
      </c>
      <c r="H90" s="149"/>
      <c r="I90" s="150">
        <v>19</v>
      </c>
      <c r="J90" s="151">
        <v>1800</v>
      </c>
      <c r="K90" s="152">
        <f>J90/I90</f>
        <v>94.736842105263165</v>
      </c>
      <c r="L90" s="153">
        <v>20</v>
      </c>
      <c r="M90" s="151">
        <f>F90/V90*60</f>
        <v>1605.0000000000018</v>
      </c>
      <c r="N90" s="152">
        <f>M90/L90</f>
        <v>80.250000000000085</v>
      </c>
      <c r="O90" s="154">
        <f>L90-I90</f>
        <v>1</v>
      </c>
      <c r="P90" s="155">
        <f>N90-K90</f>
        <v>-14.486842105263079</v>
      </c>
      <c r="Q90" s="156">
        <f>N90/K90</f>
        <v>0.84708333333333419</v>
      </c>
      <c r="R90" s="289">
        <f>Q106</f>
        <v>0.83746358853962921</v>
      </c>
      <c r="S90" s="157">
        <v>0.70833333333333337</v>
      </c>
      <c r="T90" s="158">
        <v>0.75555555555555554</v>
      </c>
      <c r="U90" s="159"/>
      <c r="V90" s="160">
        <v>67.999999999999915</v>
      </c>
      <c r="W90" s="158"/>
      <c r="X90" s="169"/>
      <c r="Y90" s="196"/>
      <c r="Z90" s="197"/>
      <c r="AA90" s="292"/>
      <c r="AB90" s="293"/>
      <c r="AC90" s="196">
        <v>1</v>
      </c>
      <c r="AD90" s="197"/>
      <c r="AE90" s="115">
        <f>M90-J90</f>
        <v>-194.99999999999818</v>
      </c>
      <c r="AF90" s="156">
        <f>M90/J90</f>
        <v>0.89166666666666772</v>
      </c>
      <c r="AG90" s="281">
        <f>AF106</f>
        <v>0.85840017825311998</v>
      </c>
    </row>
    <row r="91" spans="1:33" ht="15.75" customHeight="1">
      <c r="A91" s="295"/>
      <c r="B91" s="163" t="s">
        <v>181</v>
      </c>
      <c r="C91" s="274" t="s">
        <v>221</v>
      </c>
      <c r="D91" s="275"/>
      <c r="E91" s="101">
        <v>42.93</v>
      </c>
      <c r="F91" s="102">
        <v>4629</v>
      </c>
      <c r="G91" s="103">
        <f t="shared" si="22"/>
        <v>198722.97</v>
      </c>
      <c r="H91" s="26"/>
      <c r="I91" s="104">
        <v>21</v>
      </c>
      <c r="J91" s="105">
        <v>1800</v>
      </c>
      <c r="K91" s="106">
        <f t="shared" ref="K91" si="23">J91/I91</f>
        <v>85.714285714285708</v>
      </c>
      <c r="L91" s="107">
        <v>21</v>
      </c>
      <c r="M91" s="105">
        <f>F91/V91*60</f>
        <v>1485.2406417112302</v>
      </c>
      <c r="N91" s="106">
        <f>M91/L91</f>
        <v>70.725744843391908</v>
      </c>
      <c r="O91" s="108">
        <f>L91-I91</f>
        <v>0</v>
      </c>
      <c r="P91" s="109">
        <f>N91-K91</f>
        <v>-14.9885408708938</v>
      </c>
      <c r="Q91" s="110">
        <f>N91/K91</f>
        <v>0.82513368983957236</v>
      </c>
      <c r="R91" s="290"/>
      <c r="S91" s="47">
        <v>0.75902777777777775</v>
      </c>
      <c r="T91" s="48">
        <v>0.88888888888888884</v>
      </c>
      <c r="U91" s="111">
        <v>4.9999999999999822</v>
      </c>
      <c r="V91" s="112">
        <v>186.99999999999997</v>
      </c>
      <c r="W91" s="113"/>
      <c r="X91" s="116"/>
      <c r="Y91" s="12"/>
      <c r="Z91" s="198"/>
      <c r="AA91" s="276"/>
      <c r="AB91" s="277"/>
      <c r="AC91" s="12">
        <v>4</v>
      </c>
      <c r="AD91" s="198"/>
      <c r="AE91" s="117">
        <f>M91-J91</f>
        <v>-314.75935828876982</v>
      </c>
      <c r="AF91" s="110">
        <f>M91/J91</f>
        <v>0.82513368983957236</v>
      </c>
      <c r="AG91" s="282"/>
    </row>
    <row r="92" spans="1:33" ht="15.75" customHeight="1">
      <c r="A92" s="295"/>
      <c r="B92" s="163"/>
      <c r="C92" s="274"/>
      <c r="D92" s="275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16"/>
      <c r="Y92" s="12"/>
      <c r="Z92" s="198"/>
      <c r="AA92" s="276"/>
      <c r="AB92" s="277"/>
      <c r="AC92" s="12"/>
      <c r="AD92" s="198"/>
      <c r="AE92" s="117"/>
      <c r="AF92" s="110"/>
      <c r="AG92" s="282"/>
    </row>
    <row r="93" spans="1:33" ht="15.75" customHeight="1">
      <c r="A93" s="295"/>
      <c r="B93" s="163"/>
      <c r="C93" s="274"/>
      <c r="D93" s="275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282"/>
    </row>
    <row r="94" spans="1:33" ht="15.75" customHeight="1">
      <c r="A94" s="296"/>
      <c r="B94" s="163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282"/>
    </row>
    <row r="95" spans="1:33" ht="15.75" customHeight="1">
      <c r="A95" s="296"/>
      <c r="B95" s="163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282"/>
    </row>
    <row r="96" spans="1:33" ht="15.75" customHeight="1">
      <c r="A96" s="296"/>
      <c r="B96" s="163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76"/>
      <c r="AB96" s="277"/>
      <c r="AC96" s="12"/>
      <c r="AD96" s="198"/>
      <c r="AE96" s="117"/>
      <c r="AF96" s="110"/>
      <c r="AG96" s="282"/>
    </row>
    <row r="97" spans="1:33" ht="15.75" customHeight="1">
      <c r="A97" s="296"/>
      <c r="B97" s="163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76"/>
      <c r="AB97" s="277"/>
      <c r="AC97" s="12"/>
      <c r="AD97" s="198"/>
      <c r="AE97" s="117"/>
      <c r="AF97" s="110"/>
      <c r="AG97" s="282"/>
    </row>
    <row r="98" spans="1:33" ht="15.75" customHeight="1">
      <c r="A98" s="296"/>
      <c r="B98" s="163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76"/>
      <c r="AB98" s="277"/>
      <c r="AC98" s="12"/>
      <c r="AD98" s="198"/>
      <c r="AE98" s="117"/>
      <c r="AF98" s="110"/>
      <c r="AG98" s="282"/>
    </row>
    <row r="99" spans="1:33" ht="15.75" customHeight="1">
      <c r="A99" s="296"/>
      <c r="B99" s="163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76"/>
      <c r="AB99" s="277"/>
      <c r="AC99" s="12"/>
      <c r="AD99" s="198"/>
      <c r="AE99" s="117"/>
      <c r="AF99" s="110"/>
      <c r="AG99" s="282"/>
    </row>
    <row r="100" spans="1:33" ht="15.75" customHeight="1">
      <c r="A100" s="296"/>
      <c r="B100" s="163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76"/>
      <c r="AB100" s="277"/>
      <c r="AC100" s="12"/>
      <c r="AD100" s="198"/>
      <c r="AE100" s="117"/>
      <c r="AF100" s="110"/>
      <c r="AG100" s="282"/>
    </row>
    <row r="101" spans="1:33" ht="15.75" customHeight="1">
      <c r="A101" s="296"/>
      <c r="B101" s="163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76"/>
      <c r="AB101" s="277"/>
      <c r="AC101" s="12"/>
      <c r="AD101" s="198"/>
      <c r="AE101" s="117"/>
      <c r="AF101" s="110"/>
      <c r="AG101" s="282"/>
    </row>
    <row r="102" spans="1:33" ht="15.75" customHeight="1">
      <c r="A102" s="296"/>
      <c r="B102" s="163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76"/>
      <c r="AB102" s="277"/>
      <c r="AC102" s="12"/>
      <c r="AD102" s="198"/>
      <c r="AE102" s="117"/>
      <c r="AF102" s="110"/>
      <c r="AG102" s="282"/>
    </row>
    <row r="103" spans="1:33" ht="15.75" customHeight="1">
      <c r="A103" s="296"/>
      <c r="B103" s="163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76"/>
      <c r="AB103" s="277"/>
      <c r="AC103" s="12"/>
      <c r="AD103" s="198"/>
      <c r="AE103" s="117"/>
      <c r="AF103" s="110"/>
      <c r="AG103" s="282"/>
    </row>
    <row r="104" spans="1:33" ht="15.75" customHeight="1">
      <c r="A104" s="296"/>
      <c r="B104" s="163"/>
      <c r="C104" s="274"/>
      <c r="D104" s="275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76"/>
      <c r="AB104" s="277"/>
      <c r="AC104" s="12"/>
      <c r="AD104" s="198"/>
      <c r="AE104" s="117"/>
      <c r="AF104" s="110"/>
      <c r="AG104" s="282"/>
    </row>
    <row r="105" spans="1:33" ht="15.75" customHeight="1">
      <c r="A105" s="296"/>
      <c r="B105" s="163"/>
      <c r="C105" s="274"/>
      <c r="D105" s="275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76"/>
      <c r="AB105" s="277"/>
      <c r="AC105" s="12"/>
      <c r="AD105" s="198"/>
      <c r="AE105" s="165"/>
      <c r="AF105" s="125"/>
      <c r="AG105" s="282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20</v>
      </c>
      <c r="J106" s="137">
        <f t="shared" si="24"/>
        <v>1800</v>
      </c>
      <c r="K106" s="138">
        <f t="shared" ref="K106" si="25">J106/I106</f>
        <v>90</v>
      </c>
      <c r="L106" s="136">
        <f t="shared" ref="L106:M106" si="26">AVERAGE(L90:L105)</f>
        <v>20.5</v>
      </c>
      <c r="M106" s="137">
        <f t="shared" si="26"/>
        <v>1545.120320855616</v>
      </c>
      <c r="N106" s="138">
        <f>M106/L106</f>
        <v>75.37172296856663</v>
      </c>
      <c r="O106" s="139">
        <f>L106-I106</f>
        <v>0.5</v>
      </c>
      <c r="P106" s="140">
        <f>N106-K106</f>
        <v>-14.62827703143337</v>
      </c>
      <c r="Q106" s="141">
        <f>N106/K106</f>
        <v>0.83746358853962921</v>
      </c>
      <c r="R106" s="291"/>
      <c r="S106" s="142">
        <f>S90</f>
        <v>0.70833333333333337</v>
      </c>
      <c r="T106" s="143">
        <f>INDEX(T90:T105,COUNTA(T90:T105))</f>
        <v>0.88888888888888884</v>
      </c>
      <c r="U106" s="144"/>
      <c r="V106" s="166"/>
      <c r="W106" s="167"/>
      <c r="X106" s="138"/>
      <c r="Y106" s="179">
        <f t="shared" ref="Y106:Z106" si="27">SUM(Y90:Y105)</f>
        <v>0</v>
      </c>
      <c r="Z106" s="180">
        <f t="shared" si="27"/>
        <v>0</v>
      </c>
      <c r="AA106" s="279"/>
      <c r="AB106" s="280"/>
      <c r="AC106" s="179">
        <f t="shared" ref="AC106:AD106" si="28">SUM(AC90:AC105)</f>
        <v>5</v>
      </c>
      <c r="AD106" s="180">
        <f t="shared" si="28"/>
        <v>0</v>
      </c>
      <c r="AE106" s="168">
        <f>M106-J106</f>
        <v>-254.879679144384</v>
      </c>
      <c r="AF106" s="141">
        <f>M106/J106</f>
        <v>0.85840017825311998</v>
      </c>
      <c r="AG106" s="283"/>
    </row>
    <row r="107" spans="1:33" ht="15.75" customHeight="1">
      <c r="A107" s="284" t="s">
        <v>196</v>
      </c>
      <c r="B107" s="146" t="s">
        <v>181</v>
      </c>
      <c r="C107" s="287" t="s">
        <v>201</v>
      </c>
      <c r="D107" s="288"/>
      <c r="E107" s="147">
        <v>54.09</v>
      </c>
      <c r="F107" s="159">
        <v>1424</v>
      </c>
      <c r="G107" s="148">
        <f t="shared" ref="G107:G110" si="29">E107*F107</f>
        <v>77024.160000000003</v>
      </c>
      <c r="H107" s="149"/>
      <c r="I107" s="150">
        <v>19</v>
      </c>
      <c r="J107" s="151">
        <v>2000</v>
      </c>
      <c r="K107" s="152">
        <f>J107/I107</f>
        <v>105.26315789473684</v>
      </c>
      <c r="L107" s="153">
        <v>20</v>
      </c>
      <c r="M107" s="151">
        <f>F107/V107*60</f>
        <v>1784.3369300382867</v>
      </c>
      <c r="N107" s="152">
        <f>M107/L107</f>
        <v>89.216846501914333</v>
      </c>
      <c r="O107" s="154">
        <f>L107-I107</f>
        <v>1</v>
      </c>
      <c r="P107" s="155">
        <f>N107-K107</f>
        <v>-16.046311392822503</v>
      </c>
      <c r="Q107" s="156">
        <f>N107/K107</f>
        <v>0.84756004176818622</v>
      </c>
      <c r="R107" s="289">
        <f>Q123</f>
        <v>0.85235563700375094</v>
      </c>
      <c r="S107" s="157">
        <v>0.70841435185185186</v>
      </c>
      <c r="T107" s="158">
        <v>0.7416666666666667</v>
      </c>
      <c r="U107" s="159"/>
      <c r="V107" s="160">
        <v>47.883333333333354</v>
      </c>
      <c r="W107" s="97"/>
      <c r="X107" s="98"/>
      <c r="Y107" s="196"/>
      <c r="Z107" s="197"/>
      <c r="AA107" s="292"/>
      <c r="AB107" s="293"/>
      <c r="AC107" s="196">
        <v>1</v>
      </c>
      <c r="AD107" s="197"/>
      <c r="AE107" s="115">
        <f>M107-J107</f>
        <v>-215.66306996171329</v>
      </c>
      <c r="AF107" s="156">
        <f>M107/J107</f>
        <v>0.89216846501914338</v>
      </c>
      <c r="AG107" s="358">
        <f>AF123</f>
        <v>0.89200008523648355</v>
      </c>
    </row>
    <row r="108" spans="1:33" ht="15.75" customHeight="1">
      <c r="A108" s="285"/>
      <c r="B108" s="163" t="s">
        <v>181</v>
      </c>
      <c r="C108" s="274" t="s">
        <v>197</v>
      </c>
      <c r="D108" s="275"/>
      <c r="E108" s="101">
        <v>57.3</v>
      </c>
      <c r="F108" s="111">
        <v>1442</v>
      </c>
      <c r="G108" s="103">
        <f t="shared" si="29"/>
        <v>82626.599999999991</v>
      </c>
      <c r="H108" s="26"/>
      <c r="I108" s="104">
        <v>21</v>
      </c>
      <c r="J108" s="105">
        <v>2000</v>
      </c>
      <c r="K108" s="106">
        <f t="shared" ref="K108:K110" si="30">J108/I108</f>
        <v>95.238095238095241</v>
      </c>
      <c r="L108" s="107">
        <v>22</v>
      </c>
      <c r="M108" s="105">
        <f>F108/V108*60</f>
        <v>1785.144429160935</v>
      </c>
      <c r="N108" s="106">
        <f>M108/L108</f>
        <v>81.142928598224316</v>
      </c>
      <c r="O108" s="108">
        <f>L108-I108</f>
        <v>1</v>
      </c>
      <c r="P108" s="109">
        <f>N108-K108</f>
        <v>-14.095166639870925</v>
      </c>
      <c r="Q108" s="110">
        <f>N108/K108</f>
        <v>0.85200075028135525</v>
      </c>
      <c r="R108" s="290"/>
      <c r="S108" s="47">
        <v>0.74513888888888891</v>
      </c>
      <c r="T108" s="48">
        <v>0.77879629629629632</v>
      </c>
      <c r="U108" s="111">
        <v>4.9999999999999822</v>
      </c>
      <c r="V108" s="112">
        <v>48.466666666666676</v>
      </c>
      <c r="W108" s="113"/>
      <c r="X108" s="116"/>
      <c r="Y108" s="12"/>
      <c r="Z108" s="198"/>
      <c r="AA108" s="276"/>
      <c r="AB108" s="277"/>
      <c r="AC108" s="12">
        <v>1</v>
      </c>
      <c r="AD108" s="198"/>
      <c r="AE108" s="117">
        <f>M108-J108</f>
        <v>-214.85557083906497</v>
      </c>
      <c r="AF108" s="110">
        <f>M108/J108</f>
        <v>0.89257221458046754</v>
      </c>
      <c r="AG108" s="359"/>
    </row>
    <row r="109" spans="1:33" ht="15.75" customHeight="1">
      <c r="A109" s="285"/>
      <c r="B109" s="163" t="s">
        <v>181</v>
      </c>
      <c r="C109" s="274" t="s">
        <v>199</v>
      </c>
      <c r="D109" s="275"/>
      <c r="E109" s="101">
        <v>56.87</v>
      </c>
      <c r="F109" s="111">
        <v>1656</v>
      </c>
      <c r="G109" s="103">
        <f t="shared" si="29"/>
        <v>94176.72</v>
      </c>
      <c r="H109" s="26"/>
      <c r="I109" s="104">
        <v>23</v>
      </c>
      <c r="J109" s="105">
        <v>2000</v>
      </c>
      <c r="K109" s="106">
        <f t="shared" si="30"/>
        <v>86.956521739130437</v>
      </c>
      <c r="L109" s="107">
        <v>24</v>
      </c>
      <c r="M109" s="105">
        <f>F109/V109*60</f>
        <v>1782.7751196172258</v>
      </c>
      <c r="N109" s="106">
        <f>M109/L109</f>
        <v>74.28229665071774</v>
      </c>
      <c r="O109" s="108">
        <f>L109-I109</f>
        <v>1</v>
      </c>
      <c r="P109" s="109">
        <f>N109-K109</f>
        <v>-12.674225088412697</v>
      </c>
      <c r="Q109" s="110">
        <f>N109/K109</f>
        <v>0.85424641148325398</v>
      </c>
      <c r="R109" s="290"/>
      <c r="S109" s="47">
        <v>0.78212962962962962</v>
      </c>
      <c r="T109" s="48">
        <v>0.8208333333333333</v>
      </c>
      <c r="U109" s="111">
        <v>4.799999999999951</v>
      </c>
      <c r="V109" s="112">
        <v>55.733333333333306</v>
      </c>
      <c r="W109" s="113"/>
      <c r="X109" s="116"/>
      <c r="Y109" s="12"/>
      <c r="Z109" s="198"/>
      <c r="AA109" s="276"/>
      <c r="AB109" s="277"/>
      <c r="AC109" s="12">
        <v>1</v>
      </c>
      <c r="AD109" s="198"/>
      <c r="AE109" s="117">
        <f>M109-J109</f>
        <v>-217.22488038277424</v>
      </c>
      <c r="AF109" s="110">
        <f>M109/J109</f>
        <v>0.89138755980861284</v>
      </c>
      <c r="AG109" s="359"/>
    </row>
    <row r="110" spans="1:33" ht="15.75" customHeight="1">
      <c r="A110" s="285"/>
      <c r="B110" s="163" t="s">
        <v>181</v>
      </c>
      <c r="C110" s="274" t="s">
        <v>198</v>
      </c>
      <c r="D110" s="275"/>
      <c r="E110" s="101">
        <v>56.79</v>
      </c>
      <c r="F110" s="111">
        <v>2030</v>
      </c>
      <c r="G110" s="103">
        <f t="shared" si="29"/>
        <v>115283.7</v>
      </c>
      <c r="H110" s="26"/>
      <c r="I110" s="104">
        <v>23</v>
      </c>
      <c r="J110" s="105">
        <v>2000</v>
      </c>
      <c r="K110" s="106">
        <f t="shared" si="30"/>
        <v>86.956521739130437</v>
      </c>
      <c r="L110" s="107">
        <v>24</v>
      </c>
      <c r="M110" s="105">
        <f>F110/V110*60</f>
        <v>1783.7442030754207</v>
      </c>
      <c r="N110" s="106">
        <f>M110/L110</f>
        <v>74.322675128142535</v>
      </c>
      <c r="O110" s="108">
        <f>L110-I110</f>
        <v>1</v>
      </c>
      <c r="P110" s="109">
        <f>N110-K110</f>
        <v>-12.633846610987902</v>
      </c>
      <c r="Q110" s="110">
        <f>N110/K110</f>
        <v>0.8547107639736391</v>
      </c>
      <c r="R110" s="290"/>
      <c r="S110" s="47">
        <v>0.82430555555555551</v>
      </c>
      <c r="T110" s="48">
        <v>0.87172453703703701</v>
      </c>
      <c r="U110" s="111">
        <v>4.9999999999999822</v>
      </c>
      <c r="V110" s="112">
        <v>68.283333333333346</v>
      </c>
      <c r="W110" s="113"/>
      <c r="X110" s="116"/>
      <c r="Y110" s="12"/>
      <c r="Z110" s="198"/>
      <c r="AA110" s="276"/>
      <c r="AB110" s="277"/>
      <c r="AC110" s="12">
        <v>1</v>
      </c>
      <c r="AD110" s="198"/>
      <c r="AE110" s="117">
        <f>M110-J110</f>
        <v>-216.25579692457927</v>
      </c>
      <c r="AF110" s="110">
        <f>M110/J110</f>
        <v>0.89187210153771035</v>
      </c>
      <c r="AG110" s="359"/>
    </row>
    <row r="111" spans="1:33" ht="15.75" customHeight="1">
      <c r="A111" s="285"/>
      <c r="B111" s="163"/>
      <c r="C111" s="274"/>
      <c r="D111" s="275"/>
      <c r="E111" s="101"/>
      <c r="F111" s="111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359"/>
    </row>
    <row r="112" spans="1:33" ht="15.75" customHeight="1">
      <c r="A112" s="285"/>
      <c r="B112" s="163"/>
      <c r="C112" s="274"/>
      <c r="D112" s="275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359"/>
    </row>
    <row r="113" spans="1:33" ht="15.75" customHeight="1">
      <c r="A113" s="285"/>
      <c r="B113" s="163"/>
      <c r="C113" s="274"/>
      <c r="D113" s="275"/>
      <c r="E113" s="101"/>
      <c r="F113" s="111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12"/>
      <c r="Z113" s="198"/>
      <c r="AA113" s="276"/>
      <c r="AB113" s="277"/>
      <c r="AC113" s="12"/>
      <c r="AD113" s="198"/>
      <c r="AE113" s="117"/>
      <c r="AF113" s="110"/>
      <c r="AG113" s="359"/>
    </row>
    <row r="114" spans="1:33" ht="15.75" customHeight="1">
      <c r="A114" s="285"/>
      <c r="B114" s="163"/>
      <c r="C114" s="274"/>
      <c r="D114" s="275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12"/>
      <c r="Z114" s="198"/>
      <c r="AA114" s="276"/>
      <c r="AB114" s="277"/>
      <c r="AC114" s="12"/>
      <c r="AD114" s="198"/>
      <c r="AE114" s="117"/>
      <c r="AF114" s="110"/>
      <c r="AG114" s="359"/>
    </row>
    <row r="115" spans="1:33" ht="15.75" customHeight="1">
      <c r="A115" s="285"/>
      <c r="B115" s="163"/>
      <c r="C115" s="274"/>
      <c r="D115" s="275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12"/>
      <c r="Z115" s="198"/>
      <c r="AA115" s="276"/>
      <c r="AB115" s="277"/>
      <c r="AC115" s="12"/>
      <c r="AD115" s="198"/>
      <c r="AE115" s="117"/>
      <c r="AF115" s="110"/>
      <c r="AG115" s="359"/>
    </row>
    <row r="116" spans="1:33" ht="15.75" customHeight="1">
      <c r="A116" s="285"/>
      <c r="B116" s="163"/>
      <c r="C116" s="274"/>
      <c r="D116" s="275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12"/>
      <c r="Z116" s="198"/>
      <c r="AA116" s="276"/>
      <c r="AB116" s="277"/>
      <c r="AC116" s="12"/>
      <c r="AD116" s="198"/>
      <c r="AE116" s="117"/>
      <c r="AF116" s="110"/>
      <c r="AG116" s="359"/>
    </row>
    <row r="117" spans="1:33" ht="15.75" customHeight="1">
      <c r="A117" s="285"/>
      <c r="B117" s="163"/>
      <c r="C117" s="274"/>
      <c r="D117" s="275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13"/>
      <c r="X117" s="116"/>
      <c r="Y117" s="12"/>
      <c r="Z117" s="198"/>
      <c r="AA117" s="276"/>
      <c r="AB117" s="277"/>
      <c r="AC117" s="12"/>
      <c r="AD117" s="198"/>
      <c r="AE117" s="117"/>
      <c r="AF117" s="110"/>
      <c r="AG117" s="359"/>
    </row>
    <row r="118" spans="1:33" ht="15.75" customHeight="1">
      <c r="A118" s="285"/>
      <c r="B118" s="163"/>
      <c r="C118" s="274"/>
      <c r="D118" s="275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13"/>
      <c r="X118" s="116"/>
      <c r="Y118" s="12"/>
      <c r="Z118" s="198"/>
      <c r="AA118" s="276"/>
      <c r="AB118" s="277"/>
      <c r="AC118" s="12"/>
      <c r="AD118" s="198"/>
      <c r="AE118" s="117"/>
      <c r="AF118" s="110"/>
      <c r="AG118" s="359"/>
    </row>
    <row r="119" spans="1:33" ht="15.75" customHeight="1">
      <c r="A119" s="285"/>
      <c r="B119" s="163"/>
      <c r="C119" s="274"/>
      <c r="D119" s="275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13"/>
      <c r="X119" s="116"/>
      <c r="Y119" s="12"/>
      <c r="Z119" s="198"/>
      <c r="AA119" s="276"/>
      <c r="AB119" s="277"/>
      <c r="AC119" s="12"/>
      <c r="AD119" s="198"/>
      <c r="AE119" s="117"/>
      <c r="AF119" s="110"/>
      <c r="AG119" s="359"/>
    </row>
    <row r="120" spans="1:33" ht="15.75" customHeight="1">
      <c r="A120" s="285"/>
      <c r="B120" s="163"/>
      <c r="C120" s="274"/>
      <c r="D120" s="275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83"/>
      <c r="X120" s="184"/>
      <c r="Y120" s="12"/>
      <c r="Z120" s="198"/>
      <c r="AA120" s="276"/>
      <c r="AB120" s="277"/>
      <c r="AC120" s="12"/>
      <c r="AD120" s="198"/>
      <c r="AE120" s="117"/>
      <c r="AF120" s="110"/>
      <c r="AG120" s="359"/>
    </row>
    <row r="121" spans="1:33" ht="15.75" customHeight="1">
      <c r="A121" s="285"/>
      <c r="B121" s="163"/>
      <c r="C121" s="274"/>
      <c r="D121" s="275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85"/>
      <c r="X121" s="186"/>
      <c r="Y121" s="12"/>
      <c r="Z121" s="198"/>
      <c r="AA121" s="276"/>
      <c r="AB121" s="277"/>
      <c r="AC121" s="12"/>
      <c r="AD121" s="198"/>
      <c r="AE121" s="117"/>
      <c r="AF121" s="110"/>
      <c r="AG121" s="359"/>
    </row>
    <row r="122" spans="1:33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47"/>
      <c r="T122" s="48"/>
      <c r="U122" s="130"/>
      <c r="V122" s="112"/>
      <c r="W122" s="185"/>
      <c r="X122" s="186"/>
      <c r="Y122" s="12"/>
      <c r="Z122" s="198"/>
      <c r="AA122" s="276"/>
      <c r="AB122" s="277"/>
      <c r="AC122" s="12"/>
      <c r="AD122" s="198"/>
      <c r="AE122" s="117"/>
      <c r="AF122" s="110"/>
      <c r="AG122" s="359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1">AVERAGE(I107:I122)</f>
        <v>21.5</v>
      </c>
      <c r="J123" s="137">
        <f t="shared" si="31"/>
        <v>2000</v>
      </c>
      <c r="K123" s="138">
        <f t="shared" ref="K123" si="32">J123/I123</f>
        <v>93.023255813953483</v>
      </c>
      <c r="L123" s="136">
        <f t="shared" ref="L123:M123" si="33">AVERAGE(L107:L122)</f>
        <v>22.5</v>
      </c>
      <c r="M123" s="137">
        <f t="shared" si="33"/>
        <v>1784.0001704729671</v>
      </c>
      <c r="N123" s="138">
        <f>M123/L123</f>
        <v>79.2888964654652</v>
      </c>
      <c r="O123" s="139">
        <f>L123-I123</f>
        <v>1</v>
      </c>
      <c r="P123" s="140">
        <f>N123-K123</f>
        <v>-13.734359348488283</v>
      </c>
      <c r="Q123" s="141">
        <f>N123/K123</f>
        <v>0.85235563700375094</v>
      </c>
      <c r="R123" s="291"/>
      <c r="S123" s="142">
        <f>S107</f>
        <v>0.70841435185185186</v>
      </c>
      <c r="T123" s="143">
        <f>INDEX(T107:T122,COUNTA(T107:T122))</f>
        <v>0.87172453703703701</v>
      </c>
      <c r="U123" s="144"/>
      <c r="V123" s="166"/>
      <c r="W123" s="187"/>
      <c r="X123" s="188"/>
      <c r="Y123" s="179">
        <f t="shared" ref="Y123:Z123" si="34">SUM(Y107:Y122)</f>
        <v>0</v>
      </c>
      <c r="Z123" s="180">
        <f t="shared" si="34"/>
        <v>0</v>
      </c>
      <c r="AA123" s="279"/>
      <c r="AB123" s="280"/>
      <c r="AC123" s="179">
        <f t="shared" ref="AC123:AD123" si="35">SUM(AC107:AC122)</f>
        <v>4</v>
      </c>
      <c r="AD123" s="180">
        <f t="shared" si="35"/>
        <v>0</v>
      </c>
      <c r="AE123" s="168">
        <f>M123-J123</f>
        <v>-215.99982952703294</v>
      </c>
      <c r="AF123" s="141">
        <f>M123/J123</f>
        <v>0.89200008523648355</v>
      </c>
      <c r="AG123" s="360"/>
    </row>
    <row r="124" spans="1:33" ht="15.75" customHeight="1">
      <c r="A124" s="294" t="s">
        <v>209</v>
      </c>
      <c r="B124" s="146" t="s">
        <v>181</v>
      </c>
      <c r="C124" s="287" t="s">
        <v>200</v>
      </c>
      <c r="D124" s="288"/>
      <c r="E124" s="147">
        <v>47.6</v>
      </c>
      <c r="F124" s="97">
        <v>1861</v>
      </c>
      <c r="G124" s="148">
        <f t="shared" ref="G124:G125" si="36">E124*F124</f>
        <v>88583.6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24</v>
      </c>
      <c r="M124" s="151">
        <f>F124/V124*60</f>
        <v>1782.2825219473252</v>
      </c>
      <c r="N124" s="152">
        <f>M124/L124</f>
        <v>74.261771747805213</v>
      </c>
      <c r="O124" s="154">
        <f>L124-I124</f>
        <v>1</v>
      </c>
      <c r="P124" s="155">
        <f>N124-K124</f>
        <v>-12.694749991325224</v>
      </c>
      <c r="Q124" s="156">
        <f>N124/K124</f>
        <v>0.85401037509975997</v>
      </c>
      <c r="R124" s="289">
        <f>Q140</f>
        <v>0.83928639397467553</v>
      </c>
      <c r="S124" s="157">
        <v>0.70857638888888885</v>
      </c>
      <c r="T124" s="158">
        <v>0.75208333333333333</v>
      </c>
      <c r="U124" s="159"/>
      <c r="V124" s="160">
        <v>62.650000000000041</v>
      </c>
      <c r="W124" s="158"/>
      <c r="X124" s="169"/>
      <c r="Y124" s="196"/>
      <c r="Z124" s="197"/>
      <c r="AA124" s="292"/>
      <c r="AB124" s="293"/>
      <c r="AC124" s="196">
        <v>1</v>
      </c>
      <c r="AD124" s="197"/>
      <c r="AE124" s="115">
        <f>M124-J124</f>
        <v>-217.71747805267478</v>
      </c>
      <c r="AF124" s="156">
        <f>M124/J124</f>
        <v>0.89114126097366264</v>
      </c>
      <c r="AG124" s="281">
        <f>AF140</f>
        <v>0.85836108474682715</v>
      </c>
    </row>
    <row r="125" spans="1:33" ht="15.75" customHeight="1">
      <c r="A125" s="295"/>
      <c r="B125" s="163" t="s">
        <v>181</v>
      </c>
      <c r="C125" s="274" t="s">
        <v>222</v>
      </c>
      <c r="D125" s="275"/>
      <c r="E125" s="101">
        <v>48.36</v>
      </c>
      <c r="F125" s="102">
        <v>4382</v>
      </c>
      <c r="G125" s="103">
        <f t="shared" si="36"/>
        <v>211913.52</v>
      </c>
      <c r="H125" s="26"/>
      <c r="I125" s="104">
        <v>21</v>
      </c>
      <c r="J125" s="105">
        <v>2000</v>
      </c>
      <c r="K125" s="106">
        <f t="shared" ref="K125" si="37">J125/I125</f>
        <v>95.238095238095241</v>
      </c>
      <c r="L125" s="107">
        <v>21</v>
      </c>
      <c r="M125" s="105">
        <f>F125/V125*60</f>
        <v>1651.1618170399831</v>
      </c>
      <c r="N125" s="106">
        <f>M125/L125</f>
        <v>78.62675319238015</v>
      </c>
      <c r="O125" s="108">
        <f>L125-I125</f>
        <v>0</v>
      </c>
      <c r="P125" s="109">
        <f>N125-K125</f>
        <v>-16.611342045715091</v>
      </c>
      <c r="Q125" s="110">
        <f>N125/K125</f>
        <v>0.82558090851999155</v>
      </c>
      <c r="R125" s="290"/>
      <c r="S125" s="47">
        <v>0.75624999999999998</v>
      </c>
      <c r="T125" s="48">
        <v>0.86682870370370368</v>
      </c>
      <c r="U125" s="111">
        <v>5.9999999999999787</v>
      </c>
      <c r="V125" s="112">
        <v>159.23333333333335</v>
      </c>
      <c r="W125" s="113"/>
      <c r="X125" s="116"/>
      <c r="Y125" s="12"/>
      <c r="Z125" s="198"/>
      <c r="AA125" s="276"/>
      <c r="AB125" s="277"/>
      <c r="AC125" s="12">
        <v>5</v>
      </c>
      <c r="AD125" s="198"/>
      <c r="AE125" s="117">
        <f>M125-J125</f>
        <v>-348.83818296001687</v>
      </c>
      <c r="AF125" s="110">
        <f>M125/J125</f>
        <v>0.82558090851999155</v>
      </c>
      <c r="AG125" s="282"/>
    </row>
    <row r="126" spans="1:33" ht="15.75" customHeight="1">
      <c r="A126" s="295"/>
      <c r="B126" s="163"/>
      <c r="C126" s="274"/>
      <c r="D126" s="275"/>
      <c r="E126" s="101"/>
      <c r="F126" s="102"/>
      <c r="G126" s="103"/>
      <c r="H126" s="26"/>
      <c r="I126" s="104"/>
      <c r="J126" s="105"/>
      <c r="K126" s="106"/>
      <c r="L126" s="107"/>
      <c r="M126" s="105"/>
      <c r="N126" s="106"/>
      <c r="O126" s="108"/>
      <c r="P126" s="109"/>
      <c r="Q126" s="110"/>
      <c r="R126" s="290"/>
      <c r="S126" s="47"/>
      <c r="T126" s="48"/>
      <c r="U126" s="111"/>
      <c r="V126" s="112"/>
      <c r="W126" s="113"/>
      <c r="X126" s="116"/>
      <c r="Y126" s="12"/>
      <c r="Z126" s="198"/>
      <c r="AA126" s="276"/>
      <c r="AB126" s="277"/>
      <c r="AC126" s="12"/>
      <c r="AD126" s="198"/>
      <c r="AE126" s="117"/>
      <c r="AF126" s="110"/>
      <c r="AG126" s="282"/>
    </row>
    <row r="127" spans="1:33" ht="15.75" customHeight="1">
      <c r="A127" s="295"/>
      <c r="B127" s="163"/>
      <c r="C127" s="274"/>
      <c r="D127" s="275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76"/>
      <c r="AB127" s="277"/>
      <c r="AC127" s="12"/>
      <c r="AD127" s="198"/>
      <c r="AE127" s="117"/>
      <c r="AF127" s="110"/>
      <c r="AG127" s="282"/>
    </row>
    <row r="128" spans="1:33" ht="15.75" customHeight="1">
      <c r="A128" s="296"/>
      <c r="B128" s="163"/>
      <c r="C128" s="274"/>
      <c r="D128" s="275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76"/>
      <c r="AB128" s="277"/>
      <c r="AC128" s="12"/>
      <c r="AD128" s="198"/>
      <c r="AE128" s="117"/>
      <c r="AF128" s="110"/>
      <c r="AG128" s="282"/>
    </row>
    <row r="129" spans="1:33" ht="15.75" customHeight="1">
      <c r="A129" s="296"/>
      <c r="B129" s="163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12"/>
      <c r="Z129" s="198"/>
      <c r="AA129" s="276"/>
      <c r="AB129" s="277"/>
      <c r="AC129" s="12"/>
      <c r="AD129" s="198"/>
      <c r="AE129" s="117"/>
      <c r="AF129" s="110"/>
      <c r="AG129" s="282"/>
    </row>
    <row r="130" spans="1:33" ht="15.75" customHeight="1">
      <c r="A130" s="296"/>
      <c r="B130" s="163"/>
      <c r="C130" s="274"/>
      <c r="D130" s="275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290"/>
      <c r="S130" s="119"/>
      <c r="T130" s="120"/>
      <c r="U130" s="111"/>
      <c r="V130" s="112"/>
      <c r="W130" s="120"/>
      <c r="X130" s="189"/>
      <c r="Y130" s="12"/>
      <c r="Z130" s="198"/>
      <c r="AA130" s="276"/>
      <c r="AB130" s="277"/>
      <c r="AC130" s="12"/>
      <c r="AD130" s="198"/>
      <c r="AE130" s="117"/>
      <c r="AF130" s="110"/>
      <c r="AG130" s="282"/>
    </row>
    <row r="131" spans="1:33" ht="15.75" customHeight="1">
      <c r="A131" s="296"/>
      <c r="B131" s="163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119"/>
      <c r="T131" s="120"/>
      <c r="U131" s="111"/>
      <c r="V131" s="112"/>
      <c r="W131" s="120"/>
      <c r="X131" s="189"/>
      <c r="Y131" s="12"/>
      <c r="Z131" s="198"/>
      <c r="AA131" s="276"/>
      <c r="AB131" s="277"/>
      <c r="AC131" s="12"/>
      <c r="AD131" s="198"/>
      <c r="AE131" s="117"/>
      <c r="AF131" s="110"/>
      <c r="AG131" s="282"/>
    </row>
    <row r="132" spans="1:33" ht="15.75" customHeight="1">
      <c r="A132" s="296"/>
      <c r="B132" s="163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119"/>
      <c r="T132" s="120"/>
      <c r="U132" s="111"/>
      <c r="V132" s="112"/>
      <c r="W132" s="120"/>
      <c r="X132" s="189"/>
      <c r="Y132" s="12"/>
      <c r="Z132" s="198"/>
      <c r="AA132" s="276"/>
      <c r="AB132" s="277"/>
      <c r="AC132" s="12"/>
      <c r="AD132" s="198"/>
      <c r="AE132" s="117"/>
      <c r="AF132" s="110"/>
      <c r="AG132" s="282"/>
    </row>
    <row r="133" spans="1:33" ht="15.75" customHeight="1">
      <c r="A133" s="296"/>
      <c r="B133" s="163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119"/>
      <c r="T133" s="120"/>
      <c r="U133" s="111"/>
      <c r="V133" s="112"/>
      <c r="W133" s="120"/>
      <c r="X133" s="189"/>
      <c r="Y133" s="12"/>
      <c r="Z133" s="198"/>
      <c r="AA133" s="276"/>
      <c r="AB133" s="277"/>
      <c r="AC133" s="12"/>
      <c r="AD133" s="198"/>
      <c r="AE133" s="117"/>
      <c r="AF133" s="110"/>
      <c r="AG133" s="282"/>
    </row>
    <row r="134" spans="1:33" ht="15.75" customHeight="1">
      <c r="A134" s="296"/>
      <c r="B134" s="163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119"/>
      <c r="T134" s="120"/>
      <c r="U134" s="111"/>
      <c r="V134" s="112"/>
      <c r="W134" s="120"/>
      <c r="X134" s="189"/>
      <c r="Y134" s="12"/>
      <c r="Z134" s="198"/>
      <c r="AA134" s="276"/>
      <c r="AB134" s="277"/>
      <c r="AC134" s="12"/>
      <c r="AD134" s="198"/>
      <c r="AE134" s="117"/>
      <c r="AF134" s="110"/>
      <c r="AG134" s="282"/>
    </row>
    <row r="135" spans="1:33" ht="15.75" customHeight="1">
      <c r="A135" s="296"/>
      <c r="B135" s="163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119"/>
      <c r="T135" s="120"/>
      <c r="U135" s="111"/>
      <c r="V135" s="112"/>
      <c r="W135" s="120"/>
      <c r="X135" s="189"/>
      <c r="Y135" s="12"/>
      <c r="Z135" s="198"/>
      <c r="AA135" s="276"/>
      <c r="AB135" s="277"/>
      <c r="AC135" s="12"/>
      <c r="AD135" s="198"/>
      <c r="AE135" s="117"/>
      <c r="AF135" s="110"/>
      <c r="AG135" s="282"/>
    </row>
    <row r="136" spans="1:33" ht="15.75" customHeight="1">
      <c r="A136" s="296"/>
      <c r="B136" s="163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119"/>
      <c r="T136" s="120"/>
      <c r="U136" s="111"/>
      <c r="V136" s="112"/>
      <c r="W136" s="120"/>
      <c r="X136" s="189"/>
      <c r="Y136" s="12"/>
      <c r="Z136" s="198"/>
      <c r="AA136" s="276"/>
      <c r="AB136" s="277"/>
      <c r="AC136" s="12"/>
      <c r="AD136" s="198"/>
      <c r="AE136" s="117"/>
      <c r="AF136" s="110"/>
      <c r="AG136" s="282"/>
    </row>
    <row r="137" spans="1:33" ht="15.75" customHeight="1">
      <c r="A137" s="296"/>
      <c r="B137" s="163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119"/>
      <c r="T137" s="120"/>
      <c r="U137" s="111"/>
      <c r="V137" s="112"/>
      <c r="W137" s="120"/>
      <c r="X137" s="189"/>
      <c r="Y137" s="12"/>
      <c r="Z137" s="198"/>
      <c r="AA137" s="276"/>
      <c r="AB137" s="277"/>
      <c r="AC137" s="12"/>
      <c r="AD137" s="198"/>
      <c r="AE137" s="117"/>
      <c r="AF137" s="110"/>
      <c r="AG137" s="282"/>
    </row>
    <row r="138" spans="1:33" ht="15.75" customHeight="1">
      <c r="A138" s="296"/>
      <c r="B138" s="163"/>
      <c r="C138" s="274"/>
      <c r="D138" s="275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119"/>
      <c r="T138" s="120"/>
      <c r="U138" s="111"/>
      <c r="V138" s="112"/>
      <c r="W138" s="120"/>
      <c r="X138" s="189"/>
      <c r="Y138" s="12"/>
      <c r="Z138" s="198"/>
      <c r="AA138" s="276"/>
      <c r="AB138" s="277"/>
      <c r="AC138" s="12"/>
      <c r="AD138" s="198"/>
      <c r="AE138" s="117"/>
      <c r="AF138" s="110"/>
      <c r="AG138" s="282"/>
    </row>
    <row r="139" spans="1:33" ht="15.75" customHeight="1">
      <c r="A139" s="296"/>
      <c r="B139" s="163"/>
      <c r="C139" s="274"/>
      <c r="D139" s="275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12"/>
      <c r="Z139" s="198"/>
      <c r="AA139" s="276"/>
      <c r="AB139" s="277"/>
      <c r="AC139" s="12"/>
      <c r="AD139" s="198"/>
      <c r="AE139" s="165"/>
      <c r="AF139" s="125"/>
      <c r="AG139" s="282"/>
    </row>
    <row r="140" spans="1:33" ht="15.75" customHeight="1" thickBot="1">
      <c r="A140" s="297"/>
      <c r="B140" s="133" t="s">
        <v>117</v>
      </c>
      <c r="C140" s="278"/>
      <c r="D140" s="278"/>
      <c r="E140" s="134"/>
      <c r="F140" s="167"/>
      <c r="G140" s="135"/>
      <c r="H140" s="69"/>
      <c r="I140" s="136">
        <f t="shared" ref="I140:J140" si="38">AVERAGE(I124:I139)</f>
        <v>22</v>
      </c>
      <c r="J140" s="137">
        <f t="shared" si="38"/>
        <v>2000</v>
      </c>
      <c r="K140" s="138">
        <f t="shared" ref="K140" si="39">J140/I140</f>
        <v>90.909090909090907</v>
      </c>
      <c r="L140" s="136">
        <f t="shared" ref="L140:M140" si="40">AVERAGE(L124:L139)</f>
        <v>22.5</v>
      </c>
      <c r="M140" s="137">
        <f t="shared" si="40"/>
        <v>1716.7221694936543</v>
      </c>
      <c r="N140" s="138">
        <f>M140/L140</f>
        <v>76.298763088606862</v>
      </c>
      <c r="O140" s="139">
        <f>L140-I140</f>
        <v>0.5</v>
      </c>
      <c r="P140" s="140">
        <f>N140-K140</f>
        <v>-14.610327820484045</v>
      </c>
      <c r="Q140" s="141">
        <f>N140/K140</f>
        <v>0.83928639397467553</v>
      </c>
      <c r="R140" s="291"/>
      <c r="S140" s="142">
        <f>S124</f>
        <v>0.70857638888888885</v>
      </c>
      <c r="T140" s="143">
        <f>INDEX(T124:T139,COUNTA(T124:T139))</f>
        <v>0.86682870370370368</v>
      </c>
      <c r="U140" s="144"/>
      <c r="V140" s="166"/>
      <c r="W140" s="167"/>
      <c r="X140" s="138"/>
      <c r="Y140" s="179">
        <f t="shared" ref="Y140:Z140" si="41">SUM(Y124:Y139)</f>
        <v>0</v>
      </c>
      <c r="Z140" s="180">
        <f t="shared" si="41"/>
        <v>0</v>
      </c>
      <c r="AA140" s="279"/>
      <c r="AB140" s="280"/>
      <c r="AC140" s="179">
        <f t="shared" ref="AC140:AD140" si="42">SUM(AC124:AC139)</f>
        <v>6</v>
      </c>
      <c r="AD140" s="180">
        <f t="shared" si="42"/>
        <v>0</v>
      </c>
      <c r="AE140" s="168">
        <f>M140-J140</f>
        <v>-283.27783050634571</v>
      </c>
      <c r="AF140" s="141">
        <f>M140/J140</f>
        <v>0.85836108474682715</v>
      </c>
      <c r="AG140" s="283"/>
    </row>
    <row r="142" spans="1:33">
      <c r="AA142" s="273" t="s">
        <v>159</v>
      </c>
      <c r="AB142" s="273"/>
    </row>
    <row r="143" spans="1:33">
      <c r="AA143" s="273" t="s">
        <v>160</v>
      </c>
      <c r="AB143" s="273"/>
    </row>
    <row r="144" spans="1:33">
      <c r="AA144" s="273" t="s">
        <v>161</v>
      </c>
      <c r="AB144" s="273"/>
    </row>
    <row r="145" spans="27:28">
      <c r="AA145" s="273" t="s">
        <v>162</v>
      </c>
      <c r="AB145" s="273"/>
    </row>
    <row r="146" spans="27:28">
      <c r="AA146" s="273" t="s">
        <v>163</v>
      </c>
      <c r="AB146" s="273"/>
    </row>
    <row r="147" spans="27:28">
      <c r="AA147" s="273" t="s">
        <v>164</v>
      </c>
      <c r="AB147" s="273"/>
    </row>
    <row r="148" spans="27:28">
      <c r="AA148" s="273" t="s">
        <v>165</v>
      </c>
      <c r="AB148" s="273"/>
    </row>
    <row r="149" spans="27:28">
      <c r="AA149" s="273" t="s">
        <v>166</v>
      </c>
      <c r="AB149" s="273"/>
    </row>
    <row r="150" spans="27:28">
      <c r="AA150" s="273" t="s">
        <v>167</v>
      </c>
      <c r="AB150" s="273"/>
    </row>
    <row r="151" spans="27:28">
      <c r="AA151" s="273" t="s">
        <v>168</v>
      </c>
      <c r="AB151" s="273"/>
    </row>
    <row r="152" spans="27:28">
      <c r="AA152" s="273" t="s">
        <v>169</v>
      </c>
      <c r="AB152" s="273"/>
    </row>
    <row r="153" spans="27:28">
      <c r="AA153" s="273" t="s">
        <v>170</v>
      </c>
      <c r="AB153" s="273"/>
    </row>
    <row r="154" spans="27:28">
      <c r="AA154" s="273" t="s">
        <v>171</v>
      </c>
      <c r="AB154" s="273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62" priority="3" operator="greaterThan">
      <formula>0</formula>
    </cfRule>
  </conditionalFormatting>
  <conditionalFormatting sqref="P5:P140 AE5:AE140">
    <cfRule type="cellIs" dxfId="61" priority="6" operator="lessThan">
      <formula>0</formula>
    </cfRule>
  </conditionalFormatting>
  <conditionalFormatting sqref="Q5:Q140 AF5:AF140">
    <cfRule type="cellIs" dxfId="60" priority="4" operator="greaterThan">
      <formula>1</formula>
    </cfRule>
    <cfRule type="cellIs" dxfId="59" priority="5" operator="lessThan">
      <formula>0.8</formula>
    </cfRule>
  </conditionalFormatting>
  <conditionalFormatting sqref="AG5 R5:R140 AG90:AG107">
    <cfRule type="cellIs" dxfId="58" priority="7" operator="lessThan">
      <formula>0.8</formula>
    </cfRule>
  </conditionalFormatting>
  <conditionalFormatting sqref="AG22">
    <cfRule type="cellIs" dxfId="57" priority="11" operator="lessThan">
      <formula>0.8</formula>
    </cfRule>
  </conditionalFormatting>
  <conditionalFormatting sqref="AG37">
    <cfRule type="cellIs" dxfId="56" priority="10" operator="lessThan">
      <formula>0.8</formula>
    </cfRule>
  </conditionalFormatting>
  <conditionalFormatting sqref="AG39:AG74">
    <cfRule type="cellIs" dxfId="55" priority="8" operator="lessThan">
      <formula>0.8</formula>
    </cfRule>
  </conditionalFormatting>
  <conditionalFormatting sqref="AG80:AG88">
    <cfRule type="cellIs" dxfId="54" priority="9" operator="lessThan">
      <formula>0.8</formula>
    </cfRule>
  </conditionalFormatting>
  <conditionalFormatting sqref="AG122">
    <cfRule type="cellIs" dxfId="53" priority="2" operator="lessThan">
      <formula>0.8</formula>
    </cfRule>
  </conditionalFormatting>
  <conditionalFormatting sqref="AG124:AG140">
    <cfRule type="cellIs" dxfId="52" priority="1" operator="lessThan">
      <formula>0.8</formula>
    </cfRule>
  </conditionalFormatting>
  <dataValidations count="1">
    <dataValidation type="list" allowBlank="1" showInputMessage="1" showErrorMessage="1" sqref="AA5:AB140" xr:uid="{1021F1DC-8BD2-4CF5-9877-9F5A386B97BA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50910-8A95-456D-BA66-5D656D96314E}">
  <sheetPr>
    <tabColor theme="8" tint="0.59999389629810485"/>
  </sheetPr>
  <dimension ref="B1:AR42"/>
  <sheetViews>
    <sheetView zoomScale="70" zoomScaleNormal="70" workbookViewId="0">
      <selection activeCell="Q24" sqref="Q2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218</v>
      </c>
      <c r="D3" s="263"/>
      <c r="E3" s="3" t="s">
        <v>2</v>
      </c>
      <c r="F3" s="264">
        <f>'0302(18度C)'!D1+'0302(4度C)'!D1</f>
        <v>182764</v>
      </c>
      <c r="G3" s="265"/>
      <c r="H3" s="3" t="s">
        <v>3</v>
      </c>
      <c r="I3" s="266">
        <f>'0302(18度C)'!F1+'0302(4度C)'!F1</f>
        <v>5524036.7599999998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502.20779940367038</v>
      </c>
      <c r="F6" s="239" t="e">
        <f>AVERAGE(#REF!,D14:K14)</f>
        <v>#REF!</v>
      </c>
      <c r="G6" s="240">
        <f>AVERAGE(D14:K14)</f>
        <v>186.83752268752269</v>
      </c>
      <c r="H6" s="241"/>
      <c r="I6" s="240">
        <f>AVERAGE(L14:O14)</f>
        <v>91.310782241014792</v>
      </c>
      <c r="J6" s="241"/>
      <c r="K6" s="240">
        <f>AVERAGE(D32:O32)</f>
        <v>733.74087496427921</v>
      </c>
      <c r="L6" s="241"/>
      <c r="M6" s="240">
        <f>AVERAGE(P32:X32)</f>
        <v>786.27659574468089</v>
      </c>
      <c r="N6" s="241"/>
      <c r="O6" s="229">
        <f>'0302(4度C)'!Y2</f>
        <v>0</v>
      </c>
      <c r="P6" s="229">
        <f>'0302(4度C)'!Z2</f>
        <v>0</v>
      </c>
      <c r="Q6" s="229">
        <f>'0302(4度C)'!AC2</f>
        <v>50</v>
      </c>
      <c r="R6" s="229">
        <f>'0302(4度C)'!AD2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445.11992800109806</v>
      </c>
      <c r="F7" s="235" t="e">
        <f>AVERAGE(#REF!,D15:K15)</f>
        <v>#REF!</v>
      </c>
      <c r="G7" s="236">
        <f>AVERAGE(D15:K15)</f>
        <v>168.21329426038932</v>
      </c>
      <c r="H7" s="237"/>
      <c r="I7" s="236">
        <f>AVERAGE(L15:O15)</f>
        <v>76.512449836174596</v>
      </c>
      <c r="J7" s="237"/>
      <c r="K7" s="236">
        <f>AVERAGE(D33:O33)</f>
        <v>652.99187860829409</v>
      </c>
      <c r="L7" s="237"/>
      <c r="M7" s="236">
        <f>AVERAGE(P33:X33)</f>
        <v>693.7447079121257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0.88085039352729699</v>
      </c>
      <c r="F8" s="243" t="e">
        <f>AVERAGE(D16:K16,#REF!)</f>
        <v>#REF!</v>
      </c>
      <c r="G8" s="222">
        <f>AVERAGE(D16:K16)</f>
        <v>0.89625589693648844</v>
      </c>
      <c r="H8" s="223"/>
      <c r="I8" s="222">
        <f>AVERAGE(L16:O16)</f>
        <v>0.83779589212005501</v>
      </c>
      <c r="J8" s="223"/>
      <c r="K8" s="222">
        <f>AVERAGE(D34:O34)</f>
        <v>0.88981946151607216</v>
      </c>
      <c r="L8" s="223"/>
      <c r="M8" s="222">
        <f>AVERAGE(P34:X34)</f>
        <v>0.88051470937592113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81.081081081081081</v>
      </c>
      <c r="F14" s="28">
        <v>107.77777777777779</v>
      </c>
      <c r="G14" s="28">
        <v>87.912087912087912</v>
      </c>
      <c r="H14" s="28">
        <v>93.75</v>
      </c>
      <c r="I14" s="28">
        <v>563.66666666666663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93.023255813953483</v>
      </c>
      <c r="O14" s="31">
        <v>90.909090909090907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72.313876971819042</v>
      </c>
      <c r="F15" s="35">
        <v>96.807749795012086</v>
      </c>
      <c r="G15" s="35">
        <v>78.371364672608834</v>
      </c>
      <c r="H15" s="35">
        <v>83.964515375361941</v>
      </c>
      <c r="I15" s="35">
        <v>509.60896448714476</v>
      </c>
      <c r="J15" s="35" t="s">
        <v>42</v>
      </c>
      <c r="K15" s="36" t="s">
        <v>42</v>
      </c>
      <c r="L15" s="34" t="s">
        <v>42</v>
      </c>
      <c r="M15" s="37">
        <v>74.672300793437799</v>
      </c>
      <c r="N15" s="35">
        <v>79.280362175915045</v>
      </c>
      <c r="O15" s="38">
        <v>75.584686539170946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0.8918711493191015</v>
      </c>
      <c r="F16" s="43">
        <f t="shared" si="0"/>
        <v>0.89821623521145233</v>
      </c>
      <c r="G16" s="43">
        <f t="shared" si="0"/>
        <v>0.89147427315092553</v>
      </c>
      <c r="H16" s="43">
        <f t="shared" si="0"/>
        <v>0.89562149733719398</v>
      </c>
      <c r="I16" s="43">
        <f t="shared" si="0"/>
        <v>0.90409632966376963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0.82969223103819778</v>
      </c>
      <c r="N16" s="43">
        <f t="shared" si="1"/>
        <v>0.85226389339108677</v>
      </c>
      <c r="O16" s="46">
        <f t="shared" si="1"/>
        <v>0.83143155193088047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0.25</v>
      </c>
      <c r="F17" s="48">
        <v>0.25024305555555554</v>
      </c>
      <c r="G17" s="48">
        <v>0.25</v>
      </c>
      <c r="H17" s="48">
        <v>0.29196759259259258</v>
      </c>
      <c r="I17" s="48">
        <v>0.39930555555555558</v>
      </c>
      <c r="J17" s="48" t="s">
        <v>42</v>
      </c>
      <c r="K17" s="48" t="s">
        <v>42</v>
      </c>
      <c r="L17" s="47" t="s">
        <v>42</v>
      </c>
      <c r="M17" s="49">
        <v>0.70853009259259259</v>
      </c>
      <c r="N17" s="48">
        <v>0.70859953703703704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0.57499999999999996</v>
      </c>
      <c r="F18" s="48">
        <v>0.43986111111111109</v>
      </c>
      <c r="G18" s="48">
        <v>0.54393518518518513</v>
      </c>
      <c r="H18" s="48">
        <v>0.47366898148148145</v>
      </c>
      <c r="I18" s="48">
        <v>0.53138888888888891</v>
      </c>
      <c r="J18" s="48" t="s">
        <v>42</v>
      </c>
      <c r="K18" s="48" t="s">
        <v>42</v>
      </c>
      <c r="L18" s="47" t="s">
        <v>42</v>
      </c>
      <c r="M18" s="49">
        <v>0.91874999999999996</v>
      </c>
      <c r="N18" s="48">
        <v>0.87670138888888893</v>
      </c>
      <c r="O18" s="50">
        <v>0.89166666666666661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11</v>
      </c>
      <c r="F21" s="52">
        <v>6</v>
      </c>
      <c r="G21" s="52">
        <v>10</v>
      </c>
      <c r="H21" s="52">
        <v>6</v>
      </c>
      <c r="I21" s="52">
        <v>3</v>
      </c>
      <c r="J21" s="52"/>
      <c r="K21" s="53"/>
      <c r="L21" s="54"/>
      <c r="M21" s="55">
        <v>5</v>
      </c>
      <c r="N21" s="52">
        <v>4</v>
      </c>
      <c r="O21" s="56">
        <v>5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24.666666666666668</v>
      </c>
      <c r="F23" s="58">
        <v>21.333333333333332</v>
      </c>
      <c r="G23" s="58">
        <v>22.75</v>
      </c>
      <c r="H23" s="58">
        <v>16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20.5</v>
      </c>
      <c r="N23" s="58">
        <v>22.5</v>
      </c>
      <c r="O23" s="61">
        <v>22.5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>
        <v>761.53846153846155</v>
      </c>
      <c r="L32" s="28" t="s">
        <v>42</v>
      </c>
      <c r="M32" s="28">
        <v>825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728.57142857142856</v>
      </c>
      <c r="U32" s="28" t="s">
        <v>42</v>
      </c>
      <c r="V32" s="28">
        <v>825</v>
      </c>
      <c r="W32" s="28">
        <v>1100</v>
      </c>
      <c r="X32" s="31">
        <v>971.42857142857144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267.74871218748598</v>
      </c>
      <c r="H33" s="35">
        <v>390.0653120464446</v>
      </c>
      <c r="I33" s="35" t="s">
        <v>42</v>
      </c>
      <c r="J33" s="35" t="s">
        <v>42</v>
      </c>
      <c r="K33" s="35">
        <v>684.56726949360905</v>
      </c>
      <c r="L33" s="35" t="s">
        <v>42</v>
      </c>
      <c r="M33" s="35">
        <v>740.85983409185201</v>
      </c>
      <c r="N33" s="35">
        <v>998.46406017146683</v>
      </c>
      <c r="O33" s="35">
        <v>836.24608365890583</v>
      </c>
      <c r="P33" s="34">
        <v>267.7116836449531</v>
      </c>
      <c r="Q33" s="35" t="s">
        <v>42</v>
      </c>
      <c r="R33" s="35" t="s">
        <v>42</v>
      </c>
      <c r="S33" s="35" t="s">
        <v>42</v>
      </c>
      <c r="T33" s="35">
        <v>627.73244446224908</v>
      </c>
      <c r="U33" s="35" t="s">
        <v>42</v>
      </c>
      <c r="V33" s="35">
        <v>741.42314027132568</v>
      </c>
      <c r="W33" s="35">
        <v>974.3141012745424</v>
      </c>
      <c r="X33" s="38">
        <v>857.54216990755799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0.8739020467230445</v>
      </c>
      <c r="H34" s="43">
        <f>H33/H32</f>
        <v>0.90015072010717989</v>
      </c>
      <c r="I34" s="43" t="s">
        <v>42</v>
      </c>
      <c r="J34" s="43" t="s">
        <v>42</v>
      </c>
      <c r="K34" s="43">
        <f>K33/K32</f>
        <v>0.89892671751686037</v>
      </c>
      <c r="L34" s="43" t="s">
        <v>42</v>
      </c>
      <c r="M34" s="43">
        <f>M33/M32</f>
        <v>0.89801192011133579</v>
      </c>
      <c r="N34" s="43">
        <f>N33/N32</f>
        <v>0.88099770015129431</v>
      </c>
      <c r="O34" s="43">
        <f>O33/O32</f>
        <v>0.88692766448671823</v>
      </c>
      <c r="P34" s="42">
        <f>P33/P32</f>
        <v>0.87378118967449958</v>
      </c>
      <c r="Q34" s="43" t="s">
        <v>42</v>
      </c>
      <c r="R34" s="43" t="s">
        <v>42</v>
      </c>
      <c r="S34" s="43" t="s">
        <v>42</v>
      </c>
      <c r="T34" s="43">
        <f>T33/T32</f>
        <v>0.86159355122269488</v>
      </c>
      <c r="U34" s="43" t="s">
        <v>42</v>
      </c>
      <c r="V34" s="43">
        <f>V33/V32</f>
        <v>0.89869471548039481</v>
      </c>
      <c r="W34" s="43">
        <f>W33/W32</f>
        <v>0.88574009206776583</v>
      </c>
      <c r="X34" s="46">
        <f>X33/X32</f>
        <v>0.88276399843425091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0.27500000000000002</v>
      </c>
      <c r="H35" s="48">
        <v>0.20833333333333334</v>
      </c>
      <c r="I35" s="48" t="s">
        <v>42</v>
      </c>
      <c r="J35" s="48" t="s">
        <v>42</v>
      </c>
      <c r="K35" s="48">
        <v>0.29166666666666669</v>
      </c>
      <c r="L35" s="48" t="s">
        <v>42</v>
      </c>
      <c r="M35" s="48">
        <v>0.29175925925925927</v>
      </c>
      <c r="N35" s="48">
        <v>0.25031249999999999</v>
      </c>
      <c r="O35" s="48">
        <v>0.25032407407407409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0.39535879629629628</v>
      </c>
      <c r="H36" s="48">
        <v>0.25586805555555553</v>
      </c>
      <c r="I36" s="48" t="s">
        <v>42</v>
      </c>
      <c r="J36" s="48" t="s">
        <v>42</v>
      </c>
      <c r="K36" s="48">
        <v>0.41968749999999999</v>
      </c>
      <c r="L36" s="48" t="s">
        <v>42</v>
      </c>
      <c r="M36" s="48">
        <v>0.42943287037037037</v>
      </c>
      <c r="N36" s="48">
        <v>0.46388888888888891</v>
      </c>
      <c r="O36" s="48">
        <v>0.42168981481481482</v>
      </c>
      <c r="P36" s="47">
        <v>0.81736111111111109</v>
      </c>
      <c r="Q36" s="48" t="s">
        <v>42</v>
      </c>
      <c r="R36" s="48" t="s">
        <v>42</v>
      </c>
      <c r="S36" s="48" t="s">
        <v>42</v>
      </c>
      <c r="T36" s="48">
        <v>0.95833333333333337</v>
      </c>
      <c r="U36" s="48" t="s">
        <v>42</v>
      </c>
      <c r="V36" s="48">
        <v>0.96554398148148146</v>
      </c>
      <c r="W36" s="48">
        <v>1.0166666666666666</v>
      </c>
      <c r="X36" s="50">
        <v>1.0146527777777778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>
        <v>4.333333333333333</v>
      </c>
      <c r="L37" s="58" t="s">
        <v>42</v>
      </c>
      <c r="M37" s="58">
        <v>4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4.2</v>
      </c>
      <c r="U37" s="48" t="s">
        <v>42</v>
      </c>
      <c r="V37" s="58">
        <v>4</v>
      </c>
      <c r="W37" s="58">
        <v>3</v>
      </c>
      <c r="X37" s="61">
        <v>3.5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F28E-1D01-4F80-926E-20F27C51AFFF}">
  <sheetPr>
    <tabColor theme="8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N38" sqref="N38"/>
      <selection pane="bottomLeft" activeCell="N38" sqref="N3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118465</v>
      </c>
      <c r="E1" s="88" t="s">
        <v>3</v>
      </c>
      <c r="F1" s="89">
        <f>SUM(G5:G191)</f>
        <v>2324945.7100000009</v>
      </c>
      <c r="G1" s="90" t="s">
        <v>84</v>
      </c>
      <c r="H1" s="91">
        <f>L21+L38+L55+L72+L89+L106+L123+L140+L157+L174+L191</f>
        <v>59.033333333333331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46083</v>
      </c>
      <c r="B2" s="332"/>
      <c r="C2" s="92" t="s">
        <v>40</v>
      </c>
      <c r="D2" s="93">
        <f>AVERAGE(N21,N38,N55,N72,N89,N106,N123,N140,N157,N174,N191)</f>
        <v>671.51589192821746</v>
      </c>
      <c r="E2" s="93" t="s">
        <v>91</v>
      </c>
      <c r="F2" s="94">
        <f>F1/D1</f>
        <v>19.625591609336098</v>
      </c>
      <c r="G2" s="95" t="s">
        <v>92</v>
      </c>
      <c r="H2" s="96">
        <f>COUNT(H5:H191)</f>
        <v>6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120</v>
      </c>
      <c r="C5" s="287" t="s">
        <v>121</v>
      </c>
      <c r="D5" s="288"/>
      <c r="E5" s="147">
        <v>28.57</v>
      </c>
      <c r="F5" s="97">
        <v>2158</v>
      </c>
      <c r="G5" s="148">
        <f t="shared" ref="G5:G8" si="0">E5*F5</f>
        <v>61654.06</v>
      </c>
      <c r="H5" s="149"/>
      <c r="I5" s="150">
        <v>12</v>
      </c>
      <c r="J5" s="151">
        <v>3600</v>
      </c>
      <c r="K5" s="152">
        <f>J5/I5</f>
        <v>300</v>
      </c>
      <c r="L5" s="153">
        <v>12</v>
      </c>
      <c r="M5" s="151">
        <f>F5/V5*60</f>
        <v>3125.0201126307343</v>
      </c>
      <c r="N5" s="152">
        <f>M5/L5</f>
        <v>260.41834271922784</v>
      </c>
      <c r="O5" s="154">
        <f>L5-I5</f>
        <v>0</v>
      </c>
      <c r="P5" s="155">
        <f>N5-K5</f>
        <v>-39.581657280772163</v>
      </c>
      <c r="Q5" s="156">
        <f>N5/K5</f>
        <v>0.86806114239742616</v>
      </c>
      <c r="R5" s="289">
        <f>Q21</f>
        <v>0.8739020467230445</v>
      </c>
      <c r="S5" s="157">
        <v>0.27500000000000002</v>
      </c>
      <c r="T5" s="158">
        <v>0.30377314814814815</v>
      </c>
      <c r="U5" s="159"/>
      <c r="V5" s="160">
        <v>41.433333333333309</v>
      </c>
      <c r="W5" s="161"/>
      <c r="X5" s="162"/>
      <c r="Y5" s="292"/>
      <c r="Z5" s="293"/>
      <c r="AA5" s="115">
        <f>M5-J5</f>
        <v>-474.97988736926573</v>
      </c>
      <c r="AB5" s="156">
        <f>M5/J5</f>
        <v>0.86806114239742616</v>
      </c>
      <c r="AC5" s="281">
        <f>AB21</f>
        <v>0.8739020467230445</v>
      </c>
    </row>
    <row r="6" spans="1:29" ht="15.75" customHeight="1">
      <c r="A6" s="285"/>
      <c r="B6" s="100" t="s">
        <v>114</v>
      </c>
      <c r="C6" s="274" t="s">
        <v>115</v>
      </c>
      <c r="D6" s="275"/>
      <c r="E6" s="101">
        <v>29.85</v>
      </c>
      <c r="F6" s="102">
        <v>2254</v>
      </c>
      <c r="G6" s="103">
        <f t="shared" si="0"/>
        <v>67281.900000000009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3140.247678018578</v>
      </c>
      <c r="N6" s="106">
        <f>M6/L6</f>
        <v>261.68730650154816</v>
      </c>
      <c r="O6" s="108">
        <f>L6-I6</f>
        <v>0</v>
      </c>
      <c r="P6" s="109">
        <f>N6-K6</f>
        <v>-38.312693498451836</v>
      </c>
      <c r="Q6" s="110">
        <f>N6/K6</f>
        <v>0.87229102167182726</v>
      </c>
      <c r="R6" s="290"/>
      <c r="S6" s="47">
        <v>0.30694444444444446</v>
      </c>
      <c r="T6" s="48">
        <v>0.33685185185185185</v>
      </c>
      <c r="U6" s="111">
        <v>4.5666666666666877</v>
      </c>
      <c r="V6" s="112">
        <v>43.066666666666634</v>
      </c>
      <c r="W6" s="113"/>
      <c r="X6" s="116"/>
      <c r="Y6" s="276"/>
      <c r="Z6" s="277"/>
      <c r="AA6" s="117">
        <f>M6-J6</f>
        <v>-459.75232198142203</v>
      </c>
      <c r="AB6" s="110">
        <f>M6/J6</f>
        <v>0.87229102167182726</v>
      </c>
      <c r="AC6" s="282"/>
    </row>
    <row r="7" spans="1:29" ht="15.75" customHeight="1">
      <c r="A7" s="285"/>
      <c r="B7" s="100" t="s">
        <v>114</v>
      </c>
      <c r="C7" s="274" t="s">
        <v>116</v>
      </c>
      <c r="D7" s="275"/>
      <c r="E7" s="101">
        <v>29.52</v>
      </c>
      <c r="F7" s="102">
        <v>2152</v>
      </c>
      <c r="G7" s="103">
        <f t="shared" si="0"/>
        <v>63527.040000000001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3140.3323875152023</v>
      </c>
      <c r="N7" s="106">
        <f>M7/L7</f>
        <v>261.69436562626686</v>
      </c>
      <c r="O7" s="108">
        <f>L7-I7</f>
        <v>0</v>
      </c>
      <c r="P7" s="109">
        <f>N7-K7</f>
        <v>-38.305634373733142</v>
      </c>
      <c r="Q7" s="110">
        <f>N7/K7</f>
        <v>0.87231455208755615</v>
      </c>
      <c r="R7" s="290"/>
      <c r="S7" s="47">
        <v>0.34027777777777779</v>
      </c>
      <c r="T7" s="48">
        <v>0.36883101851851852</v>
      </c>
      <c r="U7" s="111">
        <v>4.9333333333333584</v>
      </c>
      <c r="V7" s="112">
        <v>41.116666666666646</v>
      </c>
      <c r="W7" s="113"/>
      <c r="X7" s="116"/>
      <c r="Y7" s="276"/>
      <c r="Z7" s="277"/>
      <c r="AA7" s="117">
        <f>M7-J7</f>
        <v>-459.6676124847977</v>
      </c>
      <c r="AB7" s="110">
        <f>M7/J7</f>
        <v>0.87231455208755615</v>
      </c>
      <c r="AC7" s="282"/>
    </row>
    <row r="8" spans="1:29" ht="15.75" customHeight="1">
      <c r="A8" s="285"/>
      <c r="B8" s="100" t="s">
        <v>114</v>
      </c>
      <c r="C8" s="274" t="s">
        <v>119</v>
      </c>
      <c r="D8" s="275"/>
      <c r="E8" s="101">
        <v>25.64</v>
      </c>
      <c r="F8" s="102">
        <v>1765</v>
      </c>
      <c r="G8" s="103">
        <f t="shared" si="0"/>
        <v>45254.6</v>
      </c>
      <c r="H8" s="26"/>
      <c r="I8" s="104">
        <v>11</v>
      </c>
      <c r="J8" s="105">
        <v>3600</v>
      </c>
      <c r="K8" s="106">
        <f t="shared" si="1"/>
        <v>327.27272727272725</v>
      </c>
      <c r="L8" s="107">
        <v>11</v>
      </c>
      <c r="M8" s="105">
        <f>F8/V8*60</f>
        <v>3178.5892946473273</v>
      </c>
      <c r="N8" s="106">
        <f>M8/L8</f>
        <v>288.96266314975702</v>
      </c>
      <c r="O8" s="108">
        <f>L8-I8</f>
        <v>0</v>
      </c>
      <c r="P8" s="109">
        <f>N8-K8</f>
        <v>-38.310064122970232</v>
      </c>
      <c r="Q8" s="110">
        <f>N8/K8</f>
        <v>0.88294147073536877</v>
      </c>
      <c r="R8" s="290"/>
      <c r="S8" s="47">
        <v>0.37222222222222223</v>
      </c>
      <c r="T8" s="48">
        <v>0.39535879629629628</v>
      </c>
      <c r="U8" s="111">
        <v>4.8833333333333506</v>
      </c>
      <c r="V8" s="112">
        <v>33.316666666666627</v>
      </c>
      <c r="W8" s="113"/>
      <c r="X8" s="116"/>
      <c r="Y8" s="276"/>
      <c r="Z8" s="277"/>
      <c r="AA8" s="117">
        <f>M8-J8</f>
        <v>-421.41070535267272</v>
      </c>
      <c r="AB8" s="110">
        <f>M8/J8</f>
        <v>0.88294147073536866</v>
      </c>
      <c r="AC8" s="282"/>
    </row>
    <row r="9" spans="1:29" ht="15.75" customHeight="1">
      <c r="A9" s="285"/>
      <c r="B9" s="100"/>
      <c r="C9" s="274"/>
      <c r="D9" s="275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76"/>
      <c r="Z9" s="277"/>
      <c r="AA9" s="117"/>
      <c r="AB9" s="110"/>
      <c r="AC9" s="282"/>
    </row>
    <row r="10" spans="1:29" ht="15.75" customHeight="1">
      <c r="A10" s="285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3146.0473682029601</v>
      </c>
      <c r="N21" s="138">
        <f>M21/L21</f>
        <v>267.74871218748598</v>
      </c>
      <c r="O21" s="139">
        <f>L21-I21</f>
        <v>0</v>
      </c>
      <c r="P21" s="140">
        <f>N21-K21</f>
        <v>-38.6342665359183</v>
      </c>
      <c r="Q21" s="141">
        <f>N21/K21</f>
        <v>0.8739020467230445</v>
      </c>
      <c r="R21" s="291"/>
      <c r="S21" s="142">
        <f>S5</f>
        <v>0.27500000000000002</v>
      </c>
      <c r="T21" s="143">
        <f>INDEX(T5:T20,COUNTA(T5:T20))</f>
        <v>0.39535879629629628</v>
      </c>
      <c r="U21" s="144"/>
      <c r="V21" s="166"/>
      <c r="W21" s="167"/>
      <c r="X21" s="138"/>
      <c r="Y21" s="279"/>
      <c r="Z21" s="280"/>
      <c r="AA21" s="168">
        <f>M21-J21</f>
        <v>-453.95263179703988</v>
      </c>
      <c r="AB21" s="141">
        <f>M21/J21</f>
        <v>0.8739020467230445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1131</v>
      </c>
      <c r="G22" s="148">
        <f t="shared" ref="G22:G23" si="5">E22*F22</f>
        <v>15867.929999999998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2340.0000000000018</v>
      </c>
      <c r="N22" s="152">
        <f>M22/L22</f>
        <v>390.00000000000028</v>
      </c>
      <c r="O22" s="154">
        <f>L22-I22</f>
        <v>0</v>
      </c>
      <c r="P22" s="155">
        <f>N22-K22</f>
        <v>-43.33333333333303</v>
      </c>
      <c r="Q22" s="156">
        <f>N22/K22</f>
        <v>0.90000000000000069</v>
      </c>
      <c r="R22" s="289">
        <f>Q38</f>
        <v>0.90015072010717989</v>
      </c>
      <c r="S22" s="157">
        <v>0.20833333333333334</v>
      </c>
      <c r="T22" s="158">
        <v>0.22847222222222222</v>
      </c>
      <c r="U22" s="159"/>
      <c r="V22" s="160">
        <v>28.999999999999979</v>
      </c>
      <c r="W22" s="158"/>
      <c r="X22" s="169"/>
      <c r="Y22" s="292"/>
      <c r="Z22" s="293"/>
      <c r="AA22" s="115">
        <f>M22-J22</f>
        <v>-259.99999999999818</v>
      </c>
      <c r="AB22" s="156">
        <f>M22/J22</f>
        <v>0.90000000000000069</v>
      </c>
      <c r="AC22" s="281">
        <f>AB38</f>
        <v>0.90015072010717978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1344</v>
      </c>
      <c r="G23" s="103">
        <f t="shared" si="5"/>
        <v>19474.560000000001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2340.7837445573332</v>
      </c>
      <c r="N23" s="106">
        <f>M23/L23</f>
        <v>390.13062409288887</v>
      </c>
      <c r="O23" s="108">
        <f>L23-I23</f>
        <v>0</v>
      </c>
      <c r="P23" s="109">
        <f>N23-K23</f>
        <v>-43.202709240444449</v>
      </c>
      <c r="Q23" s="110">
        <f>N23/K23</f>
        <v>0.90030144021435898</v>
      </c>
      <c r="R23" s="290"/>
      <c r="S23" s="47">
        <v>0.23194444444444445</v>
      </c>
      <c r="T23" s="48">
        <v>0.25586805555555553</v>
      </c>
      <c r="U23" s="111">
        <v>5.0000000000000222</v>
      </c>
      <c r="V23" s="112">
        <v>34.449999999999946</v>
      </c>
      <c r="W23" s="113"/>
      <c r="X23" s="13"/>
      <c r="Y23" s="276"/>
      <c r="Z23" s="277"/>
      <c r="AA23" s="117">
        <f>M23-J23</f>
        <v>-259.21625544266681</v>
      </c>
      <c r="AB23" s="110">
        <f>M23/J23</f>
        <v>0.90030144021435887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2340.3918722786675</v>
      </c>
      <c r="N38" s="138">
        <f>M38/L38</f>
        <v>390.0653120464446</v>
      </c>
      <c r="O38" s="139">
        <f>L38-I38</f>
        <v>0</v>
      </c>
      <c r="P38" s="140">
        <f>N38-K38</f>
        <v>-43.268021286888711</v>
      </c>
      <c r="Q38" s="141">
        <f>N38/K38</f>
        <v>0.90015072010717989</v>
      </c>
      <c r="R38" s="291"/>
      <c r="S38" s="142">
        <f>S22</f>
        <v>0.20833333333333334</v>
      </c>
      <c r="T38" s="143">
        <f>INDEX(T22:T37,COUNTA(T22:T37))</f>
        <v>0.25586805555555553</v>
      </c>
      <c r="U38" s="144"/>
      <c r="V38" s="166"/>
      <c r="W38" s="167"/>
      <c r="X38" s="138"/>
      <c r="Y38" s="279"/>
      <c r="Z38" s="280"/>
      <c r="AA38" s="168">
        <f>M38-J38</f>
        <v>-259.60812772133249</v>
      </c>
      <c r="AB38" s="141">
        <f>M38/J38</f>
        <v>0.90015072010717978</v>
      </c>
      <c r="AC38" s="283"/>
    </row>
    <row r="39" spans="1:29" ht="15.75" customHeight="1">
      <c r="A39" s="284" t="s">
        <v>213</v>
      </c>
      <c r="B39" s="114" t="s">
        <v>120</v>
      </c>
      <c r="C39" s="287" t="s">
        <v>127</v>
      </c>
      <c r="D39" s="288"/>
      <c r="E39" s="147">
        <v>22.28</v>
      </c>
      <c r="F39" s="97">
        <v>1242</v>
      </c>
      <c r="G39" s="148">
        <f t="shared" ref="G39:G41" si="9">E39*F39</f>
        <v>27671.760000000002</v>
      </c>
      <c r="H39" s="149"/>
      <c r="I39" s="150">
        <v>5</v>
      </c>
      <c r="J39" s="151">
        <v>3300</v>
      </c>
      <c r="K39" s="152">
        <f>J39/I39</f>
        <v>660</v>
      </c>
      <c r="L39" s="153">
        <v>5</v>
      </c>
      <c r="M39" s="151">
        <f>F39/V39*60</f>
        <v>2966.9542136695472</v>
      </c>
      <c r="N39" s="152">
        <f>M39/L39</f>
        <v>593.39084273390949</v>
      </c>
      <c r="O39" s="154">
        <f>L39-I39</f>
        <v>0</v>
      </c>
      <c r="P39" s="155">
        <f>N39-K39</f>
        <v>-66.609157266090506</v>
      </c>
      <c r="Q39" s="156">
        <f>N39/K39</f>
        <v>0.89907703444531739</v>
      </c>
      <c r="R39" s="289">
        <f>Q55</f>
        <v>0.89892671751686037</v>
      </c>
      <c r="S39" s="157">
        <v>0.29166666666666669</v>
      </c>
      <c r="T39" s="158">
        <v>0.30910879629629628</v>
      </c>
      <c r="U39" s="159"/>
      <c r="V39" s="160">
        <v>25.116666666666625</v>
      </c>
      <c r="W39" s="158"/>
      <c r="X39" s="169"/>
      <c r="Y39" s="292"/>
      <c r="Z39" s="293"/>
      <c r="AA39" s="115">
        <f>M39-J39</f>
        <v>-333.04578633045276</v>
      </c>
      <c r="AB39" s="156">
        <f>M39/J39</f>
        <v>0.89907703444531739</v>
      </c>
      <c r="AC39" s="281">
        <f>AB55</f>
        <v>0.89892671751686026</v>
      </c>
    </row>
    <row r="40" spans="1:29" ht="15.75" customHeight="1">
      <c r="A40" s="285"/>
      <c r="B40" s="100" t="s">
        <v>120</v>
      </c>
      <c r="C40" s="274" t="s">
        <v>126</v>
      </c>
      <c r="D40" s="275"/>
      <c r="E40" s="101">
        <v>21.45</v>
      </c>
      <c r="F40" s="102">
        <v>1621</v>
      </c>
      <c r="G40" s="103">
        <f t="shared" si="9"/>
        <v>34770.449999999997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2968.2604272634831</v>
      </c>
      <c r="N40" s="106">
        <f>M40/L40</f>
        <v>742.06510681587076</v>
      </c>
      <c r="O40" s="108">
        <f>L40-I40</f>
        <v>0</v>
      </c>
      <c r="P40" s="109">
        <f>N40-K40</f>
        <v>-82.934893184129237</v>
      </c>
      <c r="Q40" s="110">
        <f>N40/K40</f>
        <v>0.89947285674651001</v>
      </c>
      <c r="R40" s="290"/>
      <c r="S40" s="47">
        <v>0.31266203703703704</v>
      </c>
      <c r="T40" s="48">
        <v>0.33541666666666664</v>
      </c>
      <c r="U40" s="111">
        <v>5.1166666666666938</v>
      </c>
      <c r="V40" s="112">
        <v>32.766666666666623</v>
      </c>
      <c r="W40" s="113"/>
      <c r="X40" s="116"/>
      <c r="Y40" s="276"/>
      <c r="Z40" s="277"/>
      <c r="AA40" s="117">
        <f>M40-J40</f>
        <v>-331.73957273651695</v>
      </c>
      <c r="AB40" s="110">
        <f>M40/J40</f>
        <v>0.89947285674651001</v>
      </c>
      <c r="AC40" s="282"/>
    </row>
    <row r="41" spans="1:29" ht="15.75" customHeight="1">
      <c r="A41" s="285"/>
      <c r="B41" s="100" t="s">
        <v>120</v>
      </c>
      <c r="C41" s="274" t="s">
        <v>129</v>
      </c>
      <c r="D41" s="275"/>
      <c r="E41" s="101">
        <v>16.66</v>
      </c>
      <c r="F41" s="102">
        <v>5748</v>
      </c>
      <c r="G41" s="103">
        <f t="shared" si="9"/>
        <v>95761.680000000008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2964.1598624838857</v>
      </c>
      <c r="N41" s="106">
        <f>M41/L41</f>
        <v>741.03996562097143</v>
      </c>
      <c r="O41" s="108">
        <f>L41-I41</f>
        <v>0</v>
      </c>
      <c r="P41" s="109">
        <f>N41-K41</f>
        <v>-83.960034379028571</v>
      </c>
      <c r="Q41" s="110">
        <f>N41/K41</f>
        <v>0.89823026135875328</v>
      </c>
      <c r="R41" s="290"/>
      <c r="S41" s="47">
        <v>0.33888888888888891</v>
      </c>
      <c r="T41" s="48">
        <v>0.41968749999999999</v>
      </c>
      <c r="U41" s="111">
        <v>5.0000000000000622</v>
      </c>
      <c r="V41" s="112">
        <v>116.34999999999997</v>
      </c>
      <c r="W41" s="113"/>
      <c r="X41" s="13"/>
      <c r="Y41" s="276"/>
      <c r="Z41" s="277"/>
      <c r="AA41" s="117">
        <f>M41-J41</f>
        <v>-335.84013751611428</v>
      </c>
      <c r="AB41" s="110">
        <f>M41/J41</f>
        <v>0.89823026135875328</v>
      </c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3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3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1">AVERAGE(I39:I54)</f>
        <v>4.333333333333333</v>
      </c>
      <c r="J55" s="137">
        <f t="shared" si="11"/>
        <v>3300</v>
      </c>
      <c r="K55" s="138">
        <f t="shared" ref="K55" si="12">J55/I55</f>
        <v>761.53846153846155</v>
      </c>
      <c r="L55" s="136">
        <f t="shared" ref="L55:M55" si="13">AVERAGE(L39:L54)</f>
        <v>4.333333333333333</v>
      </c>
      <c r="M55" s="137">
        <f t="shared" si="13"/>
        <v>2966.4581678056388</v>
      </c>
      <c r="N55" s="138">
        <f>M55/L55</f>
        <v>684.56726949360905</v>
      </c>
      <c r="O55" s="139">
        <f>L55-I55</f>
        <v>0</v>
      </c>
      <c r="P55" s="140">
        <f>N55-K55</f>
        <v>-76.971192044852501</v>
      </c>
      <c r="Q55" s="141">
        <f>N55/K55</f>
        <v>0.89892671751686037</v>
      </c>
      <c r="R55" s="291"/>
      <c r="S55" s="142">
        <f>S39</f>
        <v>0.29166666666666669</v>
      </c>
      <c r="T55" s="143">
        <f>INDEX(T39:T54,COUNTA(T39:T54))</f>
        <v>0.41968749999999999</v>
      </c>
      <c r="U55" s="144"/>
      <c r="V55" s="166"/>
      <c r="W55" s="167"/>
      <c r="X55" s="138"/>
      <c r="Y55" s="279"/>
      <c r="Z55" s="280"/>
      <c r="AA55" s="168">
        <f>M55-J55</f>
        <v>-333.54183219436118</v>
      </c>
      <c r="AB55" s="141">
        <f>M55/J55</f>
        <v>0.89892671751686026</v>
      </c>
      <c r="AC55" s="283"/>
    </row>
    <row r="56" spans="1:29" ht="15.75" customHeight="1">
      <c r="A56" s="294" t="s">
        <v>125</v>
      </c>
      <c r="B56" s="114" t="s">
        <v>120</v>
      </c>
      <c r="C56" s="287" t="s">
        <v>128</v>
      </c>
      <c r="D56" s="288"/>
      <c r="E56" s="147">
        <v>17.89</v>
      </c>
      <c r="F56" s="97">
        <v>3450</v>
      </c>
      <c r="G56" s="148">
        <f t="shared" ref="G56:G58" si="14">E56*F56</f>
        <v>61720.5</v>
      </c>
      <c r="H56" s="149"/>
      <c r="I56" s="150">
        <v>4</v>
      </c>
      <c r="J56" s="151">
        <v>3300</v>
      </c>
      <c r="K56" s="152">
        <f>J56/I56</f>
        <v>825</v>
      </c>
      <c r="L56" s="153">
        <v>4</v>
      </c>
      <c r="M56" s="151">
        <f>F56/V56*60</f>
        <v>2962.7862595419851</v>
      </c>
      <c r="N56" s="152">
        <f>M56/L56</f>
        <v>740.69656488549629</v>
      </c>
      <c r="O56" s="154">
        <f>L56-I56</f>
        <v>0</v>
      </c>
      <c r="P56" s="155">
        <f>N56-K56</f>
        <v>-84.303435114503714</v>
      </c>
      <c r="Q56" s="156">
        <f>N56/K56</f>
        <v>0.89781401804302585</v>
      </c>
      <c r="R56" s="289">
        <f>Q72</f>
        <v>0.89801192011133579</v>
      </c>
      <c r="S56" s="157">
        <v>0.29175925925925927</v>
      </c>
      <c r="T56" s="158">
        <v>0.34027777777777779</v>
      </c>
      <c r="U56" s="159"/>
      <c r="V56" s="160">
        <v>69.86666666666666</v>
      </c>
      <c r="W56" s="161"/>
      <c r="X56" s="162"/>
      <c r="Y56" s="292"/>
      <c r="Z56" s="293"/>
      <c r="AA56" s="115">
        <f>M56-J56</f>
        <v>-337.21374045801485</v>
      </c>
      <c r="AB56" s="156">
        <f>M56/J56</f>
        <v>0.89781401804302585</v>
      </c>
      <c r="AC56" s="281">
        <f>AB72</f>
        <v>0.89801192011133579</v>
      </c>
    </row>
    <row r="57" spans="1:29" ht="15.75" customHeight="1">
      <c r="A57" s="295"/>
      <c r="B57" s="100" t="s">
        <v>120</v>
      </c>
      <c r="C57" s="274" t="s">
        <v>214</v>
      </c>
      <c r="D57" s="275"/>
      <c r="E57" s="101">
        <v>27.27</v>
      </c>
      <c r="F57" s="102">
        <v>1956</v>
      </c>
      <c r="G57" s="103">
        <f t="shared" si="14"/>
        <v>53340.12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2963.6363636363608</v>
      </c>
      <c r="N57" s="106">
        <f>M57/L57</f>
        <v>592.72727272727218</v>
      </c>
      <c r="O57" s="108">
        <f>L57-I57</f>
        <v>0</v>
      </c>
      <c r="P57" s="109">
        <f>N57-K57</f>
        <v>-67.27272727272782</v>
      </c>
      <c r="Q57" s="110">
        <f>N57/K57</f>
        <v>0.89807162534435181</v>
      </c>
      <c r="R57" s="290"/>
      <c r="S57" s="47">
        <v>0.34402777777777777</v>
      </c>
      <c r="T57" s="48">
        <v>0.37152777777777779</v>
      </c>
      <c r="U57" s="111">
        <v>5.3999999999999648</v>
      </c>
      <c r="V57" s="112">
        <v>39.600000000000037</v>
      </c>
      <c r="W57" s="113"/>
      <c r="X57" s="116"/>
      <c r="Y57" s="276"/>
      <c r="Z57" s="277"/>
      <c r="AA57" s="117">
        <f>M57-J57</f>
        <v>-336.36363636363922</v>
      </c>
      <c r="AB57" s="110">
        <f>M57/J57</f>
        <v>0.8980716253443517</v>
      </c>
      <c r="AC57" s="282"/>
    </row>
    <row r="58" spans="1:29" ht="15.75" customHeight="1">
      <c r="A58" s="295"/>
      <c r="B58" s="100" t="s">
        <v>120</v>
      </c>
      <c r="C58" s="274" t="s">
        <v>204</v>
      </c>
      <c r="D58" s="275"/>
      <c r="E58" s="101">
        <v>18.53</v>
      </c>
      <c r="F58" s="102">
        <v>3872</v>
      </c>
      <c r="G58" s="103">
        <f t="shared" si="14"/>
        <v>71748.160000000003</v>
      </c>
      <c r="H58" s="26"/>
      <c r="I58" s="104">
        <v>3</v>
      </c>
      <c r="J58" s="105">
        <v>3300</v>
      </c>
      <c r="K58" s="106">
        <f t="shared" si="10"/>
        <v>1100</v>
      </c>
      <c r="L58" s="107">
        <v>3</v>
      </c>
      <c r="M58" s="105">
        <f>F58/V58*60</f>
        <v>2963.8953859238786</v>
      </c>
      <c r="N58" s="106">
        <f>M58/L58</f>
        <v>987.96512864129284</v>
      </c>
      <c r="O58" s="108">
        <f>L58-I58</f>
        <v>0</v>
      </c>
      <c r="P58" s="109">
        <f>N58-K58</f>
        <v>-112.03487135870716</v>
      </c>
      <c r="Q58" s="110">
        <f>N58/K58</f>
        <v>0.89815011694662983</v>
      </c>
      <c r="R58" s="290"/>
      <c r="S58" s="47">
        <v>0.375</v>
      </c>
      <c r="T58" s="48">
        <v>0.42943287037037037</v>
      </c>
      <c r="U58" s="111">
        <v>4.9999999999999822</v>
      </c>
      <c r="V58" s="112">
        <v>78.383333333333326</v>
      </c>
      <c r="W58" s="113"/>
      <c r="X58" s="116"/>
      <c r="Y58" s="276"/>
      <c r="Z58" s="277"/>
      <c r="AA58" s="117">
        <f>M58-J58</f>
        <v>-336.10461407612138</v>
      </c>
      <c r="AB58" s="110">
        <f>M58/J58</f>
        <v>0.89815011694662994</v>
      </c>
      <c r="AC58" s="282"/>
    </row>
    <row r="59" spans="1:29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276"/>
      <c r="Z59" s="277"/>
      <c r="AA59" s="117"/>
      <c r="AB59" s="110"/>
      <c r="AC59" s="282"/>
    </row>
    <row r="60" spans="1:29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5">AVERAGE(I56:I71)</f>
        <v>4</v>
      </c>
      <c r="J72" s="137">
        <f t="shared" si="15"/>
        <v>3300</v>
      </c>
      <c r="K72" s="138">
        <f t="shared" ref="K72" si="16">J72/I72</f>
        <v>825</v>
      </c>
      <c r="L72" s="136">
        <f t="shared" ref="L72:M72" si="17">AVERAGE(L56:L71)</f>
        <v>4</v>
      </c>
      <c r="M72" s="137">
        <f t="shared" si="17"/>
        <v>2963.439336367408</v>
      </c>
      <c r="N72" s="138">
        <f>M72/L72</f>
        <v>740.85983409185201</v>
      </c>
      <c r="O72" s="139">
        <f>L72-I72</f>
        <v>0</v>
      </c>
      <c r="P72" s="140">
        <f>N72-K72</f>
        <v>-84.140165908147992</v>
      </c>
      <c r="Q72" s="141">
        <f>N72/K72</f>
        <v>0.89801192011133579</v>
      </c>
      <c r="R72" s="291"/>
      <c r="S72" s="142">
        <f>S56</f>
        <v>0.29175925925925927</v>
      </c>
      <c r="T72" s="143">
        <f>INDEX(T56:T71,COUNTA(T56:T71))</f>
        <v>0.42943287037037037</v>
      </c>
      <c r="U72" s="144"/>
      <c r="V72" s="166"/>
      <c r="W72" s="99"/>
      <c r="X72" s="69"/>
      <c r="Y72" s="279"/>
      <c r="Z72" s="280"/>
      <c r="AA72" s="168">
        <f>M72-J72</f>
        <v>-336.56066363259197</v>
      </c>
      <c r="AB72" s="141">
        <f>M72/J72</f>
        <v>0.89801192011133579</v>
      </c>
      <c r="AC72" s="283"/>
    </row>
    <row r="73" spans="1:29" ht="15.75" customHeight="1">
      <c r="A73" s="284" t="s">
        <v>71</v>
      </c>
      <c r="B73" s="114" t="s">
        <v>120</v>
      </c>
      <c r="C73" s="287" t="s">
        <v>130</v>
      </c>
      <c r="D73" s="288"/>
      <c r="E73" s="147">
        <v>18.18</v>
      </c>
      <c r="F73" s="97">
        <v>1287</v>
      </c>
      <c r="G73" s="148">
        <f t="shared" ref="G73:G75" si="18">E73*F73</f>
        <v>23397.66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3145.417515274949</v>
      </c>
      <c r="N73" s="152">
        <f>M73/L73</f>
        <v>1048.4725050916497</v>
      </c>
      <c r="O73" s="154">
        <f>L73-I73</f>
        <v>0</v>
      </c>
      <c r="P73" s="155">
        <f>N73-K73</f>
        <v>-151.52749490835026</v>
      </c>
      <c r="Q73" s="156">
        <f>N73/K73</f>
        <v>0.87372708757637474</v>
      </c>
      <c r="R73" s="289">
        <f>Q89</f>
        <v>0.88099770015129431</v>
      </c>
      <c r="S73" s="157">
        <v>0.25031249999999999</v>
      </c>
      <c r="T73" s="158">
        <v>0.2673611111111111</v>
      </c>
      <c r="U73" s="159"/>
      <c r="V73" s="160">
        <v>24.55</v>
      </c>
      <c r="W73" s="161"/>
      <c r="X73" s="162"/>
      <c r="Y73" s="292"/>
      <c r="Z73" s="293"/>
      <c r="AA73" s="115">
        <f>M73-J73</f>
        <v>-454.58248472505102</v>
      </c>
      <c r="AB73" s="156">
        <f>M73/J73</f>
        <v>0.87372708757637474</v>
      </c>
      <c r="AC73" s="281">
        <f>AB89</f>
        <v>0.88099770015129431</v>
      </c>
    </row>
    <row r="74" spans="1:29" ht="15.75" customHeight="1">
      <c r="A74" s="285"/>
      <c r="B74" s="100" t="s">
        <v>120</v>
      </c>
      <c r="C74" s="274" t="s">
        <v>131</v>
      </c>
      <c r="D74" s="275"/>
      <c r="E74" s="101">
        <v>14.03</v>
      </c>
      <c r="F74" s="102">
        <v>5282</v>
      </c>
      <c r="G74" s="103">
        <f t="shared" si="18"/>
        <v>74106.459999999992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2693.3711048158634</v>
      </c>
      <c r="N74" s="106">
        <f>M74/L74</f>
        <v>897.79036827195443</v>
      </c>
      <c r="O74" s="108">
        <f>L74-I74</f>
        <v>0</v>
      </c>
      <c r="P74" s="109">
        <f>N74-K74</f>
        <v>-102.20963172804557</v>
      </c>
      <c r="Q74" s="110">
        <f>N74/K74</f>
        <v>0.89779036827195446</v>
      </c>
      <c r="R74" s="290"/>
      <c r="S74" s="47">
        <v>0.27800925925925923</v>
      </c>
      <c r="T74" s="48">
        <v>0.35972222222222222</v>
      </c>
      <c r="U74" s="111">
        <v>15.333333333333306</v>
      </c>
      <c r="V74" s="112">
        <v>117.6666666666667</v>
      </c>
      <c r="W74" s="113"/>
      <c r="X74" s="116"/>
      <c r="Y74" s="276"/>
      <c r="Z74" s="277"/>
      <c r="AA74" s="117">
        <f>M74-J74</f>
        <v>-306.62889518413658</v>
      </c>
      <c r="AB74" s="110">
        <f>M74/J74</f>
        <v>0.89779036827195446</v>
      </c>
      <c r="AC74" s="282"/>
    </row>
    <row r="75" spans="1:29" ht="15.75" customHeight="1">
      <c r="A75" s="285"/>
      <c r="B75" s="100" t="s">
        <v>120</v>
      </c>
      <c r="C75" s="274" t="s">
        <v>133</v>
      </c>
      <c r="D75" s="275"/>
      <c r="E75" s="101">
        <v>14.28</v>
      </c>
      <c r="F75" s="102">
        <v>7079</v>
      </c>
      <c r="G75" s="103">
        <f t="shared" si="18"/>
        <v>101088.12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3147.3879214523899</v>
      </c>
      <c r="N75" s="106">
        <f>M75/L75</f>
        <v>1049.1293071507966</v>
      </c>
      <c r="O75" s="108">
        <f>L75-I75</f>
        <v>0</v>
      </c>
      <c r="P75" s="109">
        <f>N75-K75</f>
        <v>-150.87069284920335</v>
      </c>
      <c r="Q75" s="110">
        <f>N75/K75</f>
        <v>0.87427442262566391</v>
      </c>
      <c r="R75" s="290"/>
      <c r="S75" s="47">
        <v>0.37017361111111113</v>
      </c>
      <c r="T75" s="48">
        <v>0.46388888888888891</v>
      </c>
      <c r="U75" s="111">
        <v>15.050000000000034</v>
      </c>
      <c r="V75" s="112">
        <v>134.94999999999999</v>
      </c>
      <c r="W75" s="113"/>
      <c r="X75" s="116"/>
      <c r="Y75" s="276"/>
      <c r="Z75" s="277"/>
      <c r="AA75" s="117">
        <f>M75-J75</f>
        <v>-452.61207854761005</v>
      </c>
      <c r="AB75" s="110">
        <f>M75/J75</f>
        <v>0.87427442262566391</v>
      </c>
      <c r="AC75" s="282"/>
    </row>
    <row r="76" spans="1:29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76"/>
      <c r="Z76" s="277"/>
      <c r="AA76" s="117"/>
      <c r="AB76" s="110"/>
      <c r="AC76" s="282"/>
    </row>
    <row r="77" spans="1:29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76"/>
      <c r="Z77" s="277"/>
      <c r="AA77" s="117"/>
      <c r="AB77" s="110"/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16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16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2995.3921805144005</v>
      </c>
      <c r="N89" s="138">
        <f>M89/L89</f>
        <v>998.46406017146683</v>
      </c>
      <c r="O89" s="139">
        <f>L89-I89</f>
        <v>0</v>
      </c>
      <c r="P89" s="140">
        <f>N89-K89</f>
        <v>-134.86927316186643</v>
      </c>
      <c r="Q89" s="141">
        <f>N89/K89</f>
        <v>0.88099770015129431</v>
      </c>
      <c r="R89" s="291"/>
      <c r="S89" s="142">
        <f>S73</f>
        <v>0.25031249999999999</v>
      </c>
      <c r="T89" s="143">
        <f>INDEX(T73:T88,COUNTA(T73:T88))</f>
        <v>0.46388888888888891</v>
      </c>
      <c r="U89" s="144"/>
      <c r="V89" s="166"/>
      <c r="W89" s="99"/>
      <c r="X89" s="69"/>
      <c r="Y89" s="279"/>
      <c r="Z89" s="280"/>
      <c r="AA89" s="168">
        <f>M89-J89</f>
        <v>-404.60781948559952</v>
      </c>
      <c r="AB89" s="141">
        <f>M89/J89</f>
        <v>0.88099770015129431</v>
      </c>
      <c r="AC89" s="283"/>
    </row>
    <row r="90" spans="1:29" ht="15.75" customHeight="1">
      <c r="A90" s="294" t="s">
        <v>78</v>
      </c>
      <c r="B90" s="114" t="s">
        <v>120</v>
      </c>
      <c r="C90" s="287" t="s">
        <v>134</v>
      </c>
      <c r="D90" s="288"/>
      <c r="E90" s="147">
        <v>25.03</v>
      </c>
      <c r="F90" s="97">
        <v>1689</v>
      </c>
      <c r="G90" s="148">
        <f t="shared" ref="G90:G93" si="23">E90*F90</f>
        <v>42275.670000000006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2934.5559845559837</v>
      </c>
      <c r="N90" s="152">
        <f>M90/L90</f>
        <v>733.63899613899594</v>
      </c>
      <c r="O90" s="154">
        <f>L90-I90</f>
        <v>0</v>
      </c>
      <c r="P90" s="155">
        <f>N90-K90</f>
        <v>-91.361003861004065</v>
      </c>
      <c r="Q90" s="156">
        <f>N90/K90</f>
        <v>0.88925938925938897</v>
      </c>
      <c r="R90" s="289">
        <f>Q106</f>
        <v>0.88692766448671823</v>
      </c>
      <c r="S90" s="157">
        <v>0.25032407407407409</v>
      </c>
      <c r="T90" s="158">
        <v>0.27430555555555558</v>
      </c>
      <c r="U90" s="159"/>
      <c r="V90" s="160">
        <v>34.533333333333346</v>
      </c>
      <c r="W90" s="158"/>
      <c r="X90" s="169"/>
      <c r="Y90" s="292"/>
      <c r="Z90" s="293"/>
      <c r="AA90" s="115">
        <f>M90-J90</f>
        <v>-365.44401544401626</v>
      </c>
      <c r="AB90" s="156">
        <f>M90/J90</f>
        <v>0.88925938925938897</v>
      </c>
      <c r="AC90" s="281">
        <f>AB106</f>
        <v>0.88692766448671823</v>
      </c>
    </row>
    <row r="91" spans="1:29" ht="15.75" customHeight="1">
      <c r="A91" s="295"/>
      <c r="B91" s="100" t="s">
        <v>120</v>
      </c>
      <c r="C91" s="274" t="s">
        <v>135</v>
      </c>
      <c r="D91" s="275"/>
      <c r="E91" s="101">
        <v>24.82</v>
      </c>
      <c r="F91" s="102">
        <v>2072</v>
      </c>
      <c r="G91" s="103">
        <f t="shared" si="23"/>
        <v>51427.040000000001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2933.2284703106538</v>
      </c>
      <c r="N91" s="106">
        <f>M91/L91</f>
        <v>733.30711757766346</v>
      </c>
      <c r="O91" s="108">
        <f>L91-I91</f>
        <v>0</v>
      </c>
      <c r="P91" s="109">
        <f>N91-K91</f>
        <v>-91.692882422336538</v>
      </c>
      <c r="Q91" s="110">
        <f>N91/K91</f>
        <v>0.88885711221534969</v>
      </c>
      <c r="R91" s="290"/>
      <c r="S91" s="47">
        <v>0.28472222222222221</v>
      </c>
      <c r="T91" s="48">
        <v>0.31415509259259261</v>
      </c>
      <c r="U91" s="111">
        <v>14.999999999999947</v>
      </c>
      <c r="V91" s="112">
        <v>42.383333333333375</v>
      </c>
      <c r="W91" s="113"/>
      <c r="X91" s="13"/>
      <c r="Y91" s="276"/>
      <c r="Z91" s="277"/>
      <c r="AA91" s="117">
        <f>M91-J91</f>
        <v>-366.77152968934615</v>
      </c>
      <c r="AB91" s="110">
        <f>M91/J91</f>
        <v>0.88885711221534969</v>
      </c>
      <c r="AC91" s="282"/>
    </row>
    <row r="92" spans="1:29" ht="15.75" customHeight="1">
      <c r="A92" s="295"/>
      <c r="B92" s="100" t="s">
        <v>120</v>
      </c>
      <c r="C92" s="274" t="s">
        <v>136</v>
      </c>
      <c r="D92" s="275"/>
      <c r="E92" s="101">
        <v>30</v>
      </c>
      <c r="F92" s="102">
        <v>3337</v>
      </c>
      <c r="G92" s="103">
        <f t="shared" si="23"/>
        <v>100110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2693.5426008968607</v>
      </c>
      <c r="N92" s="106">
        <f>M92/L92</f>
        <v>897.84753363228685</v>
      </c>
      <c r="O92" s="108">
        <f>L92-I92</f>
        <v>0</v>
      </c>
      <c r="P92" s="109">
        <f>N92-K92</f>
        <v>-102.15246636771315</v>
      </c>
      <c r="Q92" s="110">
        <f>N92/K92</f>
        <v>0.89784753363228686</v>
      </c>
      <c r="R92" s="290"/>
      <c r="S92" s="47">
        <v>0.32500000000000001</v>
      </c>
      <c r="T92" s="48">
        <v>0.37662037037037038</v>
      </c>
      <c r="U92" s="111">
        <v>15.616666666666656</v>
      </c>
      <c r="V92" s="112">
        <v>74.333333333333343</v>
      </c>
      <c r="W92" s="113"/>
      <c r="X92" s="13"/>
      <c r="Y92" s="276"/>
      <c r="Z92" s="277"/>
      <c r="AA92" s="117">
        <f>M92-J92</f>
        <v>-306.45739910313932</v>
      </c>
      <c r="AB92" s="110">
        <f>M92/J92</f>
        <v>0.89784753363228686</v>
      </c>
      <c r="AC92" s="282"/>
    </row>
    <row r="93" spans="1:29" ht="15.75" customHeight="1">
      <c r="A93" s="295"/>
      <c r="B93" s="100" t="s">
        <v>120</v>
      </c>
      <c r="C93" s="274" t="s">
        <v>132</v>
      </c>
      <c r="D93" s="275"/>
      <c r="E93" s="101">
        <v>18.18</v>
      </c>
      <c r="F93" s="102">
        <v>2634</v>
      </c>
      <c r="G93" s="103">
        <f t="shared" si="23"/>
        <v>47886.12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3146.1181154611818</v>
      </c>
      <c r="N93" s="106">
        <f>M93/L93</f>
        <v>1048.7060384870606</v>
      </c>
      <c r="O93" s="108">
        <f>L93-I93</f>
        <v>0</v>
      </c>
      <c r="P93" s="109">
        <f>N93-K93</f>
        <v>-151.2939615129394</v>
      </c>
      <c r="Q93" s="110">
        <f>N93/K93</f>
        <v>0.87392169873921721</v>
      </c>
      <c r="R93" s="290"/>
      <c r="S93" s="47">
        <v>0.38680555555555557</v>
      </c>
      <c r="T93" s="48">
        <v>0.42168981481481482</v>
      </c>
      <c r="U93" s="111">
        <v>14.666666666666668</v>
      </c>
      <c r="V93" s="112">
        <v>50.233333333333327</v>
      </c>
      <c r="W93" s="113"/>
      <c r="X93" s="116"/>
      <c r="Y93" s="276"/>
      <c r="Z93" s="277"/>
      <c r="AA93" s="117">
        <f>M93-J93</f>
        <v>-453.88188453881821</v>
      </c>
      <c r="AB93" s="110">
        <f>M93/J93</f>
        <v>0.87392169873921721</v>
      </c>
      <c r="AC93" s="282"/>
    </row>
    <row r="94" spans="1:29" ht="15.75" customHeight="1">
      <c r="A94" s="296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2926.8612928061702</v>
      </c>
      <c r="N106" s="138">
        <f>M106/L106</f>
        <v>836.24608365890583</v>
      </c>
      <c r="O106" s="139">
        <f>L106-I106</f>
        <v>0</v>
      </c>
      <c r="P106" s="140">
        <f>N106-K106</f>
        <v>-106.61105919823706</v>
      </c>
      <c r="Q106" s="141">
        <f>N106/K106</f>
        <v>0.88692766448671823</v>
      </c>
      <c r="R106" s="291"/>
      <c r="S106" s="142">
        <f>S90</f>
        <v>0.25032407407407409</v>
      </c>
      <c r="T106" s="143">
        <f>INDEX(T90:T105,COUNTA(T90:T105))</f>
        <v>0.42168981481481482</v>
      </c>
      <c r="U106" s="144"/>
      <c r="V106" s="166"/>
      <c r="W106" s="167"/>
      <c r="X106" s="138"/>
      <c r="Y106" s="279"/>
      <c r="Z106" s="280"/>
      <c r="AA106" s="168">
        <f>M106-J106</f>
        <v>-373.13870719382976</v>
      </c>
      <c r="AB106" s="141">
        <f>M106/J106</f>
        <v>0.88692766448671823</v>
      </c>
      <c r="AC106" s="283"/>
    </row>
    <row r="107" spans="1:29" ht="15.75" customHeight="1">
      <c r="A107" s="284" t="s">
        <v>137</v>
      </c>
      <c r="B107" s="114" t="s">
        <v>114</v>
      </c>
      <c r="C107" s="287" t="s">
        <v>138</v>
      </c>
      <c r="D107" s="288"/>
      <c r="E107" s="147">
        <v>25.64</v>
      </c>
      <c r="F107" s="97">
        <v>1665</v>
      </c>
      <c r="G107" s="148">
        <f t="shared" ref="G107:G110" si="27">E107*F107</f>
        <v>42690.6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3178.15482502651</v>
      </c>
      <c r="N107" s="152">
        <f>M107/L107</f>
        <v>288.92316591150092</v>
      </c>
      <c r="O107" s="154">
        <f>L107-I107</f>
        <v>0</v>
      </c>
      <c r="P107" s="155">
        <f>N107-K107</f>
        <v>-38.349561361226336</v>
      </c>
      <c r="Q107" s="156">
        <f>N107/K107</f>
        <v>0.88282078472958614</v>
      </c>
      <c r="R107" s="289">
        <f>Q123</f>
        <v>0.87378118967449958</v>
      </c>
      <c r="S107" s="157">
        <v>0.70833333333333337</v>
      </c>
      <c r="T107" s="158">
        <v>0.73016203703703708</v>
      </c>
      <c r="U107" s="159"/>
      <c r="V107" s="160">
        <v>31.433333333333344</v>
      </c>
      <c r="W107" s="158"/>
      <c r="X107" s="169"/>
      <c r="Y107" s="292"/>
      <c r="Z107" s="293"/>
      <c r="AA107" s="115">
        <f>M107-J107</f>
        <v>-421.84517497348997</v>
      </c>
      <c r="AB107" s="156">
        <f>M107/J107</f>
        <v>0.88282078472958614</v>
      </c>
      <c r="AC107" s="281">
        <f>AB123</f>
        <v>0.87378118967449958</v>
      </c>
    </row>
    <row r="108" spans="1:29" ht="15.75" customHeight="1">
      <c r="A108" s="285"/>
      <c r="B108" s="100" t="s">
        <v>114</v>
      </c>
      <c r="C108" s="274" t="s">
        <v>139</v>
      </c>
      <c r="D108" s="275"/>
      <c r="E108" s="101">
        <v>29.52</v>
      </c>
      <c r="F108" s="102">
        <v>2053</v>
      </c>
      <c r="G108" s="103">
        <f t="shared" si="27"/>
        <v>60604.56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3139.677145284626</v>
      </c>
      <c r="N108" s="106">
        <f>M108/L108</f>
        <v>261.63976210705215</v>
      </c>
      <c r="O108" s="108">
        <f>L108-I108</f>
        <v>0</v>
      </c>
      <c r="P108" s="109">
        <f>N108-K108</f>
        <v>-38.36023789294785</v>
      </c>
      <c r="Q108" s="110">
        <f>N108/K108</f>
        <v>0.87213254035684051</v>
      </c>
      <c r="R108" s="290"/>
      <c r="S108" s="47">
        <v>0.73333333333333339</v>
      </c>
      <c r="T108" s="48">
        <v>0.76057870370370373</v>
      </c>
      <c r="U108" s="111">
        <v>4.5666666666666877</v>
      </c>
      <c r="V108" s="112">
        <v>39.233333333333285</v>
      </c>
      <c r="W108" s="113"/>
      <c r="X108" s="13"/>
      <c r="Y108" s="276"/>
      <c r="Z108" s="277"/>
      <c r="AA108" s="117">
        <f>M108-J108</f>
        <v>-460.32285471537398</v>
      </c>
      <c r="AB108" s="110">
        <f>M108/J108</f>
        <v>0.87213254035684051</v>
      </c>
      <c r="AC108" s="282"/>
    </row>
    <row r="109" spans="1:29" ht="15.75" customHeight="1">
      <c r="A109" s="285"/>
      <c r="B109" s="100" t="s">
        <v>114</v>
      </c>
      <c r="C109" s="274" t="s">
        <v>140</v>
      </c>
      <c r="D109" s="275"/>
      <c r="E109" s="101">
        <v>29.85</v>
      </c>
      <c r="F109" s="102">
        <v>2190</v>
      </c>
      <c r="G109" s="103">
        <f t="shared" si="27"/>
        <v>65371.5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3139.7849462365602</v>
      </c>
      <c r="N109" s="106">
        <f>M109/L109</f>
        <v>261.64874551971337</v>
      </c>
      <c r="O109" s="108">
        <f>L109-I109</f>
        <v>0</v>
      </c>
      <c r="P109" s="109">
        <f>N109-K109</f>
        <v>-38.351254480286627</v>
      </c>
      <c r="Q109" s="110">
        <f>N109/K109</f>
        <v>0.87216248506571126</v>
      </c>
      <c r="R109" s="290"/>
      <c r="S109" s="47">
        <v>0.76399305555555552</v>
      </c>
      <c r="T109" s="48">
        <v>0.79305555555555551</v>
      </c>
      <c r="U109" s="111">
        <v>4.9166666666665826</v>
      </c>
      <c r="V109" s="112">
        <v>41.849999999999987</v>
      </c>
      <c r="W109" s="113"/>
      <c r="X109" s="13"/>
      <c r="Y109" s="276"/>
      <c r="Z109" s="277"/>
      <c r="AA109" s="117">
        <f>M109-J109</f>
        <v>-460.21505376343976</v>
      </c>
      <c r="AB109" s="110">
        <f>M109/J109</f>
        <v>0.87216248506571115</v>
      </c>
      <c r="AC109" s="282"/>
    </row>
    <row r="110" spans="1:29" ht="15.75" customHeight="1">
      <c r="A110" s="285"/>
      <c r="B110" s="100" t="s">
        <v>120</v>
      </c>
      <c r="C110" s="274" t="s">
        <v>141</v>
      </c>
      <c r="D110" s="275"/>
      <c r="E110" s="101">
        <v>28.57</v>
      </c>
      <c r="F110" s="102">
        <v>1552</v>
      </c>
      <c r="G110" s="103">
        <f t="shared" si="27"/>
        <v>44340.639999999999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3124.8322147650983</v>
      </c>
      <c r="N110" s="106">
        <f>M110/L110</f>
        <v>260.40268456375821</v>
      </c>
      <c r="O110" s="108">
        <f>L110-I110</f>
        <v>0</v>
      </c>
      <c r="P110" s="109">
        <f>N110-K110</f>
        <v>-39.597315436241786</v>
      </c>
      <c r="Q110" s="110">
        <f>N110/K110</f>
        <v>0.86800894854586075</v>
      </c>
      <c r="R110" s="290"/>
      <c r="S110" s="47">
        <v>0.79666666666666663</v>
      </c>
      <c r="T110" s="48">
        <v>0.81736111111111109</v>
      </c>
      <c r="U110" s="111">
        <v>5.2000000000000135</v>
      </c>
      <c r="V110" s="112">
        <v>29.800000000000022</v>
      </c>
      <c r="W110" s="113"/>
      <c r="X110" s="116"/>
      <c r="Y110" s="276"/>
      <c r="Z110" s="277"/>
      <c r="AA110" s="117">
        <f>M110-J110</f>
        <v>-475.16778523490166</v>
      </c>
      <c r="AB110" s="110">
        <f>M110/J110</f>
        <v>0.86800894854586064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50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26"/>
      <c r="X115" s="127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26"/>
      <c r="X116" s="127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3145.6122828281987</v>
      </c>
      <c r="N123" s="138">
        <f t="shared" ref="N123:N128" si="31">M123/L123</f>
        <v>267.7116836449531</v>
      </c>
      <c r="O123" s="139">
        <f t="shared" ref="O123:O128" si="32">L123-I123</f>
        <v>0</v>
      </c>
      <c r="P123" s="140">
        <f t="shared" ref="P123:P128" si="33">N123-K123</f>
        <v>-38.67129507845118</v>
      </c>
      <c r="Q123" s="141">
        <f t="shared" ref="Q123:Q128" si="34">N123/K123</f>
        <v>0.87378118967449958</v>
      </c>
      <c r="R123" s="291"/>
      <c r="S123" s="142">
        <f>S107</f>
        <v>0.70833333333333337</v>
      </c>
      <c r="T123" s="143">
        <f>INDEX(T107:T122,COUNTA(T107:T122))</f>
        <v>0.81736111111111109</v>
      </c>
      <c r="U123" s="144"/>
      <c r="V123" s="166"/>
      <c r="W123" s="167"/>
      <c r="X123" s="138"/>
      <c r="Y123" s="279"/>
      <c r="Z123" s="280"/>
      <c r="AA123" s="168">
        <f t="shared" ref="AA123:AA128" si="35">M123-J123</f>
        <v>-454.38771717180134</v>
      </c>
      <c r="AB123" s="141">
        <f t="shared" ref="AB123:AB128" si="36">M123/J123</f>
        <v>0.87378118967449958</v>
      </c>
      <c r="AC123" s="283"/>
    </row>
    <row r="124" spans="1:29" ht="15.75" customHeight="1">
      <c r="A124" s="294" t="s">
        <v>142</v>
      </c>
      <c r="B124" s="114" t="s">
        <v>120</v>
      </c>
      <c r="C124" s="287" t="s">
        <v>148</v>
      </c>
      <c r="D124" s="288"/>
      <c r="E124" s="147">
        <v>17.89</v>
      </c>
      <c r="F124" s="97">
        <v>3667</v>
      </c>
      <c r="G124" s="148">
        <f t="shared" ref="G124:G128" si="37">E124*F124</f>
        <v>65602.63</v>
      </c>
      <c r="H124" s="149">
        <v>2</v>
      </c>
      <c r="I124" s="150">
        <v>4</v>
      </c>
      <c r="J124" s="151">
        <v>3300</v>
      </c>
      <c r="K124" s="152">
        <f>J124/I124</f>
        <v>825</v>
      </c>
      <c r="L124" s="153">
        <v>4</v>
      </c>
      <c r="M124" s="151">
        <f>F124/V124*60</f>
        <v>2965.2291105121321</v>
      </c>
      <c r="N124" s="152">
        <f t="shared" si="31"/>
        <v>741.30727762803303</v>
      </c>
      <c r="O124" s="154">
        <f t="shared" si="32"/>
        <v>0</v>
      </c>
      <c r="P124" s="155">
        <f t="shared" si="33"/>
        <v>-83.692722371966966</v>
      </c>
      <c r="Q124" s="156">
        <f t="shared" si="34"/>
        <v>0.89855427591276726</v>
      </c>
      <c r="R124" s="289">
        <f>Q140</f>
        <v>0.86159355122269488</v>
      </c>
      <c r="S124" s="157">
        <v>0.70833333333333337</v>
      </c>
      <c r="T124" s="158">
        <v>0.7598611111111111</v>
      </c>
      <c r="U124" s="159"/>
      <c r="V124" s="160">
        <v>74.199999999999932</v>
      </c>
      <c r="W124" s="161"/>
      <c r="X124" s="162"/>
      <c r="Y124" s="292"/>
      <c r="Z124" s="293"/>
      <c r="AA124" s="115">
        <f t="shared" si="35"/>
        <v>-334.77088948786786</v>
      </c>
      <c r="AB124" s="156">
        <f t="shared" si="36"/>
        <v>0.89855427591276726</v>
      </c>
      <c r="AC124" s="281">
        <f>AB140</f>
        <v>0.86159355122269476</v>
      </c>
    </row>
    <row r="125" spans="1:29" ht="15.75" customHeight="1">
      <c r="A125" s="295"/>
      <c r="B125" s="100" t="s">
        <v>120</v>
      </c>
      <c r="C125" s="274" t="s">
        <v>202</v>
      </c>
      <c r="D125" s="275"/>
      <c r="E125" s="101">
        <v>22.48</v>
      </c>
      <c r="F125" s="102">
        <v>1486</v>
      </c>
      <c r="G125" s="103">
        <f t="shared" si="37"/>
        <v>33405.279999999999</v>
      </c>
      <c r="H125" s="26"/>
      <c r="I125" s="104">
        <v>5</v>
      </c>
      <c r="J125" s="105">
        <v>3000</v>
      </c>
      <c r="K125" s="106">
        <f t="shared" ref="K125:K128" si="38">J125/I125</f>
        <v>600</v>
      </c>
      <c r="L125" s="107">
        <v>5</v>
      </c>
      <c r="M125" s="105">
        <f>F125/V125*60</f>
        <v>2673.4632683658224</v>
      </c>
      <c r="N125" s="106">
        <f t="shared" si="31"/>
        <v>534.6926536731645</v>
      </c>
      <c r="O125" s="108">
        <f t="shared" si="32"/>
        <v>0</v>
      </c>
      <c r="P125" s="109">
        <f t="shared" si="33"/>
        <v>-65.3073463268355</v>
      </c>
      <c r="Q125" s="110">
        <f t="shared" si="34"/>
        <v>0.89115442278860746</v>
      </c>
      <c r="R125" s="290"/>
      <c r="S125" s="47">
        <v>0.76319444444444451</v>
      </c>
      <c r="T125" s="48">
        <v>0.78635416666666669</v>
      </c>
      <c r="U125" s="111">
        <v>4.8000000000001108</v>
      </c>
      <c r="V125" s="112">
        <v>33.349999999999937</v>
      </c>
      <c r="W125" s="113"/>
      <c r="X125" s="116"/>
      <c r="Y125" s="276"/>
      <c r="Z125" s="277"/>
      <c r="AA125" s="117">
        <f t="shared" si="35"/>
        <v>-326.53673163417761</v>
      </c>
      <c r="AB125" s="110">
        <f t="shared" si="36"/>
        <v>0.89115442278860746</v>
      </c>
      <c r="AC125" s="282"/>
    </row>
    <row r="126" spans="1:29" ht="15.75" customHeight="1">
      <c r="A126" s="295"/>
      <c r="B126" s="100" t="s">
        <v>120</v>
      </c>
      <c r="C126" s="274" t="s">
        <v>146</v>
      </c>
      <c r="D126" s="275"/>
      <c r="E126" s="101">
        <v>24.54</v>
      </c>
      <c r="F126" s="102">
        <v>2191</v>
      </c>
      <c r="G126" s="103">
        <f t="shared" si="37"/>
        <v>53767.14</v>
      </c>
      <c r="H126" s="26"/>
      <c r="I126" s="104">
        <v>4</v>
      </c>
      <c r="J126" s="105">
        <v>3000</v>
      </c>
      <c r="K126" s="106">
        <f t="shared" si="38"/>
        <v>750</v>
      </c>
      <c r="L126" s="107">
        <v>4</v>
      </c>
      <c r="M126" s="105">
        <f>F126/V126*60</f>
        <v>2673.7627118644091</v>
      </c>
      <c r="N126" s="106">
        <f t="shared" si="31"/>
        <v>668.44067796610227</v>
      </c>
      <c r="O126" s="108">
        <f t="shared" si="32"/>
        <v>0</v>
      </c>
      <c r="P126" s="109">
        <f t="shared" si="33"/>
        <v>-81.559322033897729</v>
      </c>
      <c r="Q126" s="110">
        <f t="shared" si="34"/>
        <v>0.89125423728813635</v>
      </c>
      <c r="R126" s="290"/>
      <c r="S126" s="47">
        <v>0.78958333333333341</v>
      </c>
      <c r="T126" s="48">
        <v>0.8237268518518519</v>
      </c>
      <c r="U126" s="111">
        <v>4.6500000000000874</v>
      </c>
      <c r="V126" s="112">
        <v>49.166666666666629</v>
      </c>
      <c r="W126" s="113"/>
      <c r="X126" s="116"/>
      <c r="Y126" s="276"/>
      <c r="Z126" s="277"/>
      <c r="AA126" s="117">
        <f t="shared" si="35"/>
        <v>-326.23728813559092</v>
      </c>
      <c r="AB126" s="110">
        <f t="shared" si="36"/>
        <v>0.89125423728813635</v>
      </c>
      <c r="AC126" s="282"/>
    </row>
    <row r="127" spans="1:29" ht="15.75" customHeight="1">
      <c r="A127" s="295"/>
      <c r="B127" s="100" t="s">
        <v>120</v>
      </c>
      <c r="C127" s="274" t="s">
        <v>219</v>
      </c>
      <c r="D127" s="275"/>
      <c r="E127" s="101">
        <v>21.04</v>
      </c>
      <c r="F127" s="102">
        <v>2007</v>
      </c>
      <c r="G127" s="103">
        <f t="shared" si="37"/>
        <v>42227.28</v>
      </c>
      <c r="H127" s="26">
        <v>2</v>
      </c>
      <c r="I127" s="104">
        <v>4</v>
      </c>
      <c r="J127" s="105">
        <v>3000</v>
      </c>
      <c r="K127" s="106">
        <f t="shared" si="38"/>
        <v>750</v>
      </c>
      <c r="L127" s="107">
        <v>4</v>
      </c>
      <c r="M127" s="105">
        <f>F127/V127*60</f>
        <v>2429.4552790854059</v>
      </c>
      <c r="N127" s="106">
        <f t="shared" si="31"/>
        <v>607.36381977135147</v>
      </c>
      <c r="O127" s="108">
        <f t="shared" si="32"/>
        <v>0</v>
      </c>
      <c r="P127" s="109">
        <f t="shared" si="33"/>
        <v>-142.63618022864853</v>
      </c>
      <c r="Q127" s="110">
        <f t="shared" si="34"/>
        <v>0.80981842636180201</v>
      </c>
      <c r="R127" s="290"/>
      <c r="S127" s="47">
        <v>0.82738425925925929</v>
      </c>
      <c r="T127" s="48">
        <v>0.8618055555555556</v>
      </c>
      <c r="U127" s="111">
        <v>5.2666666666666373</v>
      </c>
      <c r="V127" s="112">
        <v>49.566666666666691</v>
      </c>
      <c r="W127" s="113">
        <v>0.8618055555555556</v>
      </c>
      <c r="X127" s="116">
        <v>0.90033564814814815</v>
      </c>
      <c r="Y127" s="276"/>
      <c r="Z127" s="277"/>
      <c r="AA127" s="117">
        <f t="shared" si="35"/>
        <v>-570.54472091459411</v>
      </c>
      <c r="AB127" s="110">
        <f t="shared" si="36"/>
        <v>0.80981842636180201</v>
      </c>
      <c r="AC127" s="282"/>
    </row>
    <row r="128" spans="1:29" ht="15.75" customHeight="1">
      <c r="A128" s="296"/>
      <c r="B128" s="100" t="s">
        <v>120</v>
      </c>
      <c r="C128" s="274" t="s">
        <v>219</v>
      </c>
      <c r="D128" s="275"/>
      <c r="E128" s="101">
        <v>21.04</v>
      </c>
      <c r="F128" s="102">
        <v>3397</v>
      </c>
      <c r="G128" s="103">
        <f t="shared" si="37"/>
        <v>71472.87999999999</v>
      </c>
      <c r="H128" s="13"/>
      <c r="I128" s="104">
        <v>4</v>
      </c>
      <c r="J128" s="105">
        <v>3000</v>
      </c>
      <c r="K128" s="106">
        <f t="shared" si="38"/>
        <v>750</v>
      </c>
      <c r="L128" s="118">
        <v>4</v>
      </c>
      <c r="M128" s="105">
        <f>F128/V128*60</f>
        <v>2440.4709638794634</v>
      </c>
      <c r="N128" s="106">
        <f t="shared" si="31"/>
        <v>610.11774096986585</v>
      </c>
      <c r="O128" s="108">
        <f t="shared" si="32"/>
        <v>0</v>
      </c>
      <c r="P128" s="109">
        <f t="shared" si="33"/>
        <v>-139.88225903013415</v>
      </c>
      <c r="Q128" s="110">
        <f t="shared" si="34"/>
        <v>0.81349032129315446</v>
      </c>
      <c r="R128" s="290"/>
      <c r="S128" s="47">
        <v>0.90033564814814815</v>
      </c>
      <c r="T128" s="48">
        <v>0.95833333333333337</v>
      </c>
      <c r="U128" s="111">
        <v>55.483333333333263</v>
      </c>
      <c r="V128" s="112">
        <v>83.516666666666723</v>
      </c>
      <c r="W128" s="113"/>
      <c r="X128" s="116"/>
      <c r="Y128" s="276"/>
      <c r="Z128" s="277"/>
      <c r="AA128" s="117">
        <f t="shared" si="35"/>
        <v>-559.5290361205366</v>
      </c>
      <c r="AB128" s="110">
        <f t="shared" si="36"/>
        <v>0.81349032129315446</v>
      </c>
      <c r="AC128" s="282"/>
    </row>
    <row r="129" spans="1:29" ht="15.75" customHeight="1">
      <c r="A129" s="296"/>
      <c r="B129" s="100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276"/>
      <c r="Z129" s="277"/>
      <c r="AA129" s="117"/>
      <c r="AB129" s="110"/>
      <c r="AC129" s="282"/>
    </row>
    <row r="130" spans="1:29" ht="15.75" customHeight="1">
      <c r="A130" s="296"/>
      <c r="B130" s="100"/>
      <c r="C130" s="274"/>
      <c r="D130" s="275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290"/>
      <c r="S130" s="47"/>
      <c r="T130" s="48"/>
      <c r="U130" s="111"/>
      <c r="V130" s="112"/>
      <c r="W130" s="113"/>
      <c r="X130" s="116"/>
      <c r="Y130" s="276"/>
      <c r="Z130" s="277"/>
      <c r="AA130" s="117"/>
      <c r="AB130" s="110"/>
      <c r="AC130" s="282"/>
    </row>
    <row r="131" spans="1:29" ht="15.75" customHeight="1">
      <c r="A131" s="296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96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96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13"/>
      <c r="X134" s="116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13"/>
      <c r="X135" s="116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13"/>
      <c r="X136" s="116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13"/>
      <c r="X137" s="116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13"/>
      <c r="X138" s="116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39">AVERAGE(I124:I139)</f>
        <v>4.2</v>
      </c>
      <c r="J140" s="137">
        <f t="shared" si="39"/>
        <v>3060</v>
      </c>
      <c r="K140" s="138">
        <f t="shared" ref="K140" si="40">J140/I140</f>
        <v>728.57142857142856</v>
      </c>
      <c r="L140" s="136">
        <f t="shared" ref="L140:M140" si="41">AVERAGE(L124:L139)</f>
        <v>4.2</v>
      </c>
      <c r="M140" s="137">
        <f t="shared" si="41"/>
        <v>2636.4762667414461</v>
      </c>
      <c r="N140" s="138">
        <f t="shared" ref="N140:N146" si="42">M140/L140</f>
        <v>627.73244446224908</v>
      </c>
      <c r="O140" s="139">
        <f t="shared" ref="O140:O146" si="43">L140-I140</f>
        <v>0</v>
      </c>
      <c r="P140" s="140">
        <f t="shared" ref="P140:P146" si="44">N140-K140</f>
        <v>-100.83898410917948</v>
      </c>
      <c r="Q140" s="141">
        <f t="shared" ref="Q140:Q146" si="45">N140/K140</f>
        <v>0.86159355122269488</v>
      </c>
      <c r="R140" s="291"/>
      <c r="S140" s="142">
        <f>S124</f>
        <v>0.70833333333333337</v>
      </c>
      <c r="T140" s="143">
        <f>INDEX(T124:T139,COUNTA(T124:T139))</f>
        <v>0.95833333333333337</v>
      </c>
      <c r="U140" s="144"/>
      <c r="V140" s="166"/>
      <c r="W140" s="99"/>
      <c r="X140" s="69"/>
      <c r="Y140" s="279"/>
      <c r="Z140" s="280"/>
      <c r="AA140" s="168">
        <f t="shared" ref="AA140:AA146" si="46">M140-J140</f>
        <v>-423.52373325855388</v>
      </c>
      <c r="AB140" s="141">
        <f t="shared" ref="AB140:AB146" si="47">M140/J140</f>
        <v>0.86159355122269476</v>
      </c>
      <c r="AC140" s="283"/>
    </row>
    <row r="141" spans="1:29" ht="15.75" customHeight="1">
      <c r="A141" s="284" t="s">
        <v>147</v>
      </c>
      <c r="B141" s="114" t="s">
        <v>120</v>
      </c>
      <c r="C141" s="287" t="s">
        <v>145</v>
      </c>
      <c r="D141" s="288"/>
      <c r="E141" s="147">
        <v>22.28</v>
      </c>
      <c r="F141" s="97">
        <v>1736</v>
      </c>
      <c r="G141" s="148">
        <f t="shared" ref="G141:G146" si="48">E141*F141</f>
        <v>38678.080000000002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46" si="49">F141/V141*60</f>
        <v>2967.5213675213763</v>
      </c>
      <c r="N141" s="152">
        <f t="shared" si="42"/>
        <v>593.50427350427526</v>
      </c>
      <c r="O141" s="154">
        <f t="shared" si="43"/>
        <v>0</v>
      </c>
      <c r="P141" s="155">
        <f t="shared" si="44"/>
        <v>-66.495726495724739</v>
      </c>
      <c r="Q141" s="156">
        <f t="shared" si="45"/>
        <v>0.89924889924890195</v>
      </c>
      <c r="R141" s="289">
        <f>Q157</f>
        <v>0.89869471548039481</v>
      </c>
      <c r="S141" s="157">
        <v>0.70833333333333337</v>
      </c>
      <c r="T141" s="158">
        <v>0.73270833333333329</v>
      </c>
      <c r="U141" s="159"/>
      <c r="V141" s="160">
        <v>35.099999999999895</v>
      </c>
      <c r="W141" s="161"/>
      <c r="X141" s="162"/>
      <c r="Y141" s="292"/>
      <c r="Z141" s="293"/>
      <c r="AA141" s="115">
        <f t="shared" si="46"/>
        <v>-332.47863247862369</v>
      </c>
      <c r="AB141" s="156">
        <f t="shared" si="47"/>
        <v>0.89924889924890195</v>
      </c>
      <c r="AC141" s="281">
        <f>AB157</f>
        <v>0.89869471548039481</v>
      </c>
    </row>
    <row r="142" spans="1:29" ht="15.75" customHeight="1">
      <c r="A142" s="285"/>
      <c r="B142" s="100" t="s">
        <v>120</v>
      </c>
      <c r="C142" s="274" t="s">
        <v>143</v>
      </c>
      <c r="D142" s="275"/>
      <c r="E142" s="101">
        <v>16.7</v>
      </c>
      <c r="F142" s="102">
        <v>1488</v>
      </c>
      <c r="G142" s="103">
        <f t="shared" si="48"/>
        <v>24849.599999999999</v>
      </c>
      <c r="H142" s="26"/>
      <c r="I142" s="104">
        <v>3</v>
      </c>
      <c r="J142" s="105">
        <v>3300</v>
      </c>
      <c r="K142" s="106">
        <f t="shared" ref="K142:K180" si="50">J142/I142</f>
        <v>1100</v>
      </c>
      <c r="L142" s="107">
        <v>3</v>
      </c>
      <c r="M142" s="105">
        <f t="shared" si="49"/>
        <v>2969.4013303769548</v>
      </c>
      <c r="N142" s="106">
        <f t="shared" si="42"/>
        <v>989.80044345898489</v>
      </c>
      <c r="O142" s="108">
        <f t="shared" si="43"/>
        <v>0</v>
      </c>
      <c r="P142" s="109">
        <f t="shared" si="44"/>
        <v>-110.19955654101511</v>
      </c>
      <c r="Q142" s="110">
        <f t="shared" si="45"/>
        <v>0.8998185849627135</v>
      </c>
      <c r="R142" s="290"/>
      <c r="S142" s="47">
        <v>0.73611111111111116</v>
      </c>
      <c r="T142" s="48">
        <v>0.75699074074074069</v>
      </c>
      <c r="U142" s="111">
        <v>4.9000000000001265</v>
      </c>
      <c r="V142" s="112">
        <v>30.066666666666517</v>
      </c>
      <c r="W142" s="113"/>
      <c r="X142" s="116"/>
      <c r="Y142" s="276"/>
      <c r="Z142" s="277"/>
      <c r="AA142" s="117">
        <f t="shared" si="46"/>
        <v>-330.59866962304523</v>
      </c>
      <c r="AB142" s="110">
        <f t="shared" si="47"/>
        <v>0.89981858496271361</v>
      </c>
      <c r="AC142" s="282"/>
    </row>
    <row r="143" spans="1:29" ht="15.75" customHeight="1">
      <c r="A143" s="285"/>
      <c r="B143" s="100" t="s">
        <v>120</v>
      </c>
      <c r="C143" s="274" t="s">
        <v>144</v>
      </c>
      <c r="D143" s="275"/>
      <c r="E143" s="101">
        <v>18.18</v>
      </c>
      <c r="F143" s="102">
        <v>764</v>
      </c>
      <c r="G143" s="103">
        <f t="shared" si="48"/>
        <v>13889.52</v>
      </c>
      <c r="H143" s="26"/>
      <c r="I143" s="104">
        <v>4</v>
      </c>
      <c r="J143" s="105">
        <v>3300</v>
      </c>
      <c r="K143" s="106">
        <f t="shared" si="50"/>
        <v>825</v>
      </c>
      <c r="L143" s="107">
        <v>4</v>
      </c>
      <c r="M143" s="105">
        <f t="shared" si="49"/>
        <v>2966.9902912621633</v>
      </c>
      <c r="N143" s="106">
        <f t="shared" si="42"/>
        <v>741.74757281554082</v>
      </c>
      <c r="O143" s="108">
        <f t="shared" si="43"/>
        <v>0</v>
      </c>
      <c r="P143" s="109">
        <f t="shared" si="44"/>
        <v>-83.252427184459179</v>
      </c>
      <c r="Q143" s="110">
        <f t="shared" si="45"/>
        <v>0.8990879670491404</v>
      </c>
      <c r="R143" s="290"/>
      <c r="S143" s="47">
        <v>0.76041666666666674</v>
      </c>
      <c r="T143" s="48">
        <v>0.77114583333333331</v>
      </c>
      <c r="U143" s="111">
        <v>4.9333333333335183</v>
      </c>
      <c r="V143" s="112">
        <v>15.449999999999857</v>
      </c>
      <c r="W143" s="113"/>
      <c r="X143" s="116"/>
      <c r="Y143" s="276"/>
      <c r="Z143" s="277"/>
      <c r="AA143" s="117">
        <f t="shared" si="46"/>
        <v>-333.00970873783672</v>
      </c>
      <c r="AB143" s="110">
        <f t="shared" si="47"/>
        <v>0.8990879670491404</v>
      </c>
      <c r="AC143" s="282"/>
    </row>
    <row r="144" spans="1:29" ht="15.75" customHeight="1">
      <c r="A144" s="285"/>
      <c r="B144" s="100" t="s">
        <v>120</v>
      </c>
      <c r="C144" s="274" t="s">
        <v>149</v>
      </c>
      <c r="D144" s="275"/>
      <c r="E144" s="101">
        <v>16.66</v>
      </c>
      <c r="F144" s="102">
        <v>3869</v>
      </c>
      <c r="G144" s="103">
        <f t="shared" si="48"/>
        <v>64457.54</v>
      </c>
      <c r="H144" s="26">
        <v>2</v>
      </c>
      <c r="I144" s="104">
        <v>4</v>
      </c>
      <c r="J144" s="105">
        <v>3300</v>
      </c>
      <c r="K144" s="106">
        <f t="shared" si="50"/>
        <v>825</v>
      </c>
      <c r="L144" s="107">
        <v>4</v>
      </c>
      <c r="M144" s="105">
        <f t="shared" si="49"/>
        <v>2962.2288387920075</v>
      </c>
      <c r="N144" s="106">
        <f t="shared" si="42"/>
        <v>740.55720969800188</v>
      </c>
      <c r="O144" s="108">
        <f t="shared" si="43"/>
        <v>0</v>
      </c>
      <c r="P144" s="109">
        <f t="shared" si="44"/>
        <v>-84.442790301998116</v>
      </c>
      <c r="Q144" s="110">
        <f t="shared" si="45"/>
        <v>0.89764510266424469</v>
      </c>
      <c r="R144" s="290"/>
      <c r="S144" s="47">
        <v>0.77430555555555558</v>
      </c>
      <c r="T144" s="48">
        <v>0.8287268518518518</v>
      </c>
      <c r="U144" s="111">
        <v>4.5500000000000718</v>
      </c>
      <c r="V144" s="112">
        <v>78.366666666666561</v>
      </c>
      <c r="W144" s="113"/>
      <c r="X144" s="116"/>
      <c r="Y144" s="276"/>
      <c r="Z144" s="277"/>
      <c r="AA144" s="117">
        <f t="shared" si="46"/>
        <v>-337.77116120799246</v>
      </c>
      <c r="AB144" s="110">
        <f t="shared" si="47"/>
        <v>0.89764510266424469</v>
      </c>
      <c r="AC144" s="282"/>
    </row>
    <row r="145" spans="1:29" ht="15.75" customHeight="1">
      <c r="A145" s="285"/>
      <c r="B145" s="100" t="s">
        <v>120</v>
      </c>
      <c r="C145" s="274" t="s">
        <v>148</v>
      </c>
      <c r="D145" s="275"/>
      <c r="E145" s="101">
        <v>17.89</v>
      </c>
      <c r="F145" s="102">
        <v>1931</v>
      </c>
      <c r="G145" s="103">
        <f t="shared" si="48"/>
        <v>34545.590000000004</v>
      </c>
      <c r="H145" s="13"/>
      <c r="I145" s="104">
        <v>4</v>
      </c>
      <c r="J145" s="105">
        <v>3300</v>
      </c>
      <c r="K145" s="106">
        <f t="shared" si="50"/>
        <v>825</v>
      </c>
      <c r="L145" s="118">
        <v>4</v>
      </c>
      <c r="M145" s="105">
        <f t="shared" si="49"/>
        <v>2965.6996587030731</v>
      </c>
      <c r="N145" s="106">
        <f t="shared" si="42"/>
        <v>741.42491467576826</v>
      </c>
      <c r="O145" s="108">
        <f t="shared" si="43"/>
        <v>0</v>
      </c>
      <c r="P145" s="109">
        <f t="shared" si="44"/>
        <v>-83.575085324231736</v>
      </c>
      <c r="Q145" s="110">
        <f t="shared" si="45"/>
        <v>0.89869686627365852</v>
      </c>
      <c r="R145" s="290"/>
      <c r="S145" s="47">
        <v>0.83194444444444449</v>
      </c>
      <c r="T145" s="48">
        <v>0.8590740740740741</v>
      </c>
      <c r="U145" s="111">
        <v>4.6333333333334714</v>
      </c>
      <c r="V145" s="112">
        <v>39.066666666666649</v>
      </c>
      <c r="W145" s="113">
        <v>0.8590740740740741</v>
      </c>
      <c r="X145" s="116">
        <v>0.8979166666666667</v>
      </c>
      <c r="Y145" s="276"/>
      <c r="Z145" s="277"/>
      <c r="AA145" s="117">
        <f t="shared" si="46"/>
        <v>-334.30034129692694</v>
      </c>
      <c r="AB145" s="110">
        <f t="shared" si="47"/>
        <v>0.89869686627365852</v>
      </c>
      <c r="AC145" s="282"/>
    </row>
    <row r="146" spans="1:29" ht="15.75" customHeight="1">
      <c r="A146" s="285"/>
      <c r="B146" s="100" t="s">
        <v>120</v>
      </c>
      <c r="C146" s="274" t="s">
        <v>149</v>
      </c>
      <c r="D146" s="275"/>
      <c r="E146" s="101">
        <v>16.66</v>
      </c>
      <c r="F146" s="102">
        <v>4808</v>
      </c>
      <c r="G146" s="121">
        <f t="shared" si="48"/>
        <v>80101.279999999999</v>
      </c>
      <c r="H146" s="122"/>
      <c r="I146" s="104">
        <v>4</v>
      </c>
      <c r="J146" s="105">
        <v>3300</v>
      </c>
      <c r="K146" s="106">
        <f t="shared" si="50"/>
        <v>825</v>
      </c>
      <c r="L146" s="107">
        <v>4</v>
      </c>
      <c r="M146" s="105">
        <f t="shared" si="49"/>
        <v>2962.31387985624</v>
      </c>
      <c r="N146" s="106">
        <f t="shared" si="42"/>
        <v>740.57846996405999</v>
      </c>
      <c r="O146" s="108">
        <f t="shared" si="43"/>
        <v>0</v>
      </c>
      <c r="P146" s="109">
        <f t="shared" si="44"/>
        <v>-84.421530035940009</v>
      </c>
      <c r="Q146" s="110">
        <f t="shared" si="45"/>
        <v>0.89767087268370904</v>
      </c>
      <c r="R146" s="290"/>
      <c r="S146" s="47">
        <v>0.8979166666666667</v>
      </c>
      <c r="T146" s="48">
        <v>0.96554398148148146</v>
      </c>
      <c r="U146" s="111">
        <v>55.933333333333337</v>
      </c>
      <c r="V146" s="112">
        <v>97.383333333333269</v>
      </c>
      <c r="W146" s="113"/>
      <c r="X146" s="116"/>
      <c r="Y146" s="276"/>
      <c r="Z146" s="277"/>
      <c r="AA146" s="117">
        <f t="shared" si="46"/>
        <v>-337.68612014376004</v>
      </c>
      <c r="AB146" s="110">
        <f t="shared" si="47"/>
        <v>0.89767087268370904</v>
      </c>
      <c r="AC146" s="282"/>
    </row>
    <row r="147" spans="1:29" ht="15.75" customHeight="1">
      <c r="A147" s="285"/>
      <c r="B147" s="100"/>
      <c r="C147" s="274"/>
      <c r="D147" s="275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290"/>
      <c r="S147" s="47"/>
      <c r="T147" s="48"/>
      <c r="U147" s="111"/>
      <c r="V147" s="112"/>
      <c r="W147" s="113"/>
      <c r="X147" s="116"/>
      <c r="Y147" s="276"/>
      <c r="Z147" s="277"/>
      <c r="AA147" s="117"/>
      <c r="AB147" s="110"/>
      <c r="AC147" s="282"/>
    </row>
    <row r="148" spans="1:29" ht="15.75" customHeight="1">
      <c r="A148" s="285"/>
      <c r="B148" s="100"/>
      <c r="C148" s="274"/>
      <c r="D148" s="275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290"/>
      <c r="S148" s="47"/>
      <c r="T148" s="48"/>
      <c r="U148" s="111"/>
      <c r="V148" s="112"/>
      <c r="W148" s="113"/>
      <c r="X148" s="116"/>
      <c r="Y148" s="276"/>
      <c r="Z148" s="277"/>
      <c r="AA148" s="117"/>
      <c r="AB148" s="110"/>
      <c r="AC148" s="282"/>
    </row>
    <row r="149" spans="1:29" ht="15.75" customHeight="1">
      <c r="A149" s="285"/>
      <c r="B149" s="100"/>
      <c r="C149" s="274"/>
      <c r="D149" s="275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290"/>
      <c r="S149" s="47"/>
      <c r="T149" s="48"/>
      <c r="U149" s="111"/>
      <c r="V149" s="112"/>
      <c r="W149" s="113"/>
      <c r="X149" s="116"/>
      <c r="Y149" s="276"/>
      <c r="Z149" s="277"/>
      <c r="AA149" s="117"/>
      <c r="AB149" s="110"/>
      <c r="AC149" s="282"/>
    </row>
    <row r="150" spans="1:29" ht="15.75" customHeight="1">
      <c r="A150" s="285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13"/>
      <c r="X150" s="116"/>
      <c r="Y150" s="276"/>
      <c r="Z150" s="277"/>
      <c r="AA150" s="117"/>
      <c r="AB150" s="110"/>
      <c r="AC150" s="282"/>
    </row>
    <row r="151" spans="1:29" ht="15.75" customHeight="1">
      <c r="A151" s="285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17"/>
      <c r="AB151" s="110"/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17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17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26"/>
      <c r="X154" s="127"/>
      <c r="Y154" s="276"/>
      <c r="Z154" s="277"/>
      <c r="AA154" s="117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17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65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99"/>
      <c r="G157" s="135"/>
      <c r="H157" s="69"/>
      <c r="I157" s="136">
        <f t="shared" ref="I157:J157" si="51">AVERAGE(I141:I156)</f>
        <v>4</v>
      </c>
      <c r="J157" s="137">
        <f t="shared" si="51"/>
        <v>3300</v>
      </c>
      <c r="K157" s="138">
        <f t="shared" ref="K157" si="52">J157/I157</f>
        <v>825</v>
      </c>
      <c r="L157" s="136">
        <f t="shared" ref="L157:M157" si="53">AVERAGE(L141:L156)</f>
        <v>4</v>
      </c>
      <c r="M157" s="137">
        <f t="shared" si="53"/>
        <v>2965.6925610853027</v>
      </c>
      <c r="N157" s="138">
        <f>M157/L157</f>
        <v>741.42314027132568</v>
      </c>
      <c r="O157" s="139">
        <f>L157-I157</f>
        <v>0</v>
      </c>
      <c r="P157" s="140">
        <f>N157-K157</f>
        <v>-83.576859728674322</v>
      </c>
      <c r="Q157" s="141">
        <f>N157/K157</f>
        <v>0.89869471548039481</v>
      </c>
      <c r="R157" s="291"/>
      <c r="S157" s="142">
        <f>S141</f>
        <v>0.70833333333333337</v>
      </c>
      <c r="T157" s="143">
        <f>INDEX(T141:T156,COUNTA(T141:T156))</f>
        <v>0.96554398148148146</v>
      </c>
      <c r="U157" s="144"/>
      <c r="V157" s="166"/>
      <c r="W157" s="99"/>
      <c r="X157" s="69"/>
      <c r="Y157" s="279"/>
      <c r="Z157" s="280"/>
      <c r="AA157" s="168">
        <f>M157-J157</f>
        <v>-334.30743891469729</v>
      </c>
      <c r="AB157" s="141">
        <f>M157/J157</f>
        <v>0.89869471548039481</v>
      </c>
      <c r="AC157" s="283"/>
    </row>
    <row r="158" spans="1:29" ht="15.75" customHeight="1">
      <c r="A158" s="294" t="s">
        <v>150</v>
      </c>
      <c r="B158" s="114" t="s">
        <v>120</v>
      </c>
      <c r="C158" s="287" t="s">
        <v>151</v>
      </c>
      <c r="D158" s="288"/>
      <c r="E158" s="147">
        <v>14.03</v>
      </c>
      <c r="F158" s="97">
        <v>1846</v>
      </c>
      <c r="G158" s="148">
        <f t="shared" ref="G158:G161" si="54">E158*F158</f>
        <v>25899.379999999997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2693.798135387111</v>
      </c>
      <c r="N158" s="152">
        <f>M158/L158</f>
        <v>897.93271179570365</v>
      </c>
      <c r="O158" s="154">
        <f>L158-I158</f>
        <v>0</v>
      </c>
      <c r="P158" s="155">
        <f>N158-K158</f>
        <v>-102.06728820429635</v>
      </c>
      <c r="Q158" s="156">
        <f>N158/K158</f>
        <v>0.89793271179570366</v>
      </c>
      <c r="R158" s="289">
        <f>Q174</f>
        <v>0.88574009206776583</v>
      </c>
      <c r="S158" s="157">
        <v>0.70833333333333337</v>
      </c>
      <c r="T158" s="158">
        <v>0.7368865740740741</v>
      </c>
      <c r="U158" s="159"/>
      <c r="V158" s="160">
        <v>41.116666666666646</v>
      </c>
      <c r="W158" s="161"/>
      <c r="X158" s="162"/>
      <c r="Y158" s="292"/>
      <c r="Z158" s="293"/>
      <c r="AA158" s="115">
        <f>M158-J158</f>
        <v>-306.20186461288904</v>
      </c>
      <c r="AB158" s="156">
        <f>M158/J158</f>
        <v>0.89793271179570366</v>
      </c>
      <c r="AC158" s="281">
        <f>AB174</f>
        <v>0.88574009206776583</v>
      </c>
    </row>
    <row r="159" spans="1:29" ht="15.75" customHeight="1">
      <c r="A159" s="295"/>
      <c r="B159" s="100" t="s">
        <v>120</v>
      </c>
      <c r="C159" s="274" t="s">
        <v>156</v>
      </c>
      <c r="D159" s="275"/>
      <c r="E159" s="101">
        <v>18.18</v>
      </c>
      <c r="F159" s="102">
        <v>1309</v>
      </c>
      <c r="G159" s="103">
        <f t="shared" si="54"/>
        <v>23797.62</v>
      </c>
      <c r="H159" s="26"/>
      <c r="I159" s="104">
        <v>3</v>
      </c>
      <c r="J159" s="105">
        <v>3600</v>
      </c>
      <c r="K159" s="106">
        <f t="shared" si="50"/>
        <v>1200</v>
      </c>
      <c r="L159" s="107">
        <v>3</v>
      </c>
      <c r="M159" s="105">
        <f>F159/V159*60</f>
        <v>3154.2168674698928</v>
      </c>
      <c r="N159" s="106">
        <f>M159/L159</f>
        <v>1051.4056224899643</v>
      </c>
      <c r="O159" s="108">
        <f>L159-I159</f>
        <v>0</v>
      </c>
      <c r="P159" s="109">
        <f>N159-K159</f>
        <v>-148.59437751003566</v>
      </c>
      <c r="Q159" s="110">
        <f>N159/K159</f>
        <v>0.87617135207497032</v>
      </c>
      <c r="R159" s="290"/>
      <c r="S159" s="47">
        <v>0.74729166666666669</v>
      </c>
      <c r="T159" s="48">
        <v>0.76458333333333328</v>
      </c>
      <c r="U159" s="111">
        <v>14.983333333333331</v>
      </c>
      <c r="V159" s="112">
        <v>24.899999999999896</v>
      </c>
      <c r="W159" s="113"/>
      <c r="X159" s="116"/>
      <c r="Y159" s="276"/>
      <c r="Z159" s="277"/>
      <c r="AA159" s="117">
        <f>M159-J159</f>
        <v>-445.7831325301072</v>
      </c>
      <c r="AB159" s="110">
        <f>M159/J159</f>
        <v>0.87617135207497021</v>
      </c>
      <c r="AC159" s="282"/>
    </row>
    <row r="160" spans="1:29" ht="15.75" customHeight="1">
      <c r="A160" s="295"/>
      <c r="B160" s="100" t="s">
        <v>120</v>
      </c>
      <c r="C160" s="274" t="s">
        <v>153</v>
      </c>
      <c r="D160" s="275"/>
      <c r="E160" s="101">
        <v>14.28</v>
      </c>
      <c r="F160" s="102">
        <v>6367</v>
      </c>
      <c r="G160" s="103">
        <f t="shared" si="54"/>
        <v>90920.76</v>
      </c>
      <c r="H160" s="26">
        <v>2</v>
      </c>
      <c r="I160" s="104">
        <v>3</v>
      </c>
      <c r="J160" s="105">
        <v>3600</v>
      </c>
      <c r="K160" s="106">
        <f t="shared" si="50"/>
        <v>1200</v>
      </c>
      <c r="L160" s="107">
        <v>3</v>
      </c>
      <c r="M160" s="105">
        <f>F160/V160*60</f>
        <v>3149.8144839906558</v>
      </c>
      <c r="N160" s="106">
        <f>M160/L160</f>
        <v>1049.9381613302187</v>
      </c>
      <c r="O160" s="108">
        <f>L160-I160</f>
        <v>0</v>
      </c>
      <c r="P160" s="109">
        <f>N160-K160</f>
        <v>-150.06183866978131</v>
      </c>
      <c r="Q160" s="110">
        <f>N160/K160</f>
        <v>0.8749484677751822</v>
      </c>
      <c r="R160" s="290"/>
      <c r="S160" s="47">
        <v>0.77569444444444446</v>
      </c>
      <c r="T160" s="48">
        <v>0.85991898148148149</v>
      </c>
      <c r="U160" s="111">
        <v>16.000000000000103</v>
      </c>
      <c r="V160" s="112">
        <v>121.28333333333332</v>
      </c>
      <c r="W160" s="113">
        <v>0.85991898148148149</v>
      </c>
      <c r="X160" s="116">
        <v>0.91181712962962957</v>
      </c>
      <c r="Y160" s="276"/>
      <c r="Z160" s="277"/>
      <c r="AA160" s="117">
        <f>M160-J160</f>
        <v>-450.18551600934416</v>
      </c>
      <c r="AB160" s="110">
        <f>M160/J160</f>
        <v>0.8749484677751822</v>
      </c>
      <c r="AC160" s="282"/>
    </row>
    <row r="161" spans="1:29" ht="15.75" customHeight="1">
      <c r="A161" s="295"/>
      <c r="B161" s="100" t="s">
        <v>120</v>
      </c>
      <c r="C161" s="274" t="s">
        <v>151</v>
      </c>
      <c r="D161" s="275"/>
      <c r="E161" s="101">
        <v>14.03</v>
      </c>
      <c r="F161" s="102">
        <v>6779</v>
      </c>
      <c r="G161" s="103">
        <f t="shared" si="54"/>
        <v>95109.37</v>
      </c>
      <c r="H161" s="26"/>
      <c r="I161" s="104">
        <v>3</v>
      </c>
      <c r="J161" s="105">
        <v>3000</v>
      </c>
      <c r="K161" s="106">
        <f t="shared" si="50"/>
        <v>1000</v>
      </c>
      <c r="L161" s="107">
        <v>3</v>
      </c>
      <c r="M161" s="105">
        <f>F161/V161*60</f>
        <v>2693.9397284468487</v>
      </c>
      <c r="N161" s="106">
        <f>M161/L161</f>
        <v>897.97990948228289</v>
      </c>
      <c r="O161" s="108">
        <f>L161-I161</f>
        <v>0</v>
      </c>
      <c r="P161" s="109">
        <f>N161-K161</f>
        <v>-102.02009051771711</v>
      </c>
      <c r="Q161" s="110">
        <f>N161/K161</f>
        <v>0.8979799094822829</v>
      </c>
      <c r="R161" s="290"/>
      <c r="S161" s="47">
        <v>0.91181712962962957</v>
      </c>
      <c r="T161" s="48">
        <v>1.0166666666666666</v>
      </c>
      <c r="U161" s="111">
        <v>74.733333333333235</v>
      </c>
      <c r="V161" s="112">
        <v>150.98333333333332</v>
      </c>
      <c r="W161" s="113"/>
      <c r="X161" s="116"/>
      <c r="Y161" s="276"/>
      <c r="Z161" s="277"/>
      <c r="AA161" s="117">
        <f>M161-J161</f>
        <v>-306.06027155315132</v>
      </c>
      <c r="AB161" s="110">
        <f>M161/J161</f>
        <v>0.8979799094822829</v>
      </c>
      <c r="AC161" s="282"/>
    </row>
    <row r="162" spans="1:29" ht="15.75" customHeight="1">
      <c r="A162" s="296"/>
      <c r="B162" s="100"/>
      <c r="C162" s="274"/>
      <c r="D162" s="275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290"/>
      <c r="S162" s="47"/>
      <c r="T162" s="48"/>
      <c r="U162" s="111"/>
      <c r="V162" s="112"/>
      <c r="W162" s="113"/>
      <c r="X162" s="116"/>
      <c r="Y162" s="276"/>
      <c r="Z162" s="277"/>
      <c r="AA162" s="117"/>
      <c r="AB162" s="110"/>
      <c r="AC162" s="282"/>
    </row>
    <row r="163" spans="1:29" ht="15.75" customHeight="1">
      <c r="A163" s="296"/>
      <c r="B163" s="100"/>
      <c r="C163" s="274"/>
      <c r="D163" s="275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290"/>
      <c r="S163" s="47"/>
      <c r="T163" s="48"/>
      <c r="U163" s="111"/>
      <c r="V163" s="112"/>
      <c r="W163" s="113"/>
      <c r="X163" s="116"/>
      <c r="Y163" s="276"/>
      <c r="Z163" s="277"/>
      <c r="AA163" s="117"/>
      <c r="AB163" s="110"/>
      <c r="AC163" s="282"/>
    </row>
    <row r="164" spans="1:29" ht="15.75" customHeight="1">
      <c r="A164" s="296"/>
      <c r="B164" s="100"/>
      <c r="C164" s="274"/>
      <c r="D164" s="275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290"/>
      <c r="S164" s="47"/>
      <c r="T164" s="48"/>
      <c r="U164" s="111"/>
      <c r="V164" s="112"/>
      <c r="W164" s="113"/>
      <c r="X164" s="116"/>
      <c r="Y164" s="276"/>
      <c r="Z164" s="277"/>
      <c r="AA164" s="117"/>
      <c r="AB164" s="110"/>
      <c r="AC164" s="282"/>
    </row>
    <row r="165" spans="1:29" ht="15.75" customHeight="1">
      <c r="A165" s="296"/>
      <c r="B165" s="100"/>
      <c r="C165" s="274"/>
      <c r="D165" s="275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290"/>
      <c r="S165" s="47"/>
      <c r="T165" s="48"/>
      <c r="U165" s="111"/>
      <c r="V165" s="112"/>
      <c r="W165" s="113"/>
      <c r="X165" s="116"/>
      <c r="Y165" s="276"/>
      <c r="Z165" s="277"/>
      <c r="AA165" s="117"/>
      <c r="AB165" s="110"/>
      <c r="AC165" s="282"/>
    </row>
    <row r="166" spans="1:29" ht="15.75" customHeight="1">
      <c r="A166" s="296"/>
      <c r="B166" s="100"/>
      <c r="C166" s="274"/>
      <c r="D166" s="275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290"/>
      <c r="S166" s="47"/>
      <c r="T166" s="48"/>
      <c r="U166" s="111"/>
      <c r="V166" s="112"/>
      <c r="W166" s="113"/>
      <c r="X166" s="116"/>
      <c r="Y166" s="276"/>
      <c r="Z166" s="277"/>
      <c r="AA166" s="117"/>
      <c r="AB166" s="110"/>
      <c r="AC166" s="282"/>
    </row>
    <row r="167" spans="1:29" ht="15.75" customHeight="1">
      <c r="A167" s="296"/>
      <c r="B167" s="100"/>
      <c r="C167" s="274"/>
      <c r="D167" s="275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290"/>
      <c r="S167" s="47"/>
      <c r="T167" s="48"/>
      <c r="U167" s="111"/>
      <c r="V167" s="112"/>
      <c r="W167" s="113"/>
      <c r="X167" s="116"/>
      <c r="Y167" s="276"/>
      <c r="Z167" s="277"/>
      <c r="AA167" s="117"/>
      <c r="AB167" s="110"/>
      <c r="AC167" s="282"/>
    </row>
    <row r="168" spans="1:29" ht="15.75" customHeight="1">
      <c r="A168" s="296"/>
      <c r="B168" s="100"/>
      <c r="C168" s="274"/>
      <c r="D168" s="275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290"/>
      <c r="S168" s="47"/>
      <c r="T168" s="48"/>
      <c r="U168" s="111"/>
      <c r="V168" s="112"/>
      <c r="W168" s="126"/>
      <c r="X168" s="127"/>
      <c r="Y168" s="276"/>
      <c r="Z168" s="277"/>
      <c r="AA168" s="117"/>
      <c r="AB168" s="110"/>
      <c r="AC168" s="282"/>
    </row>
    <row r="169" spans="1:29" ht="15.75" customHeight="1">
      <c r="A169" s="296"/>
      <c r="B169" s="100"/>
      <c r="C169" s="274"/>
      <c r="D169" s="275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290"/>
      <c r="S169" s="47"/>
      <c r="T169" s="48"/>
      <c r="U169" s="111"/>
      <c r="V169" s="112"/>
      <c r="W169" s="126"/>
      <c r="X169" s="127"/>
      <c r="Y169" s="276"/>
      <c r="Z169" s="277"/>
      <c r="AA169" s="117"/>
      <c r="AB169" s="110"/>
      <c r="AC169" s="282"/>
    </row>
    <row r="170" spans="1:29" ht="15.75" customHeight="1">
      <c r="A170" s="296"/>
      <c r="B170" s="100"/>
      <c r="C170" s="274"/>
      <c r="D170" s="275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290"/>
      <c r="S170" s="47"/>
      <c r="T170" s="48"/>
      <c r="U170" s="111"/>
      <c r="V170" s="112"/>
      <c r="W170" s="126"/>
      <c r="X170" s="127"/>
      <c r="Y170" s="276"/>
      <c r="Z170" s="277"/>
      <c r="AA170" s="117"/>
      <c r="AB170" s="110"/>
      <c r="AC170" s="282"/>
    </row>
    <row r="171" spans="1:29" ht="15.75" customHeight="1">
      <c r="A171" s="296"/>
      <c r="B171" s="100"/>
      <c r="C171" s="274"/>
      <c r="D171" s="275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290"/>
      <c r="S171" s="47"/>
      <c r="T171" s="48"/>
      <c r="U171" s="111"/>
      <c r="V171" s="112"/>
      <c r="W171" s="126"/>
      <c r="X171" s="127"/>
      <c r="Y171" s="276"/>
      <c r="Z171" s="277"/>
      <c r="AA171" s="117"/>
      <c r="AB171" s="110"/>
      <c r="AC171" s="282"/>
    </row>
    <row r="172" spans="1:29" ht="15.75" customHeight="1">
      <c r="A172" s="296"/>
      <c r="B172" s="100"/>
      <c r="C172" s="274"/>
      <c r="D172" s="275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290"/>
      <c r="S172" s="47"/>
      <c r="T172" s="48"/>
      <c r="U172" s="111"/>
      <c r="V172" s="112"/>
      <c r="W172" s="126"/>
      <c r="X172" s="127"/>
      <c r="Y172" s="276"/>
      <c r="Z172" s="277"/>
      <c r="AA172" s="117"/>
      <c r="AB172" s="110"/>
      <c r="AC172" s="282"/>
    </row>
    <row r="173" spans="1:29" ht="15.75" customHeight="1">
      <c r="A173" s="296"/>
      <c r="B173" s="100"/>
      <c r="C173" s="274"/>
      <c r="D173" s="275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290"/>
      <c r="S173" s="119"/>
      <c r="T173" s="120"/>
      <c r="U173" s="130"/>
      <c r="V173" s="131"/>
      <c r="W173" s="126"/>
      <c r="X173" s="127"/>
      <c r="Y173" s="276"/>
      <c r="Z173" s="277"/>
      <c r="AA173" s="165"/>
      <c r="AB173" s="125"/>
      <c r="AC173" s="282"/>
    </row>
    <row r="174" spans="1:29" ht="15.75" customHeight="1" thickBot="1">
      <c r="A174" s="297"/>
      <c r="B174" s="133" t="s">
        <v>117</v>
      </c>
      <c r="C174" s="278"/>
      <c r="D174" s="278"/>
      <c r="E174" s="134"/>
      <c r="F174" s="99"/>
      <c r="G174" s="135"/>
      <c r="H174" s="69"/>
      <c r="I174" s="136">
        <f t="shared" ref="I174:J174" si="55">AVERAGE(I158:I173)</f>
        <v>3</v>
      </c>
      <c r="J174" s="137">
        <f t="shared" si="55"/>
        <v>3300</v>
      </c>
      <c r="K174" s="138">
        <f t="shared" ref="K174" si="56">J174/I174</f>
        <v>1100</v>
      </c>
      <c r="L174" s="136">
        <f t="shared" ref="L174:M174" si="57">AVERAGE(L158:L173)</f>
        <v>3</v>
      </c>
      <c r="M174" s="137">
        <f t="shared" si="57"/>
        <v>2922.9423038236273</v>
      </c>
      <c r="N174" s="138">
        <f t="shared" ref="N174:N180" si="58">M174/L174</f>
        <v>974.3141012745424</v>
      </c>
      <c r="O174" s="139">
        <f t="shared" ref="O174:O180" si="59">L174-I174</f>
        <v>0</v>
      </c>
      <c r="P174" s="140">
        <f t="shared" ref="P174:P180" si="60">N174-K174</f>
        <v>-125.6858987254576</v>
      </c>
      <c r="Q174" s="141">
        <f t="shared" ref="Q174:Q180" si="61">N174/K174</f>
        <v>0.88574009206776583</v>
      </c>
      <c r="R174" s="291"/>
      <c r="S174" s="142">
        <f>S158</f>
        <v>0.70833333333333337</v>
      </c>
      <c r="T174" s="143">
        <f>INDEX(T158:T173,COUNTA(T158:T173))</f>
        <v>1.0166666666666666</v>
      </c>
      <c r="U174" s="144"/>
      <c r="V174" s="166"/>
      <c r="W174" s="99"/>
      <c r="X174" s="69"/>
      <c r="Y174" s="279"/>
      <c r="Z174" s="280"/>
      <c r="AA174" s="168">
        <f t="shared" ref="AA174:AA180" si="62">M174-J174</f>
        <v>-377.0576961763727</v>
      </c>
      <c r="AB174" s="141">
        <f t="shared" ref="AB174:AB180" si="63">M174/J174</f>
        <v>0.88574009206776583</v>
      </c>
      <c r="AC174" s="283"/>
    </row>
    <row r="175" spans="1:29" ht="15.75" customHeight="1">
      <c r="A175" s="284" t="s">
        <v>154</v>
      </c>
      <c r="B175" s="114" t="s">
        <v>120</v>
      </c>
      <c r="C175" s="287" t="s">
        <v>155</v>
      </c>
      <c r="D175" s="288"/>
      <c r="E175" s="147">
        <v>18.18</v>
      </c>
      <c r="F175" s="97">
        <v>1577</v>
      </c>
      <c r="G175" s="148">
        <f t="shared" ref="G175:G180" si="64">E175*F175</f>
        <v>28669.86</v>
      </c>
      <c r="H175" s="149">
        <v>2</v>
      </c>
      <c r="I175" s="150">
        <v>3</v>
      </c>
      <c r="J175" s="151">
        <v>3600</v>
      </c>
      <c r="K175" s="152">
        <f>J175/I175</f>
        <v>1200</v>
      </c>
      <c r="L175" s="153">
        <v>3</v>
      </c>
      <c r="M175" s="151">
        <f t="shared" ref="M175:M180" si="65">F175/V175*60</f>
        <v>3147.0066518846997</v>
      </c>
      <c r="N175" s="152">
        <f t="shared" si="58"/>
        <v>1049.0022172949</v>
      </c>
      <c r="O175" s="154">
        <f t="shared" si="59"/>
        <v>0</v>
      </c>
      <c r="P175" s="155">
        <f t="shared" si="60"/>
        <v>-150.99778270510001</v>
      </c>
      <c r="Q175" s="156">
        <f t="shared" si="61"/>
        <v>0.87416851441241661</v>
      </c>
      <c r="R175" s="289">
        <f>Q191</f>
        <v>0.88276399843425091</v>
      </c>
      <c r="S175" s="157">
        <v>0.70833333333333337</v>
      </c>
      <c r="T175" s="158">
        <v>0.72921296296296301</v>
      </c>
      <c r="U175" s="159"/>
      <c r="V175" s="160">
        <v>30.066666666666677</v>
      </c>
      <c r="W175" s="158"/>
      <c r="X175" s="169"/>
      <c r="Y175" s="292"/>
      <c r="Z175" s="293"/>
      <c r="AA175" s="171">
        <f t="shared" si="62"/>
        <v>-452.99334811530025</v>
      </c>
      <c r="AB175" s="156">
        <f t="shared" si="63"/>
        <v>0.87416851441241661</v>
      </c>
      <c r="AC175" s="281">
        <f>AB191</f>
        <v>0.88276399843425091</v>
      </c>
    </row>
    <row r="176" spans="1:29" ht="15.75" customHeight="1">
      <c r="A176" s="285"/>
      <c r="B176" s="100" t="s">
        <v>120</v>
      </c>
      <c r="C176" s="274" t="s">
        <v>152</v>
      </c>
      <c r="D176" s="275"/>
      <c r="E176" s="101">
        <v>18.18</v>
      </c>
      <c r="F176" s="102">
        <v>1920</v>
      </c>
      <c r="G176" s="103">
        <f t="shared" si="64"/>
        <v>34905.599999999999</v>
      </c>
      <c r="H176" s="26"/>
      <c r="I176" s="104">
        <v>4</v>
      </c>
      <c r="J176" s="105">
        <v>3000</v>
      </c>
      <c r="K176" s="106">
        <f t="shared" si="50"/>
        <v>750</v>
      </c>
      <c r="L176" s="107">
        <v>4</v>
      </c>
      <c r="M176" s="105">
        <f t="shared" si="65"/>
        <v>2694.7368421052547</v>
      </c>
      <c r="N176" s="106">
        <f t="shared" si="58"/>
        <v>673.68421052631368</v>
      </c>
      <c r="O176" s="108">
        <f t="shared" si="59"/>
        <v>0</v>
      </c>
      <c r="P176" s="109">
        <f t="shared" si="60"/>
        <v>-76.315789473686323</v>
      </c>
      <c r="Q176" s="110">
        <f t="shared" si="61"/>
        <v>0.89824561403508485</v>
      </c>
      <c r="R176" s="290"/>
      <c r="S176" s="47">
        <v>0.7397569444444444</v>
      </c>
      <c r="T176" s="48">
        <v>0.76944444444444449</v>
      </c>
      <c r="U176" s="111">
        <v>15.183333333333202</v>
      </c>
      <c r="V176" s="112">
        <v>42.750000000000128</v>
      </c>
      <c r="W176" s="113"/>
      <c r="X176" s="13"/>
      <c r="Y176" s="276"/>
      <c r="Z176" s="277"/>
      <c r="AA176" s="172">
        <f t="shared" si="62"/>
        <v>-305.26315789474529</v>
      </c>
      <c r="AB176" s="110">
        <f t="shared" si="63"/>
        <v>0.89824561403508485</v>
      </c>
      <c r="AC176" s="282"/>
    </row>
    <row r="177" spans="1:29" ht="15.75" customHeight="1">
      <c r="A177" s="285"/>
      <c r="B177" s="100" t="s">
        <v>120</v>
      </c>
      <c r="C177" s="274" t="s">
        <v>157</v>
      </c>
      <c r="D177" s="275"/>
      <c r="E177" s="101">
        <v>24.82</v>
      </c>
      <c r="F177" s="102">
        <v>2883</v>
      </c>
      <c r="G177" s="103">
        <f t="shared" si="64"/>
        <v>71556.06</v>
      </c>
      <c r="H177" s="26"/>
      <c r="I177" s="104">
        <v>4</v>
      </c>
      <c r="J177" s="105">
        <v>3300</v>
      </c>
      <c r="K177" s="106">
        <f t="shared" si="50"/>
        <v>825</v>
      </c>
      <c r="L177" s="107">
        <v>4</v>
      </c>
      <c r="M177" s="105">
        <f t="shared" si="65"/>
        <v>2935.1809954751138</v>
      </c>
      <c r="N177" s="106">
        <f t="shared" si="58"/>
        <v>733.79524886877846</v>
      </c>
      <c r="O177" s="108">
        <f t="shared" si="59"/>
        <v>0</v>
      </c>
      <c r="P177" s="109">
        <f t="shared" si="60"/>
        <v>-91.204751131221542</v>
      </c>
      <c r="Q177" s="110">
        <f t="shared" si="61"/>
        <v>0.88944878650761028</v>
      </c>
      <c r="R177" s="290"/>
      <c r="S177" s="47">
        <v>0.77990740740740738</v>
      </c>
      <c r="T177" s="48">
        <v>0.8208333333333333</v>
      </c>
      <c r="U177" s="111">
        <v>15.066666666666571</v>
      </c>
      <c r="V177" s="112">
        <v>58.933333333333323</v>
      </c>
      <c r="W177" s="113"/>
      <c r="X177" s="13"/>
      <c r="Y177" s="276"/>
      <c r="Z177" s="277"/>
      <c r="AA177" s="172">
        <f t="shared" si="62"/>
        <v>-364.81900452488617</v>
      </c>
      <c r="AB177" s="110">
        <f t="shared" si="63"/>
        <v>0.88944878650761028</v>
      </c>
      <c r="AC177" s="282"/>
    </row>
    <row r="178" spans="1:29" ht="15.75" customHeight="1">
      <c r="A178" s="285"/>
      <c r="B178" s="100" t="s">
        <v>120</v>
      </c>
      <c r="C178" s="274" t="s">
        <v>158</v>
      </c>
      <c r="D178" s="275"/>
      <c r="E178" s="101">
        <v>25.03</v>
      </c>
      <c r="F178" s="102">
        <v>2191</v>
      </c>
      <c r="G178" s="103">
        <f t="shared" si="64"/>
        <v>54840.73</v>
      </c>
      <c r="H178" s="26"/>
      <c r="I178" s="104">
        <v>4</v>
      </c>
      <c r="J178" s="105">
        <v>3300</v>
      </c>
      <c r="K178" s="106">
        <f t="shared" si="50"/>
        <v>825</v>
      </c>
      <c r="L178" s="107">
        <v>4</v>
      </c>
      <c r="M178" s="105">
        <f t="shared" si="65"/>
        <v>2934.3749999999918</v>
      </c>
      <c r="N178" s="106">
        <f t="shared" si="58"/>
        <v>733.59374999999795</v>
      </c>
      <c r="O178" s="108">
        <f t="shared" si="59"/>
        <v>0</v>
      </c>
      <c r="P178" s="109">
        <f t="shared" si="60"/>
        <v>-91.406250000002046</v>
      </c>
      <c r="Q178" s="110">
        <f t="shared" si="61"/>
        <v>0.88920454545454297</v>
      </c>
      <c r="R178" s="290"/>
      <c r="S178" s="47">
        <v>0.83208333333333329</v>
      </c>
      <c r="T178" s="48">
        <v>0.86319444444444449</v>
      </c>
      <c r="U178" s="111">
        <v>16.199999999999974</v>
      </c>
      <c r="V178" s="112">
        <v>44.800000000000125</v>
      </c>
      <c r="W178" s="113">
        <v>0.86319444444444449</v>
      </c>
      <c r="X178" s="116">
        <v>0.91537037037037039</v>
      </c>
      <c r="Y178" s="276"/>
      <c r="Z178" s="277"/>
      <c r="AA178" s="172">
        <f t="shared" si="62"/>
        <v>-365.62500000000819</v>
      </c>
      <c r="AB178" s="110">
        <f t="shared" si="63"/>
        <v>0.88920454545454297</v>
      </c>
      <c r="AC178" s="282"/>
    </row>
    <row r="179" spans="1:29" ht="15.75" customHeight="1">
      <c r="A179" s="285"/>
      <c r="B179" s="100" t="s">
        <v>120</v>
      </c>
      <c r="C179" s="274" t="s">
        <v>155</v>
      </c>
      <c r="D179" s="275"/>
      <c r="E179" s="101">
        <v>18.18</v>
      </c>
      <c r="F179" s="102">
        <v>2301</v>
      </c>
      <c r="G179" s="103">
        <f t="shared" si="64"/>
        <v>41832.18</v>
      </c>
      <c r="H179" s="13"/>
      <c r="I179" s="104">
        <v>3</v>
      </c>
      <c r="J179" s="105">
        <v>3600</v>
      </c>
      <c r="K179" s="106">
        <f t="shared" si="50"/>
        <v>1200</v>
      </c>
      <c r="L179" s="118">
        <v>3</v>
      </c>
      <c r="M179" s="105">
        <f t="shared" si="65"/>
        <v>3147.2644376899748</v>
      </c>
      <c r="N179" s="106">
        <f t="shared" si="58"/>
        <v>1049.0881458966583</v>
      </c>
      <c r="O179" s="108">
        <f t="shared" si="59"/>
        <v>0</v>
      </c>
      <c r="P179" s="109">
        <f t="shared" si="60"/>
        <v>-150.91185410334174</v>
      </c>
      <c r="Q179" s="110">
        <f t="shared" si="61"/>
        <v>0.87424012158054853</v>
      </c>
      <c r="R179" s="290"/>
      <c r="S179" s="47">
        <v>0.91537037037037039</v>
      </c>
      <c r="T179" s="48">
        <v>0.9458333333333333</v>
      </c>
      <c r="U179" s="111">
        <v>75.133333333333297</v>
      </c>
      <c r="V179" s="112">
        <v>43.866666666666596</v>
      </c>
      <c r="W179" s="113"/>
      <c r="X179" s="116"/>
      <c r="Y179" s="276"/>
      <c r="Z179" s="277"/>
      <c r="AA179" s="172">
        <f t="shared" si="62"/>
        <v>-452.73556231002522</v>
      </c>
      <c r="AB179" s="110">
        <f t="shared" si="63"/>
        <v>0.87424012158054853</v>
      </c>
      <c r="AC179" s="282"/>
    </row>
    <row r="180" spans="1:29" ht="15.75" customHeight="1">
      <c r="A180" s="285"/>
      <c r="B180" s="100" t="s">
        <v>120</v>
      </c>
      <c r="C180" s="274" t="s">
        <v>153</v>
      </c>
      <c r="D180" s="275"/>
      <c r="E180" s="101">
        <v>14.28</v>
      </c>
      <c r="F180" s="102">
        <v>4415</v>
      </c>
      <c r="G180" s="121">
        <f t="shared" si="64"/>
        <v>63046.2</v>
      </c>
      <c r="H180" s="122"/>
      <c r="I180" s="104">
        <v>3</v>
      </c>
      <c r="J180" s="105">
        <v>3600</v>
      </c>
      <c r="K180" s="106">
        <f t="shared" si="50"/>
        <v>1200</v>
      </c>
      <c r="L180" s="107">
        <v>3</v>
      </c>
      <c r="M180" s="105">
        <f t="shared" si="65"/>
        <v>3149.8216409036845</v>
      </c>
      <c r="N180" s="106">
        <f t="shared" si="58"/>
        <v>1049.9405469678948</v>
      </c>
      <c r="O180" s="108">
        <f t="shared" si="59"/>
        <v>0</v>
      </c>
      <c r="P180" s="109">
        <f t="shared" si="60"/>
        <v>-150.05945303210524</v>
      </c>
      <c r="Q180" s="110">
        <f t="shared" si="61"/>
        <v>0.87495045580657893</v>
      </c>
      <c r="R180" s="290"/>
      <c r="S180" s="47">
        <v>0.95625000000000004</v>
      </c>
      <c r="T180" s="48">
        <v>1.0146527777777778</v>
      </c>
      <c r="U180" s="111">
        <v>15.000000000000107</v>
      </c>
      <c r="V180" s="112">
        <v>84.100000000000037</v>
      </c>
      <c r="W180" s="113"/>
      <c r="X180" s="50"/>
      <c r="Y180" s="276"/>
      <c r="Z180" s="277"/>
      <c r="AA180" s="172">
        <f t="shared" si="62"/>
        <v>-450.17835909631549</v>
      </c>
      <c r="AB180" s="110">
        <f t="shared" si="63"/>
        <v>0.87495045580657904</v>
      </c>
      <c r="AC180" s="282"/>
    </row>
    <row r="181" spans="1:29" ht="15.75" customHeight="1">
      <c r="A181" s="285"/>
      <c r="B181" s="100"/>
      <c r="C181" s="274"/>
      <c r="D181" s="275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290"/>
      <c r="S181" s="47"/>
      <c r="T181" s="48"/>
      <c r="U181" s="111"/>
      <c r="V181" s="112"/>
      <c r="W181" s="113"/>
      <c r="X181" s="116"/>
      <c r="Y181" s="276"/>
      <c r="Z181" s="277"/>
      <c r="AA181" s="172"/>
      <c r="AB181" s="110"/>
      <c r="AC181" s="282"/>
    </row>
    <row r="182" spans="1:29" ht="15.75" customHeight="1">
      <c r="A182" s="285"/>
      <c r="B182" s="100"/>
      <c r="C182" s="274"/>
      <c r="D182" s="275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290"/>
      <c r="S182" s="47"/>
      <c r="T182" s="48"/>
      <c r="U182" s="111"/>
      <c r="V182" s="112"/>
      <c r="W182" s="113"/>
      <c r="X182" s="116"/>
      <c r="Y182" s="276"/>
      <c r="Z182" s="277"/>
      <c r="AA182" s="172"/>
      <c r="AB182" s="110"/>
      <c r="AC182" s="282"/>
    </row>
    <row r="183" spans="1:29" ht="15.75" customHeight="1">
      <c r="A183" s="285"/>
      <c r="B183" s="100"/>
      <c r="C183" s="274"/>
      <c r="D183" s="275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290"/>
      <c r="S183" s="47"/>
      <c r="T183" s="48"/>
      <c r="U183" s="111"/>
      <c r="V183" s="112"/>
      <c r="W183" s="126"/>
      <c r="X183" s="127"/>
      <c r="Y183" s="276"/>
      <c r="Z183" s="277"/>
      <c r="AA183" s="172"/>
      <c r="AB183" s="110"/>
      <c r="AC183" s="282"/>
    </row>
    <row r="184" spans="1:29" ht="15.75" customHeight="1">
      <c r="A184" s="285"/>
      <c r="B184" s="100"/>
      <c r="C184" s="274"/>
      <c r="D184" s="275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290"/>
      <c r="S184" s="47"/>
      <c r="T184" s="48"/>
      <c r="U184" s="111"/>
      <c r="V184" s="112"/>
      <c r="W184" s="126"/>
      <c r="X184" s="127"/>
      <c r="Y184" s="276"/>
      <c r="Z184" s="277"/>
      <c r="AA184" s="172"/>
      <c r="AB184" s="110"/>
      <c r="AC184" s="282"/>
    </row>
    <row r="185" spans="1:29" ht="15.75" customHeight="1">
      <c r="A185" s="285"/>
      <c r="B185" s="100"/>
      <c r="C185" s="274"/>
      <c r="D185" s="275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290"/>
      <c r="S185" s="47"/>
      <c r="T185" s="48"/>
      <c r="U185" s="111"/>
      <c r="V185" s="112"/>
      <c r="W185" s="126"/>
      <c r="X185" s="127"/>
      <c r="Y185" s="276"/>
      <c r="Z185" s="277"/>
      <c r="AA185" s="172"/>
      <c r="AB185" s="110"/>
      <c r="AC185" s="282"/>
    </row>
    <row r="186" spans="1:29" ht="15.75" customHeight="1">
      <c r="A186" s="285"/>
      <c r="B186" s="100"/>
      <c r="C186" s="274"/>
      <c r="D186" s="275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290"/>
      <c r="S186" s="47"/>
      <c r="T186" s="48"/>
      <c r="U186" s="111"/>
      <c r="V186" s="112"/>
      <c r="W186" s="126"/>
      <c r="X186" s="127"/>
      <c r="Y186" s="276"/>
      <c r="Z186" s="277"/>
      <c r="AA186" s="172"/>
      <c r="AB186" s="110"/>
      <c r="AC186" s="282"/>
    </row>
    <row r="187" spans="1:29" ht="15.75" customHeight="1">
      <c r="A187" s="285"/>
      <c r="B187" s="100"/>
      <c r="C187" s="274"/>
      <c r="D187" s="275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290"/>
      <c r="S187" s="47"/>
      <c r="T187" s="48"/>
      <c r="U187" s="111"/>
      <c r="V187" s="112"/>
      <c r="W187" s="126"/>
      <c r="X187" s="127"/>
      <c r="Y187" s="276"/>
      <c r="Z187" s="277"/>
      <c r="AA187" s="172"/>
      <c r="AB187" s="110"/>
      <c r="AC187" s="282"/>
    </row>
    <row r="188" spans="1:29" ht="15.75" customHeight="1">
      <c r="A188" s="285"/>
      <c r="B188" s="100"/>
      <c r="C188" s="274"/>
      <c r="D188" s="275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290"/>
      <c r="S188" s="47"/>
      <c r="T188" s="48"/>
      <c r="U188" s="111"/>
      <c r="V188" s="112"/>
      <c r="W188" s="113"/>
      <c r="X188" s="116"/>
      <c r="Y188" s="276"/>
      <c r="Z188" s="277"/>
      <c r="AA188" s="172"/>
      <c r="AB188" s="110"/>
      <c r="AC188" s="282"/>
    </row>
    <row r="189" spans="1:29" ht="15.75" customHeight="1">
      <c r="A189" s="285"/>
      <c r="B189" s="100"/>
      <c r="C189" s="274"/>
      <c r="D189" s="275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290"/>
      <c r="S189" s="47"/>
      <c r="T189" s="48"/>
      <c r="U189" s="111"/>
      <c r="V189" s="112"/>
      <c r="W189" s="126"/>
      <c r="X189" s="127"/>
      <c r="Y189" s="276"/>
      <c r="Z189" s="277"/>
      <c r="AA189" s="172"/>
      <c r="AB189" s="110"/>
      <c r="AC189" s="282"/>
    </row>
    <row r="190" spans="1:29" ht="15.75" customHeight="1">
      <c r="A190" s="285"/>
      <c r="B190" s="100"/>
      <c r="C190" s="274"/>
      <c r="D190" s="275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290"/>
      <c r="S190" s="119"/>
      <c r="T190" s="120"/>
      <c r="U190" s="130"/>
      <c r="V190" s="131"/>
      <c r="W190" s="126"/>
      <c r="X190" s="127"/>
      <c r="Y190" s="276"/>
      <c r="Z190" s="277"/>
      <c r="AA190" s="173"/>
      <c r="AB190" s="125"/>
      <c r="AC190" s="282"/>
    </row>
    <row r="191" spans="1:29" ht="15.75" customHeight="1" thickBot="1">
      <c r="A191" s="286"/>
      <c r="B191" s="133" t="s">
        <v>117</v>
      </c>
      <c r="C191" s="278"/>
      <c r="D191" s="278"/>
      <c r="E191" s="134"/>
      <c r="F191" s="167"/>
      <c r="G191" s="135"/>
      <c r="H191" s="69"/>
      <c r="I191" s="136">
        <f t="shared" ref="I191:J191" si="66">AVERAGE(I175:I190)</f>
        <v>3.5</v>
      </c>
      <c r="J191" s="137">
        <f t="shared" si="66"/>
        <v>3400</v>
      </c>
      <c r="K191" s="138">
        <f t="shared" ref="K191" si="67">J191/I191</f>
        <v>971.42857142857144</v>
      </c>
      <c r="L191" s="136">
        <f t="shared" ref="L191:M191" si="68">AVERAGE(L175:L190)</f>
        <v>3.5</v>
      </c>
      <c r="M191" s="137">
        <f t="shared" si="68"/>
        <v>3001.3975946764531</v>
      </c>
      <c r="N191" s="138">
        <f>M191/L191</f>
        <v>857.54216990755799</v>
      </c>
      <c r="O191" s="139">
        <f>L191-I191</f>
        <v>0</v>
      </c>
      <c r="P191" s="140">
        <f>N191-K191</f>
        <v>-113.88640152101345</v>
      </c>
      <c r="Q191" s="141">
        <f>N191/K191</f>
        <v>0.88276399843425091</v>
      </c>
      <c r="R191" s="291"/>
      <c r="S191" s="142">
        <f>S175</f>
        <v>0.70833333333333337</v>
      </c>
      <c r="T191" s="143">
        <f>INDEX(T175:T190,COUNTA(T175:T190))</f>
        <v>1.0146527777777778</v>
      </c>
      <c r="U191" s="144"/>
      <c r="V191" s="166"/>
      <c r="W191" s="167"/>
      <c r="X191" s="138"/>
      <c r="Y191" s="279"/>
      <c r="Z191" s="280"/>
      <c r="AA191" s="174">
        <f>M191-J191</f>
        <v>-398.60240532354692</v>
      </c>
      <c r="AB191" s="141">
        <f>M191/J191</f>
        <v>0.88276399843425091</v>
      </c>
      <c r="AC191" s="283"/>
    </row>
    <row r="193" spans="25:26">
      <c r="Y193" s="273" t="s">
        <v>159</v>
      </c>
      <c r="Z193" s="273"/>
    </row>
    <row r="194" spans="25:26">
      <c r="Y194" s="273" t="s">
        <v>160</v>
      </c>
      <c r="Z194" s="273"/>
    </row>
    <row r="195" spans="25:26">
      <c r="Y195" s="273" t="s">
        <v>161</v>
      </c>
      <c r="Z195" s="273"/>
    </row>
    <row r="196" spans="25:26">
      <c r="Y196" s="273" t="s">
        <v>162</v>
      </c>
      <c r="Z196" s="273"/>
    </row>
    <row r="197" spans="25:26">
      <c r="Y197" s="273" t="s">
        <v>163</v>
      </c>
      <c r="Z197" s="273"/>
    </row>
    <row r="198" spans="25:26">
      <c r="Y198" s="273" t="s">
        <v>164</v>
      </c>
      <c r="Z198" s="273"/>
    </row>
    <row r="199" spans="25:26">
      <c r="Y199" s="273" t="s">
        <v>165</v>
      </c>
      <c r="Z199" s="273"/>
    </row>
    <row r="200" spans="25:26">
      <c r="Y200" s="273" t="s">
        <v>166</v>
      </c>
      <c r="Z200" s="273"/>
    </row>
    <row r="201" spans="25:26">
      <c r="Y201" s="273" t="s">
        <v>167</v>
      </c>
      <c r="Z201" s="273"/>
    </row>
    <row r="202" spans="25:26">
      <c r="Y202" s="273" t="s">
        <v>168</v>
      </c>
      <c r="Z202" s="273"/>
    </row>
    <row r="203" spans="25:26">
      <c r="Y203" s="273" t="s">
        <v>169</v>
      </c>
      <c r="Z203" s="273"/>
    </row>
    <row r="204" spans="25:26">
      <c r="Y204" s="273" t="s">
        <v>170</v>
      </c>
      <c r="Z204" s="273"/>
    </row>
    <row r="205" spans="25:26">
      <c r="Y205" s="273" t="s">
        <v>171</v>
      </c>
      <c r="Z205" s="273"/>
    </row>
  </sheetData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5" type="noConversion"/>
  <conditionalFormatting sqref="O5:O191">
    <cfRule type="cellIs" dxfId="51" priority="1" operator="greaterThan">
      <formula>0</formula>
    </cfRule>
  </conditionalFormatting>
  <conditionalFormatting sqref="P5:P191 AA5:AA191">
    <cfRule type="cellIs" dxfId="50" priority="4" operator="lessThan">
      <formula>0</formula>
    </cfRule>
  </conditionalFormatting>
  <conditionalFormatting sqref="Q5:Q191 AB5:AB191">
    <cfRule type="cellIs" dxfId="49" priority="2" operator="greaterThan">
      <formula>1</formula>
    </cfRule>
    <cfRule type="cellIs" dxfId="48" priority="3" operator="lessThan">
      <formula>0.8</formula>
    </cfRule>
  </conditionalFormatting>
  <conditionalFormatting sqref="AC5:AC6 R5:R191 AC107:AC112">
    <cfRule type="cellIs" dxfId="47" priority="5" operator="lessThan">
      <formula>0.8</formula>
    </cfRule>
  </conditionalFormatting>
  <conditionalFormatting sqref="AC12:AC20">
    <cfRule type="cellIs" dxfId="46" priority="15" operator="lessThan">
      <formula>0.8</formula>
    </cfRule>
  </conditionalFormatting>
  <conditionalFormatting sqref="AC22:AC27">
    <cfRule type="cellIs" dxfId="45" priority="14" operator="lessThan">
      <formula>0.8</formula>
    </cfRule>
  </conditionalFormatting>
  <conditionalFormatting sqref="AC39:AC44">
    <cfRule type="cellIs" dxfId="44" priority="12" operator="lessThan">
      <formula>0.8</formula>
    </cfRule>
  </conditionalFormatting>
  <conditionalFormatting sqref="AC56">
    <cfRule type="cellIs" dxfId="43" priority="13" operator="lessThan">
      <formula>0.8</formula>
    </cfRule>
  </conditionalFormatting>
  <conditionalFormatting sqref="AC73">
    <cfRule type="cellIs" dxfId="42" priority="7" operator="lessThan">
      <formula>0.8</formula>
    </cfRule>
  </conditionalFormatting>
  <conditionalFormatting sqref="AC90:AC95">
    <cfRule type="cellIs" dxfId="41" priority="6" operator="lessThan">
      <formula>0.8</formula>
    </cfRule>
  </conditionalFormatting>
  <conditionalFormatting sqref="AC124">
    <cfRule type="cellIs" dxfId="40" priority="11" operator="lessThan">
      <formula>0.8</formula>
    </cfRule>
  </conditionalFormatting>
  <conditionalFormatting sqref="AC141">
    <cfRule type="cellIs" dxfId="39" priority="10" operator="lessThan">
      <formula>0.8</formula>
    </cfRule>
  </conditionalFormatting>
  <conditionalFormatting sqref="AC158">
    <cfRule type="cellIs" dxfId="38" priority="9" operator="lessThan">
      <formula>0.8</formula>
    </cfRule>
  </conditionalFormatting>
  <conditionalFormatting sqref="AC175:AC180">
    <cfRule type="cellIs" dxfId="37" priority="8" operator="lessThan">
      <formula>0.8</formula>
    </cfRule>
  </conditionalFormatting>
  <dataValidations count="1">
    <dataValidation type="list" allowBlank="1" showInputMessage="1" showErrorMessage="1" sqref="Y5:Z191" xr:uid="{072066CB-B2B1-4179-B1D5-79CB14094FEF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E177E-DFE9-4BEC-A4B8-750CB9995422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N38" sqref="N38"/>
      <selection pane="bottomLeft" activeCell="R22" sqref="R22:R3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64299</v>
      </c>
      <c r="E1" s="88" t="s">
        <v>3</v>
      </c>
      <c r="F1" s="89">
        <f>SUM(G5:G140)</f>
        <v>3199091.0499999993</v>
      </c>
      <c r="G1" s="90" t="s">
        <v>84</v>
      </c>
      <c r="H1" s="91">
        <f>L21+L38+L55+L72+L89+L106+L123+L140</f>
        <v>156.25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205</v>
      </c>
      <c r="Z1" s="192" t="s">
        <v>206</v>
      </c>
      <c r="AA1" s="370" t="s">
        <v>173</v>
      </c>
      <c r="AB1" s="371"/>
      <c r="AC1" s="176" t="s">
        <v>19</v>
      </c>
      <c r="AD1" s="177" t="s">
        <v>172</v>
      </c>
      <c r="AE1" s="338" t="s">
        <v>90</v>
      </c>
      <c r="AF1" s="353"/>
      <c r="AG1" s="354"/>
    </row>
    <row r="2" spans="1:33" ht="26.25" customHeight="1" thickBot="1">
      <c r="A2" s="331">
        <v>46083</v>
      </c>
      <c r="B2" s="332"/>
      <c r="C2" s="92" t="s">
        <v>40</v>
      </c>
      <c r="D2" s="93">
        <f>AVERAGE(N21,N38,N55,N72,N89,N106,N123,N140)</f>
        <v>133.82547760130879</v>
      </c>
      <c r="E2" s="93" t="s">
        <v>91</v>
      </c>
      <c r="F2" s="94">
        <f>F1/D1</f>
        <v>49.753356195275188</v>
      </c>
      <c r="G2" s="95" t="s">
        <v>92</v>
      </c>
      <c r="H2" s="96">
        <f>COUNT(H5:H140)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SUM(Y21,Y38,Y55,Y72,Y89,Y106,Y123,Y140)</f>
        <v>0</v>
      </c>
      <c r="Z2" s="193">
        <f>SUM(Z21,Z38,Z55,Z72,Z89,Z106,Z123,Z140)</f>
        <v>0</v>
      </c>
      <c r="AA2" s="372"/>
      <c r="AB2" s="373"/>
      <c r="AC2" s="201">
        <f>SUM(AC21,AC38,AC55,AC72,AC89,AC106,AC123,AC140)</f>
        <v>50</v>
      </c>
      <c r="AD2" s="202">
        <f>SUM(AD21,AD38,AD55,AD72,AD89,AD106,AD123,AD140)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207</v>
      </c>
      <c r="Z3" s="364"/>
      <c r="AA3" s="366" t="s">
        <v>108</v>
      </c>
      <c r="AB3" s="367"/>
      <c r="AC3" s="363" t="s">
        <v>208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8"/>
      <c r="AB4" s="369"/>
      <c r="AC4" s="194" t="s">
        <v>174</v>
      </c>
      <c r="AD4" s="195" t="s">
        <v>175</v>
      </c>
      <c r="AE4" s="312"/>
      <c r="AF4" s="299"/>
      <c r="AG4" s="301"/>
    </row>
    <row r="5" spans="1:33" ht="15.75" customHeight="1">
      <c r="A5" s="284" t="s">
        <v>180</v>
      </c>
      <c r="B5" s="114" t="s">
        <v>181</v>
      </c>
      <c r="C5" s="362" t="s">
        <v>182</v>
      </c>
      <c r="D5" s="362"/>
      <c r="E5" s="147">
        <v>56.77</v>
      </c>
      <c r="F5" s="151">
        <v>4458</v>
      </c>
      <c r="G5" s="148">
        <f t="shared" ref="G5:G7" si="0">E5*F5</f>
        <v>253080.66</v>
      </c>
      <c r="H5" s="149"/>
      <c r="I5" s="150">
        <v>25</v>
      </c>
      <c r="J5" s="151">
        <v>2000</v>
      </c>
      <c r="K5" s="152">
        <f>J5/I5</f>
        <v>80</v>
      </c>
      <c r="L5" s="153">
        <v>25</v>
      </c>
      <c r="M5" s="151">
        <f>F5/V5*60</f>
        <v>1782.8038213730283</v>
      </c>
      <c r="N5" s="152">
        <f>M5/L5</f>
        <v>71.312152854921138</v>
      </c>
      <c r="O5" s="154">
        <f>L5-I5</f>
        <v>0</v>
      </c>
      <c r="P5" s="155">
        <f>N5-K5</f>
        <v>-8.6878471450788624</v>
      </c>
      <c r="Q5" s="156">
        <f>N5/K5</f>
        <v>0.8914019106865142</v>
      </c>
      <c r="R5" s="289">
        <f>Q21</f>
        <v>0.8918711493191015</v>
      </c>
      <c r="S5" s="157">
        <v>0.25</v>
      </c>
      <c r="T5" s="158">
        <v>0.35418981481481482</v>
      </c>
      <c r="U5" s="159"/>
      <c r="V5" s="160">
        <v>150.03333333333333</v>
      </c>
      <c r="W5" s="181"/>
      <c r="X5" s="152"/>
      <c r="Y5" s="12"/>
      <c r="Z5" s="198"/>
      <c r="AA5" s="292"/>
      <c r="AB5" s="293"/>
      <c r="AC5" s="12">
        <v>4</v>
      </c>
      <c r="AD5" s="198"/>
      <c r="AE5" s="178">
        <f>M5-J5</f>
        <v>-217.19617862697169</v>
      </c>
      <c r="AF5" s="132">
        <f>M5/J5</f>
        <v>0.8914019106865142</v>
      </c>
      <c r="AG5" s="365">
        <f>AF21</f>
        <v>0.89187114931910161</v>
      </c>
    </row>
    <row r="6" spans="1:33" ht="15.75" customHeight="1">
      <c r="A6" s="285"/>
      <c r="B6" s="100" t="s">
        <v>183</v>
      </c>
      <c r="C6" s="361" t="s">
        <v>186</v>
      </c>
      <c r="D6" s="361"/>
      <c r="E6" s="101">
        <v>59.52</v>
      </c>
      <c r="F6" s="102">
        <v>5230</v>
      </c>
      <c r="G6" s="103">
        <f t="shared" si="0"/>
        <v>311289.60000000003</v>
      </c>
      <c r="H6" s="26"/>
      <c r="I6" s="104">
        <v>25</v>
      </c>
      <c r="J6" s="105">
        <v>2000</v>
      </c>
      <c r="K6" s="106">
        <f t="shared" ref="K6:K42" si="1">J6/I6</f>
        <v>80</v>
      </c>
      <c r="L6" s="107">
        <v>25</v>
      </c>
      <c r="M6" s="105">
        <f>F6/V6*60</f>
        <v>1783.630162940507</v>
      </c>
      <c r="N6" s="106">
        <f>M6/L6</f>
        <v>71.345206517620284</v>
      </c>
      <c r="O6" s="108">
        <f>L6-I6</f>
        <v>0</v>
      </c>
      <c r="P6" s="109">
        <f>N6-K6</f>
        <v>-8.6547934823797164</v>
      </c>
      <c r="Q6" s="110">
        <f>N6/K6</f>
        <v>0.89181508147025357</v>
      </c>
      <c r="R6" s="290"/>
      <c r="S6" s="47">
        <v>0.35768518518518516</v>
      </c>
      <c r="T6" s="48">
        <v>0.47986111111111113</v>
      </c>
      <c r="U6" s="111">
        <v>5.0333333333332941</v>
      </c>
      <c r="V6" s="112">
        <v>175.93333333333339</v>
      </c>
      <c r="W6" s="113">
        <v>0.47986111111111113</v>
      </c>
      <c r="X6" s="116">
        <v>0.51883101851851854</v>
      </c>
      <c r="Y6" s="12"/>
      <c r="Z6" s="198"/>
      <c r="AA6" s="276"/>
      <c r="AB6" s="277"/>
      <c r="AC6" s="12">
        <v>5</v>
      </c>
      <c r="AD6" s="198"/>
      <c r="AE6" s="117">
        <f>M6-J6</f>
        <v>-216.36983705949297</v>
      </c>
      <c r="AF6" s="110">
        <f>M6/J6</f>
        <v>0.89181508147025357</v>
      </c>
      <c r="AG6" s="359"/>
    </row>
    <row r="7" spans="1:33" ht="15.75" customHeight="1">
      <c r="A7" s="285"/>
      <c r="B7" s="100" t="s">
        <v>183</v>
      </c>
      <c r="C7" s="361" t="s">
        <v>184</v>
      </c>
      <c r="D7" s="361"/>
      <c r="E7" s="101">
        <v>77.34</v>
      </c>
      <c r="F7" s="102">
        <v>2406</v>
      </c>
      <c r="G7" s="103">
        <f t="shared" si="0"/>
        <v>186080.04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1784.7929116010737</v>
      </c>
      <c r="N7" s="106">
        <f>M7/L7</f>
        <v>74.366371316711408</v>
      </c>
      <c r="O7" s="108">
        <f>L7-I7</f>
        <v>0</v>
      </c>
      <c r="P7" s="109">
        <f>N7-K7</f>
        <v>-8.9669620166219204</v>
      </c>
      <c r="Q7" s="110">
        <f>N7/K7</f>
        <v>0.89239645580053695</v>
      </c>
      <c r="R7" s="290"/>
      <c r="S7" s="47">
        <v>0.51883101851851854</v>
      </c>
      <c r="T7" s="48">
        <v>0.57499999999999996</v>
      </c>
      <c r="U7" s="111">
        <v>56.116666666666674</v>
      </c>
      <c r="V7" s="112">
        <v>80.88333333333324</v>
      </c>
      <c r="W7" s="113"/>
      <c r="X7" s="116"/>
      <c r="Y7" s="12"/>
      <c r="Z7" s="198"/>
      <c r="AA7" s="276"/>
      <c r="AB7" s="277"/>
      <c r="AC7" s="12">
        <v>2</v>
      </c>
      <c r="AD7" s="198"/>
      <c r="AE7" s="117">
        <f>M7-J7</f>
        <v>-215.20708839892632</v>
      </c>
      <c r="AF7" s="110">
        <f>M7/J7</f>
        <v>0.89239645580053684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24.666666666666668</v>
      </c>
      <c r="J21" s="137">
        <f t="shared" si="2"/>
        <v>2000</v>
      </c>
      <c r="K21" s="138">
        <f t="shared" ref="K21" si="3">J21/I21</f>
        <v>81.081081081081081</v>
      </c>
      <c r="L21" s="136">
        <f t="shared" ref="L21:M21" si="4">AVERAGE(L5:L20)</f>
        <v>24.666666666666668</v>
      </c>
      <c r="M21" s="137">
        <f t="shared" si="4"/>
        <v>1783.7422986382032</v>
      </c>
      <c r="N21" s="138">
        <f>M21/L21</f>
        <v>72.313876971819042</v>
      </c>
      <c r="O21" s="139">
        <f>L21-I21</f>
        <v>0</v>
      </c>
      <c r="P21" s="140">
        <f>N21-K21</f>
        <v>-8.767204109262039</v>
      </c>
      <c r="Q21" s="141">
        <f>N21/K21</f>
        <v>0.8918711493191015</v>
      </c>
      <c r="R21" s="291"/>
      <c r="S21" s="142">
        <f>S5</f>
        <v>0.25</v>
      </c>
      <c r="T21" s="143">
        <f>INDEX(T5:T20,COUNTA(T5:T20))</f>
        <v>0.57499999999999996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11</v>
      </c>
      <c r="AD21" s="180">
        <f>SUM(AD5:AD20)</f>
        <v>0</v>
      </c>
      <c r="AE21" s="168">
        <f>M21-J21</f>
        <v>-216.25770136179676</v>
      </c>
      <c r="AF21" s="141">
        <f>M21/J21</f>
        <v>0.89187114931910161</v>
      </c>
      <c r="AG21" s="360"/>
    </row>
    <row r="22" spans="1:33" ht="15.75" customHeight="1">
      <c r="A22" s="294" t="s">
        <v>187</v>
      </c>
      <c r="B22" s="146" t="s">
        <v>183</v>
      </c>
      <c r="C22" s="287" t="s">
        <v>193</v>
      </c>
      <c r="D22" s="288"/>
      <c r="E22" s="147">
        <v>71.55</v>
      </c>
      <c r="F22" s="159">
        <v>2547</v>
      </c>
      <c r="G22" s="148">
        <f t="shared" ref="G22:G24" si="5">E22*F22</f>
        <v>182237.85</v>
      </c>
      <c r="H22" s="149"/>
      <c r="I22" s="153">
        <v>22</v>
      </c>
      <c r="J22" s="151">
        <v>2000</v>
      </c>
      <c r="K22" s="152">
        <f>J22/I22</f>
        <v>90.909090909090907</v>
      </c>
      <c r="L22" s="153">
        <v>22</v>
      </c>
      <c r="M22" s="151">
        <f>F22/V22*60</f>
        <v>1784.2381786339747</v>
      </c>
      <c r="N22" s="152">
        <f>M22/L22</f>
        <v>81.101735392453392</v>
      </c>
      <c r="O22" s="154">
        <f>L22-I22</f>
        <v>0</v>
      </c>
      <c r="P22" s="155">
        <f>N22-K22</f>
        <v>-9.8073555166375144</v>
      </c>
      <c r="Q22" s="156">
        <f>N22/K22</f>
        <v>0.89211908931698736</v>
      </c>
      <c r="R22" s="289">
        <f>Q38</f>
        <v>0.89821623521145233</v>
      </c>
      <c r="S22" s="157">
        <v>0.25024305555555554</v>
      </c>
      <c r="T22" s="158">
        <v>0.30972222222222223</v>
      </c>
      <c r="U22" s="159"/>
      <c r="V22" s="160">
        <v>85.650000000000034</v>
      </c>
      <c r="W22" s="97"/>
      <c r="X22" s="98"/>
      <c r="Y22" s="12"/>
      <c r="Z22" s="198"/>
      <c r="AA22" s="292"/>
      <c r="AB22" s="293"/>
      <c r="AC22" s="12">
        <v>2</v>
      </c>
      <c r="AD22" s="198"/>
      <c r="AE22" s="115">
        <f>M22-J22</f>
        <v>-215.76182136602529</v>
      </c>
      <c r="AF22" s="156">
        <f>M22/J22</f>
        <v>0.89211908931698736</v>
      </c>
      <c r="AG22" s="358">
        <f>AF38</f>
        <v>0.91247363577036411</v>
      </c>
    </row>
    <row r="23" spans="1:33" ht="15.75" customHeight="1">
      <c r="A23" s="295"/>
      <c r="B23" s="163" t="s">
        <v>183</v>
      </c>
      <c r="C23" s="274" t="s">
        <v>192</v>
      </c>
      <c r="D23" s="275"/>
      <c r="E23" s="101">
        <v>53.76</v>
      </c>
      <c r="F23" s="111">
        <v>3404</v>
      </c>
      <c r="G23" s="103">
        <f t="shared" si="5"/>
        <v>182999.03999999998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1784.5347313237223</v>
      </c>
      <c r="N23" s="106">
        <f>M23/L23</f>
        <v>89.226736566186119</v>
      </c>
      <c r="O23" s="108">
        <f>L23-I23</f>
        <v>0</v>
      </c>
      <c r="P23" s="109">
        <f>N23-K23</f>
        <v>-10.773263433813881</v>
      </c>
      <c r="Q23" s="110">
        <f>N23/K23</f>
        <v>0.89226736566186116</v>
      </c>
      <c r="R23" s="290"/>
      <c r="S23" s="47">
        <v>0.31319444444444444</v>
      </c>
      <c r="T23" s="48">
        <v>0.3926736111111111</v>
      </c>
      <c r="U23" s="111">
        <v>4.9999999999999822</v>
      </c>
      <c r="V23" s="112">
        <v>114.44999999999999</v>
      </c>
      <c r="W23" s="113"/>
      <c r="X23" s="116"/>
      <c r="Y23" s="12"/>
      <c r="Z23" s="198"/>
      <c r="AA23" s="276"/>
      <c r="AB23" s="277"/>
      <c r="AC23" s="12">
        <v>3</v>
      </c>
      <c r="AD23" s="198"/>
      <c r="AE23" s="117">
        <f>M23-J23</f>
        <v>-215.46526867627767</v>
      </c>
      <c r="AF23" s="110">
        <f>M23/J23</f>
        <v>0.89226736566186116</v>
      </c>
      <c r="AG23" s="359"/>
    </row>
    <row r="24" spans="1:33" ht="15.75" customHeight="1">
      <c r="A24" s="295"/>
      <c r="B24" s="163" t="s">
        <v>178</v>
      </c>
      <c r="C24" s="274" t="s">
        <v>179</v>
      </c>
      <c r="D24" s="275"/>
      <c r="E24" s="101">
        <v>29.97</v>
      </c>
      <c r="F24" s="111">
        <v>2732</v>
      </c>
      <c r="G24" s="103">
        <f t="shared" si="5"/>
        <v>81878.039999999994</v>
      </c>
      <c r="H24" s="26"/>
      <c r="I24" s="107">
        <v>21</v>
      </c>
      <c r="J24" s="105">
        <v>2790</v>
      </c>
      <c r="K24" s="106">
        <f t="shared" si="1"/>
        <v>132.85714285714286</v>
      </c>
      <c r="L24" s="107">
        <v>22</v>
      </c>
      <c r="M24" s="105">
        <f>F24/V24*60</f>
        <v>2626.9230769230767</v>
      </c>
      <c r="N24" s="106">
        <f>M24/L24</f>
        <v>119.4055944055944</v>
      </c>
      <c r="O24" s="108">
        <f>L24-I24</f>
        <v>1</v>
      </c>
      <c r="P24" s="109">
        <f>N24-K24</f>
        <v>-13.451548451548462</v>
      </c>
      <c r="Q24" s="110">
        <f>N24/K24</f>
        <v>0.89875178584855997</v>
      </c>
      <c r="R24" s="290"/>
      <c r="S24" s="47">
        <v>0.39652777777777776</v>
      </c>
      <c r="T24" s="48">
        <v>0.43986111111111109</v>
      </c>
      <c r="U24" s="111">
        <v>5.5499999999999883</v>
      </c>
      <c r="V24" s="112">
        <v>62.400000000000006</v>
      </c>
      <c r="W24" s="113"/>
      <c r="X24" s="116"/>
      <c r="Y24" s="12"/>
      <c r="Z24" s="198"/>
      <c r="AA24" s="276"/>
      <c r="AB24" s="277"/>
      <c r="AC24" s="12">
        <v>1</v>
      </c>
      <c r="AD24" s="198"/>
      <c r="AE24" s="117">
        <f>M24-J24</f>
        <v>-163.07692307692332</v>
      </c>
      <c r="AF24" s="110">
        <f>M24/J24</f>
        <v>0.9415494899365866</v>
      </c>
      <c r="AG24" s="359"/>
    </row>
    <row r="25" spans="1:33" ht="15.75" customHeight="1">
      <c r="A25" s="295"/>
      <c r="B25" s="163"/>
      <c r="C25" s="274"/>
      <c r="D25" s="275"/>
      <c r="E25" s="101"/>
      <c r="F25" s="111"/>
      <c r="G25" s="103"/>
      <c r="H25" s="26"/>
      <c r="I25" s="107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12"/>
      <c r="Z25" s="198"/>
      <c r="AA25" s="276"/>
      <c r="AB25" s="277"/>
      <c r="AC25" s="12"/>
      <c r="AD25" s="198"/>
      <c r="AE25" s="117"/>
      <c r="AF25" s="110"/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21</v>
      </c>
      <c r="J38" s="137">
        <f t="shared" si="6"/>
        <v>2263.3333333333335</v>
      </c>
      <c r="K38" s="138">
        <f t="shared" ref="K38" si="7">J38/I38</f>
        <v>107.77777777777779</v>
      </c>
      <c r="L38" s="136">
        <f t="shared" ref="L38:M38" si="8">AVERAGE(L22:L37)</f>
        <v>21.333333333333332</v>
      </c>
      <c r="M38" s="137">
        <f t="shared" si="8"/>
        <v>2065.2319956269243</v>
      </c>
      <c r="N38" s="138">
        <f>M38/L38</f>
        <v>96.807749795012086</v>
      </c>
      <c r="O38" s="139">
        <f>L38-I38</f>
        <v>0.33333333333333215</v>
      </c>
      <c r="P38" s="140">
        <f>N38-K38</f>
        <v>-10.9700279827657</v>
      </c>
      <c r="Q38" s="141">
        <f>N38/K38</f>
        <v>0.89821623521145233</v>
      </c>
      <c r="R38" s="291"/>
      <c r="S38" s="142">
        <f>S22</f>
        <v>0.25024305555555554</v>
      </c>
      <c r="T38" s="143">
        <f>INDEX(T22:T37,COUNTA(T22:T37))</f>
        <v>0.43986111111111109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6</v>
      </c>
      <c r="AD38" s="180">
        <f>SUM(AD22:AD37)</f>
        <v>0</v>
      </c>
      <c r="AE38" s="168">
        <f>M38-J38</f>
        <v>-198.10133770640914</v>
      </c>
      <c r="AF38" s="141">
        <f>M38/J38</f>
        <v>0.91247363577036411</v>
      </c>
      <c r="AG38" s="360"/>
    </row>
    <row r="39" spans="1:33" ht="15.75" customHeight="1">
      <c r="A39" s="284" t="s">
        <v>189</v>
      </c>
      <c r="B39" s="146" t="s">
        <v>183</v>
      </c>
      <c r="C39" s="287" t="s">
        <v>190</v>
      </c>
      <c r="D39" s="288"/>
      <c r="E39" s="147">
        <v>47.37</v>
      </c>
      <c r="F39" s="97">
        <v>2173</v>
      </c>
      <c r="G39" s="148">
        <f t="shared" ref="G39:G42" si="9">E39*F39</f>
        <v>102935.01</v>
      </c>
      <c r="H39" s="149"/>
      <c r="I39" s="150">
        <v>21</v>
      </c>
      <c r="J39" s="151">
        <v>2000</v>
      </c>
      <c r="K39" s="152">
        <f>J39/I39</f>
        <v>95.238095238095241</v>
      </c>
      <c r="L39" s="153">
        <v>21</v>
      </c>
      <c r="M39" s="151">
        <f>F39/V39*60</f>
        <v>1782.3650034176349</v>
      </c>
      <c r="N39" s="152">
        <f>M39/L39</f>
        <v>84.874523972268321</v>
      </c>
      <c r="O39" s="154">
        <f>L39-I39</f>
        <v>0</v>
      </c>
      <c r="P39" s="155">
        <f>N39-K39</f>
        <v>-10.36357126582692</v>
      </c>
      <c r="Q39" s="156">
        <f>N39/K39</f>
        <v>0.8911825017088173</v>
      </c>
      <c r="R39" s="289">
        <f>Q55</f>
        <v>0.89147427315092553</v>
      </c>
      <c r="S39" s="157">
        <v>0.25</v>
      </c>
      <c r="T39" s="158">
        <v>0.30079861111111111</v>
      </c>
      <c r="U39" s="159"/>
      <c r="V39" s="160">
        <v>73.150000000000006</v>
      </c>
      <c r="W39" s="158"/>
      <c r="X39" s="169"/>
      <c r="Y39" s="12"/>
      <c r="Z39" s="198"/>
      <c r="AA39" s="292"/>
      <c r="AB39" s="293"/>
      <c r="AC39" s="12">
        <v>3</v>
      </c>
      <c r="AD39" s="198"/>
      <c r="AE39" s="115">
        <f>M39-J39</f>
        <v>-217.63499658236515</v>
      </c>
      <c r="AF39" s="156">
        <f>M39/J39</f>
        <v>0.89118250170881741</v>
      </c>
      <c r="AG39" s="281">
        <f>AF55</f>
        <v>0.89147427315092553</v>
      </c>
    </row>
    <row r="40" spans="1:33" ht="15.75" customHeight="1">
      <c r="A40" s="285"/>
      <c r="B40" s="163" t="s">
        <v>183</v>
      </c>
      <c r="C40" s="274" t="s">
        <v>188</v>
      </c>
      <c r="D40" s="275"/>
      <c r="E40" s="101">
        <v>59.34</v>
      </c>
      <c r="F40" s="102">
        <v>1608</v>
      </c>
      <c r="G40" s="103">
        <f t="shared" si="9"/>
        <v>95418.72</v>
      </c>
      <c r="H40" s="26"/>
      <c r="I40" s="104">
        <v>24</v>
      </c>
      <c r="J40" s="105">
        <v>2000</v>
      </c>
      <c r="K40" s="106">
        <f t="shared" si="1"/>
        <v>83.333333333333329</v>
      </c>
      <c r="L40" s="107">
        <v>24</v>
      </c>
      <c r="M40" s="105">
        <f>F40/V40*60</f>
        <v>1785.0138760407012</v>
      </c>
      <c r="N40" s="106">
        <f>M40/L40</f>
        <v>74.375578168362551</v>
      </c>
      <c r="O40" s="108">
        <f>L40-I40</f>
        <v>0</v>
      </c>
      <c r="P40" s="109">
        <f>N40-K40</f>
        <v>-8.9577551649707772</v>
      </c>
      <c r="Q40" s="110">
        <f>N40/K40</f>
        <v>0.89250693802035064</v>
      </c>
      <c r="R40" s="290"/>
      <c r="S40" s="47">
        <v>0.30416666666666664</v>
      </c>
      <c r="T40" s="48">
        <v>0.3417013888888889</v>
      </c>
      <c r="U40" s="111">
        <v>4.8499999999999588</v>
      </c>
      <c r="V40" s="112">
        <v>54.050000000000054</v>
      </c>
      <c r="W40" s="113"/>
      <c r="X40" s="116"/>
      <c r="Y40" s="12"/>
      <c r="Z40" s="198"/>
      <c r="AA40" s="276"/>
      <c r="AB40" s="277"/>
      <c r="AC40" s="12">
        <v>1</v>
      </c>
      <c r="AD40" s="198"/>
      <c r="AE40" s="117">
        <f>M40-J40</f>
        <v>-214.98612395929877</v>
      </c>
      <c r="AF40" s="110">
        <f>M40/J40</f>
        <v>0.89250693802035064</v>
      </c>
      <c r="AG40" s="282"/>
    </row>
    <row r="41" spans="1:33" ht="15.75" customHeight="1">
      <c r="A41" s="285"/>
      <c r="B41" s="163" t="s">
        <v>183</v>
      </c>
      <c r="C41" s="274" t="s">
        <v>185</v>
      </c>
      <c r="D41" s="275"/>
      <c r="E41" s="101">
        <v>58.67</v>
      </c>
      <c r="F41" s="102">
        <v>3815</v>
      </c>
      <c r="G41" s="103">
        <f t="shared" si="9"/>
        <v>223826.05000000002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>F41/V41*60</f>
        <v>1782.0163487738405</v>
      </c>
      <c r="N41" s="106">
        <f>M41/L41</f>
        <v>77.478971685819147</v>
      </c>
      <c r="O41" s="108">
        <f>L41-I41</f>
        <v>0</v>
      </c>
      <c r="P41" s="109">
        <f>N41-K41</f>
        <v>-9.4775500533112904</v>
      </c>
      <c r="Q41" s="110">
        <f>N41/K41</f>
        <v>0.89100817438692015</v>
      </c>
      <c r="R41" s="290"/>
      <c r="S41" s="47">
        <v>0.34513888888888883</v>
      </c>
      <c r="T41" s="48">
        <v>0.43434027777777778</v>
      </c>
      <c r="U41" s="111">
        <v>4.9499999999998945</v>
      </c>
      <c r="V41" s="112">
        <v>128.4500000000001</v>
      </c>
      <c r="W41" s="113">
        <v>0.43434027777777778</v>
      </c>
      <c r="X41" s="116">
        <v>0.4729166666666666</v>
      </c>
      <c r="Y41" s="12"/>
      <c r="Z41" s="198"/>
      <c r="AA41" s="276"/>
      <c r="AB41" s="277"/>
      <c r="AC41" s="12">
        <v>4</v>
      </c>
      <c r="AD41" s="198"/>
      <c r="AE41" s="117">
        <f>M41-J41</f>
        <v>-217.98365122615951</v>
      </c>
      <c r="AF41" s="110">
        <f>M41/J41</f>
        <v>0.89100817438692026</v>
      </c>
      <c r="AG41" s="282"/>
    </row>
    <row r="42" spans="1:33" ht="15.75" customHeight="1">
      <c r="A42" s="285"/>
      <c r="B42" s="163" t="s">
        <v>183</v>
      </c>
      <c r="C42" s="274" t="s">
        <v>191</v>
      </c>
      <c r="D42" s="275"/>
      <c r="E42" s="101">
        <v>59.54</v>
      </c>
      <c r="F42" s="102">
        <v>3038</v>
      </c>
      <c r="G42" s="103">
        <f t="shared" si="9"/>
        <v>180882.52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1782.3989569752277</v>
      </c>
      <c r="N42" s="106">
        <f>M42/L42</f>
        <v>77.495606825009901</v>
      </c>
      <c r="O42" s="108">
        <f>L42-I42</f>
        <v>0</v>
      </c>
      <c r="P42" s="109">
        <f>N42-K42</f>
        <v>-9.4609149141205364</v>
      </c>
      <c r="Q42" s="110">
        <f>N42/K42</f>
        <v>0.89119947848761383</v>
      </c>
      <c r="R42" s="290"/>
      <c r="S42" s="47">
        <v>0.4729166666666666</v>
      </c>
      <c r="T42" s="48">
        <v>0.54393518518518513</v>
      </c>
      <c r="U42" s="111">
        <v>55.549999999999891</v>
      </c>
      <c r="V42" s="112">
        <v>102.26666666666669</v>
      </c>
      <c r="W42" s="113"/>
      <c r="X42" s="116"/>
      <c r="Y42" s="12"/>
      <c r="Z42" s="198"/>
      <c r="AA42" s="276"/>
      <c r="AB42" s="277"/>
      <c r="AC42" s="12">
        <v>2</v>
      </c>
      <c r="AD42" s="198"/>
      <c r="AE42" s="117">
        <f>M42-J42</f>
        <v>-217.60104302477225</v>
      </c>
      <c r="AF42" s="110">
        <f>M42/J42</f>
        <v>0.89119947848761383</v>
      </c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07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07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07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07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22.75</v>
      </c>
      <c r="J55" s="137">
        <f t="shared" si="10"/>
        <v>2000</v>
      </c>
      <c r="K55" s="138">
        <f t="shared" ref="K55" si="11">J55/I55</f>
        <v>87.912087912087912</v>
      </c>
      <c r="L55" s="136">
        <f t="shared" ref="L55:M55" si="12">AVERAGE(L39:L54)</f>
        <v>22.75</v>
      </c>
      <c r="M55" s="137">
        <f t="shared" si="12"/>
        <v>1782.9485463018511</v>
      </c>
      <c r="N55" s="138">
        <f>M55/L55</f>
        <v>78.371364672608834</v>
      </c>
      <c r="O55" s="139">
        <f>L55-I55</f>
        <v>0</v>
      </c>
      <c r="P55" s="140">
        <f>N55-K55</f>
        <v>-9.5407232394790782</v>
      </c>
      <c r="Q55" s="141">
        <f>N55/K55</f>
        <v>0.89147427315092553</v>
      </c>
      <c r="R55" s="291"/>
      <c r="S55" s="142">
        <f>S39</f>
        <v>0.25</v>
      </c>
      <c r="T55" s="143">
        <f>INDEX(T39:T54,COUNTA(T39:T54))</f>
        <v>0.54393518518518513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10</v>
      </c>
      <c r="AD55" s="191">
        <f>SUM(AD39:AD54)</f>
        <v>0</v>
      </c>
      <c r="AE55" s="168">
        <f>M55-J55</f>
        <v>-217.05145369814886</v>
      </c>
      <c r="AF55" s="141">
        <f>M55/J55</f>
        <v>0.89147427315092553</v>
      </c>
      <c r="AG55" s="283"/>
    </row>
    <row r="56" spans="1:33" ht="15.75" customHeight="1">
      <c r="A56" s="294" t="s">
        <v>210</v>
      </c>
      <c r="B56" s="114" t="s">
        <v>176</v>
      </c>
      <c r="C56" s="362" t="s">
        <v>177</v>
      </c>
      <c r="D56" s="362"/>
      <c r="E56" s="147">
        <v>19.7</v>
      </c>
      <c r="F56" s="97">
        <v>3753</v>
      </c>
      <c r="G56" s="148">
        <f t="shared" ref="G56:G57" si="13">E56*F56</f>
        <v>73934.099999999991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1079.6547866389644</v>
      </c>
      <c r="N56" s="152">
        <f>M56/L56</f>
        <v>83.050368202997262</v>
      </c>
      <c r="O56" s="154">
        <f>L56-I56</f>
        <v>0</v>
      </c>
      <c r="P56" s="155">
        <f>N56-K56</f>
        <v>-9.2573241046950443</v>
      </c>
      <c r="Q56" s="156">
        <f>N56/K56</f>
        <v>0.89971232219913699</v>
      </c>
      <c r="R56" s="289">
        <f>Q72</f>
        <v>0.89562149733719398</v>
      </c>
      <c r="S56" s="157">
        <v>0.29196759259259258</v>
      </c>
      <c r="T56" s="158">
        <v>0.43680555555555556</v>
      </c>
      <c r="U56" s="159"/>
      <c r="V56" s="160">
        <v>208.56666666666669</v>
      </c>
      <c r="W56" s="158"/>
      <c r="X56" s="169"/>
      <c r="Y56" s="12"/>
      <c r="Z56" s="198"/>
      <c r="AA56" s="292"/>
      <c r="AB56" s="293"/>
      <c r="AC56" s="12">
        <v>5</v>
      </c>
      <c r="AD56" s="198"/>
      <c r="AE56" s="115">
        <f>M56-J56</f>
        <v>-120.34521336103558</v>
      </c>
      <c r="AF56" s="156">
        <f>M56/J56</f>
        <v>0.89971232219913699</v>
      </c>
      <c r="AG56" s="281">
        <f>AF72</f>
        <v>0.89562149733719398</v>
      </c>
    </row>
    <row r="57" spans="1:33" ht="15.75" customHeight="1">
      <c r="A57" s="295"/>
      <c r="B57" s="100" t="s">
        <v>194</v>
      </c>
      <c r="C57" s="361" t="s">
        <v>195</v>
      </c>
      <c r="D57" s="361"/>
      <c r="E57" s="101">
        <v>71.84</v>
      </c>
      <c r="F57" s="102">
        <v>1288</v>
      </c>
      <c r="G57" s="103">
        <f t="shared" si="13"/>
        <v>92529.919999999998</v>
      </c>
      <c r="H57" s="26"/>
      <c r="I57" s="104">
        <v>19</v>
      </c>
      <c r="J57" s="105">
        <v>1800</v>
      </c>
      <c r="K57" s="106">
        <f t="shared" ref="K57" si="14">J57/I57</f>
        <v>94.736842105263165</v>
      </c>
      <c r="L57" s="107">
        <v>19</v>
      </c>
      <c r="M57" s="105">
        <f>F57/V57*60</f>
        <v>1607.2097053726179</v>
      </c>
      <c r="N57" s="106">
        <f>M57/L57</f>
        <v>84.589984493295674</v>
      </c>
      <c r="O57" s="108">
        <f>L57-I57</f>
        <v>0</v>
      </c>
      <c r="P57" s="109">
        <f>N57-K57</f>
        <v>-10.146857611967491</v>
      </c>
      <c r="Q57" s="110">
        <f>N57/K57</f>
        <v>0.89289428076256538</v>
      </c>
      <c r="R57" s="290"/>
      <c r="S57" s="47">
        <v>0.44027777777777777</v>
      </c>
      <c r="T57" s="48">
        <v>0.47366898148148145</v>
      </c>
      <c r="U57" s="111">
        <v>4.9999999999999822</v>
      </c>
      <c r="V57" s="112">
        <v>48.083333333333307</v>
      </c>
      <c r="W57" s="113"/>
      <c r="X57" s="116"/>
      <c r="Y57" s="12"/>
      <c r="Z57" s="198"/>
      <c r="AA57" s="276"/>
      <c r="AB57" s="277"/>
      <c r="AC57" s="12">
        <v>1</v>
      </c>
      <c r="AD57" s="198"/>
      <c r="AE57" s="117">
        <f>M57-J57</f>
        <v>-192.79029462738208</v>
      </c>
      <c r="AF57" s="110">
        <f>M57/J57</f>
        <v>0.8928942807625655</v>
      </c>
      <c r="AG57" s="282"/>
    </row>
    <row r="58" spans="1:33" ht="15.75" customHeight="1">
      <c r="A58" s="295"/>
      <c r="B58" s="100"/>
      <c r="C58" s="361"/>
      <c r="D58" s="361"/>
      <c r="E58" s="101"/>
      <c r="F58" s="102"/>
      <c r="G58" s="103"/>
      <c r="H58" s="26"/>
      <c r="I58" s="104"/>
      <c r="J58" s="105"/>
      <c r="K58" s="106"/>
      <c r="L58" s="107"/>
      <c r="M58" s="105"/>
      <c r="N58" s="106"/>
      <c r="O58" s="108"/>
      <c r="P58" s="109"/>
      <c r="Q58" s="110"/>
      <c r="R58" s="290"/>
      <c r="S58" s="47"/>
      <c r="T58" s="48"/>
      <c r="U58" s="111"/>
      <c r="V58" s="112"/>
      <c r="W58" s="113"/>
      <c r="X58" s="116"/>
      <c r="Y58" s="12"/>
      <c r="Z58" s="198"/>
      <c r="AA58" s="276"/>
      <c r="AB58" s="277"/>
      <c r="AC58" s="12"/>
      <c r="AD58" s="198"/>
      <c r="AE58" s="117"/>
      <c r="AF58" s="110"/>
      <c r="AG58" s="282"/>
    </row>
    <row r="59" spans="1:33" ht="15.75" customHeight="1">
      <c r="A59" s="295"/>
      <c r="B59" s="100"/>
      <c r="C59" s="361"/>
      <c r="D59" s="361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12"/>
      <c r="Z59" s="198"/>
      <c r="AA59" s="276"/>
      <c r="AB59" s="277"/>
      <c r="AC59" s="12"/>
      <c r="AD59" s="198"/>
      <c r="AE59" s="199"/>
      <c r="AF59" s="200"/>
      <c r="AG59" s="282"/>
    </row>
    <row r="60" spans="1:33" ht="15.75" customHeight="1">
      <c r="A60" s="296"/>
      <c r="B60" s="100"/>
      <c r="C60" s="361"/>
      <c r="D60" s="361"/>
      <c r="E60" s="101"/>
      <c r="F60" s="105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99"/>
      <c r="AF60" s="200"/>
      <c r="AG60" s="282"/>
    </row>
    <row r="61" spans="1:33" ht="15.75" customHeight="1">
      <c r="A61" s="296"/>
      <c r="B61" s="100"/>
      <c r="C61" s="361"/>
      <c r="D61" s="361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99"/>
      <c r="AF61" s="200"/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07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15">AVERAGE(I56:I71)</f>
        <v>16</v>
      </c>
      <c r="J72" s="137">
        <f t="shared" si="15"/>
        <v>1500</v>
      </c>
      <c r="K72" s="138">
        <f t="shared" ref="K72:K75" si="16">J72/I72</f>
        <v>93.75</v>
      </c>
      <c r="L72" s="136">
        <f t="shared" ref="L72:M72" si="17">AVERAGE(L56:L71)</f>
        <v>16</v>
      </c>
      <c r="M72" s="137">
        <f t="shared" si="17"/>
        <v>1343.4322460057911</v>
      </c>
      <c r="N72" s="138">
        <f>M72/L72</f>
        <v>83.964515375361941</v>
      </c>
      <c r="O72" s="139">
        <f>L72-I72</f>
        <v>0</v>
      </c>
      <c r="P72" s="140">
        <f>N72-K72</f>
        <v>-9.7854846246380589</v>
      </c>
      <c r="Q72" s="141">
        <f>N72/K72</f>
        <v>0.89562149733719398</v>
      </c>
      <c r="R72" s="291"/>
      <c r="S72" s="142">
        <f>S56</f>
        <v>0.29196759259259258</v>
      </c>
      <c r="T72" s="143">
        <f>INDEX(T56:T71,COUNTA(T56:T71))</f>
        <v>0.47366898148148145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6</v>
      </c>
      <c r="AD72" s="191">
        <f>SUM(AD56:AD71)</f>
        <v>0</v>
      </c>
      <c r="AE72" s="168">
        <f>M72-J72</f>
        <v>-156.56775399420894</v>
      </c>
      <c r="AF72" s="141">
        <f>M72/J72</f>
        <v>0.89562149733719398</v>
      </c>
      <c r="AG72" s="283"/>
    </row>
    <row r="73" spans="1:33" ht="15.75" customHeight="1">
      <c r="A73" s="284" t="s">
        <v>118</v>
      </c>
      <c r="B73" s="100" t="s">
        <v>211</v>
      </c>
      <c r="C73" s="274" t="s">
        <v>212</v>
      </c>
      <c r="D73" s="275"/>
      <c r="E73" s="101">
        <v>27.05</v>
      </c>
      <c r="F73" s="102">
        <v>806</v>
      </c>
      <c r="G73" s="103">
        <f t="shared" ref="G73:G75" si="18">E73*F73</f>
        <v>21802.3</v>
      </c>
      <c r="H73" s="13"/>
      <c r="I73" s="104">
        <v>6</v>
      </c>
      <c r="J73" s="105">
        <v>3273</v>
      </c>
      <c r="K73" s="106">
        <f t="shared" si="16"/>
        <v>545.5</v>
      </c>
      <c r="L73" s="118">
        <v>6</v>
      </c>
      <c r="M73" s="105">
        <f>F73/V73*60</f>
        <v>2960.816326530618</v>
      </c>
      <c r="N73" s="106">
        <f>M73/L73</f>
        <v>493.46938775510301</v>
      </c>
      <c r="O73" s="108">
        <f>L73-I73</f>
        <v>0</v>
      </c>
      <c r="P73" s="109">
        <f>N73-K73</f>
        <v>-52.030612244896986</v>
      </c>
      <c r="Q73" s="110">
        <f>N73/K73</f>
        <v>0.90461849267663252</v>
      </c>
      <c r="R73" s="289">
        <f>Q89</f>
        <v>0.90409632966376963</v>
      </c>
      <c r="S73" s="47">
        <v>0.39930555555555558</v>
      </c>
      <c r="T73" s="48">
        <v>0.41064814814814815</v>
      </c>
      <c r="U73" s="111">
        <v>5.6833333333333957</v>
      </c>
      <c r="V73" s="112">
        <v>16.3333333333333</v>
      </c>
      <c r="W73" s="113"/>
      <c r="X73" s="116"/>
      <c r="Y73" s="12"/>
      <c r="Z73" s="198"/>
      <c r="AA73" s="292"/>
      <c r="AB73" s="293"/>
      <c r="AC73" s="12">
        <v>1</v>
      </c>
      <c r="AD73" s="198"/>
      <c r="AE73" s="115">
        <f>M73-J73</f>
        <v>-312.18367346938203</v>
      </c>
      <c r="AF73" s="156">
        <f>M73/J73</f>
        <v>0.90461849267663241</v>
      </c>
      <c r="AG73" s="281">
        <f>AF89</f>
        <v>0.90409632966376952</v>
      </c>
    </row>
    <row r="74" spans="1:33" ht="15.75" customHeight="1">
      <c r="A74" s="285"/>
      <c r="B74" s="100" t="s">
        <v>211</v>
      </c>
      <c r="C74" s="274" t="s">
        <v>215</v>
      </c>
      <c r="D74" s="275"/>
      <c r="E74" s="101">
        <v>26.21</v>
      </c>
      <c r="F74" s="102">
        <v>3508</v>
      </c>
      <c r="G74" s="121">
        <f t="shared" si="18"/>
        <v>91944.680000000008</v>
      </c>
      <c r="H74" s="122"/>
      <c r="I74" s="104">
        <v>6</v>
      </c>
      <c r="J74" s="105">
        <v>3273</v>
      </c>
      <c r="K74" s="106">
        <f t="shared" si="16"/>
        <v>545.5</v>
      </c>
      <c r="L74" s="107">
        <v>6</v>
      </c>
      <c r="M74" s="105">
        <f>F74/V74*60</f>
        <v>2963.1159080244001</v>
      </c>
      <c r="N74" s="106">
        <f>M74/L74</f>
        <v>493.8526513374</v>
      </c>
      <c r="O74" s="108">
        <f>L74-I74</f>
        <v>0</v>
      </c>
      <c r="P74" s="109">
        <f>N74-K74</f>
        <v>-51.647348662599995</v>
      </c>
      <c r="Q74" s="110">
        <f>N74/K74</f>
        <v>0.90532108402823097</v>
      </c>
      <c r="R74" s="290"/>
      <c r="S74" s="47">
        <v>0.41388888888888886</v>
      </c>
      <c r="T74" s="48">
        <v>0.4632175925925926</v>
      </c>
      <c r="U74" s="111">
        <v>4.6666666666666234</v>
      </c>
      <c r="V74" s="112">
        <v>71.033333333333374</v>
      </c>
      <c r="W74" s="113">
        <v>0.4632175925925926</v>
      </c>
      <c r="X74" s="116">
        <v>0.50277777777777777</v>
      </c>
      <c r="Y74" s="12"/>
      <c r="Z74" s="198"/>
      <c r="AA74" s="276"/>
      <c r="AB74" s="277"/>
      <c r="AC74" s="12">
        <v>1</v>
      </c>
      <c r="AD74" s="198"/>
      <c r="AE74" s="117">
        <f>M74-J74</f>
        <v>-309.88409197559986</v>
      </c>
      <c r="AF74" s="110">
        <f>M74/J74</f>
        <v>0.90532108402823097</v>
      </c>
      <c r="AG74" s="282"/>
    </row>
    <row r="75" spans="1:33" ht="15.75" customHeight="1">
      <c r="A75" s="285"/>
      <c r="B75" s="100" t="s">
        <v>178</v>
      </c>
      <c r="C75" s="274" t="s">
        <v>216</v>
      </c>
      <c r="D75" s="275"/>
      <c r="E75" s="101">
        <v>21.92</v>
      </c>
      <c r="F75" s="102">
        <v>2231</v>
      </c>
      <c r="G75" s="121">
        <f t="shared" si="18"/>
        <v>48903.520000000004</v>
      </c>
      <c r="H75" s="62"/>
      <c r="I75" s="104">
        <v>6</v>
      </c>
      <c r="J75" s="105">
        <v>3600</v>
      </c>
      <c r="K75" s="106">
        <f t="shared" si="16"/>
        <v>600</v>
      </c>
      <c r="L75" s="118">
        <v>6</v>
      </c>
      <c r="M75" s="105">
        <f>F75/V75*60</f>
        <v>3249.0291262135884</v>
      </c>
      <c r="N75" s="106">
        <f>M75/L75</f>
        <v>541.50485436893143</v>
      </c>
      <c r="O75" s="123">
        <f>L75-I75</f>
        <v>0</v>
      </c>
      <c r="P75" s="124">
        <f>N75-K75</f>
        <v>-58.495145631068567</v>
      </c>
      <c r="Q75" s="125">
        <f>N75/K75</f>
        <v>0.90250809061488568</v>
      </c>
      <c r="R75" s="290"/>
      <c r="S75" s="47">
        <v>0.50277777777777777</v>
      </c>
      <c r="T75" s="48">
        <v>0.53138888888888891</v>
      </c>
      <c r="U75" s="111">
        <v>56.966666666666647</v>
      </c>
      <c r="V75" s="112">
        <v>41.200000000000045</v>
      </c>
      <c r="W75" s="113"/>
      <c r="X75" s="116"/>
      <c r="Y75" s="12"/>
      <c r="Z75" s="198"/>
      <c r="AA75" s="276"/>
      <c r="AB75" s="277"/>
      <c r="AC75" s="12">
        <v>1</v>
      </c>
      <c r="AD75" s="198"/>
      <c r="AE75" s="117">
        <f>M75-J75</f>
        <v>-350.97087378641163</v>
      </c>
      <c r="AF75" s="110">
        <f>M75/J75</f>
        <v>0.90250809061488568</v>
      </c>
      <c r="AG75" s="282"/>
    </row>
    <row r="76" spans="1:33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27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27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13"/>
      <c r="X83" s="127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13"/>
      <c r="X84" s="127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13"/>
      <c r="X85" s="127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13"/>
      <c r="X86" s="127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13"/>
      <c r="X87" s="127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19">AVERAGE(I73:I88)</f>
        <v>6</v>
      </c>
      <c r="J89" s="137">
        <f t="shared" si="19"/>
        <v>3382</v>
      </c>
      <c r="K89" s="138">
        <f t="shared" ref="K89" si="20">J89/I89</f>
        <v>563.66666666666663</v>
      </c>
      <c r="L89" s="136">
        <f t="shared" ref="L89:M89" si="21">AVERAGE(L73:L88)</f>
        <v>6</v>
      </c>
      <c r="M89" s="137">
        <f t="shared" si="21"/>
        <v>3057.6537869228687</v>
      </c>
      <c r="N89" s="138">
        <f>M89/L89</f>
        <v>509.60896448714476</v>
      </c>
      <c r="O89" s="139">
        <f>L89-I89</f>
        <v>0</v>
      </c>
      <c r="P89" s="140">
        <f>N89-K89</f>
        <v>-54.057702179521868</v>
      </c>
      <c r="Q89" s="141">
        <f>N89/K89</f>
        <v>0.90409632966376963</v>
      </c>
      <c r="R89" s="291"/>
      <c r="S89" s="142">
        <f>S73</f>
        <v>0.39930555555555558</v>
      </c>
      <c r="T89" s="143">
        <f>INDEX(T73:T88,COUNTA(T73:T88))</f>
        <v>0.53138888888888891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9"/>
      <c r="AB89" s="280"/>
      <c r="AC89" s="179">
        <f>SUM(AC73:AC88)</f>
        <v>3</v>
      </c>
      <c r="AD89" s="191">
        <f>SUM(AD73:AD88)</f>
        <v>0</v>
      </c>
      <c r="AE89" s="168">
        <f>M89-J89</f>
        <v>-324.34621307713132</v>
      </c>
      <c r="AF89" s="141">
        <f>M89/J89</f>
        <v>0.90409632966376952</v>
      </c>
      <c r="AG89" s="283"/>
    </row>
    <row r="90" spans="1:33" ht="15.75" customHeight="1">
      <c r="A90" s="294" t="s">
        <v>220</v>
      </c>
      <c r="B90" s="146" t="s">
        <v>181</v>
      </c>
      <c r="C90" s="287" t="s">
        <v>203</v>
      </c>
      <c r="D90" s="288"/>
      <c r="E90" s="147">
        <v>58.17</v>
      </c>
      <c r="F90" s="97">
        <v>1784</v>
      </c>
      <c r="G90" s="148">
        <f t="shared" ref="G90:G91" si="22">E90*F90</f>
        <v>103775.28</v>
      </c>
      <c r="H90" s="149"/>
      <c r="I90" s="150">
        <v>19</v>
      </c>
      <c r="J90" s="151">
        <v>1800</v>
      </c>
      <c r="K90" s="152">
        <f>J90/I90</f>
        <v>94.736842105263165</v>
      </c>
      <c r="L90" s="153">
        <v>20</v>
      </c>
      <c r="M90" s="151">
        <f>F90/V90*60</f>
        <v>1604.3967024731455</v>
      </c>
      <c r="N90" s="152">
        <f>M90/L90</f>
        <v>80.219835123657276</v>
      </c>
      <c r="O90" s="154">
        <f>L90-I90</f>
        <v>1</v>
      </c>
      <c r="P90" s="155">
        <f>N90-K90</f>
        <v>-14.517006981605888</v>
      </c>
      <c r="Q90" s="156">
        <f>N90/K90</f>
        <v>0.84676492630527123</v>
      </c>
      <c r="R90" s="289">
        <f>Q106</f>
        <v>0.82969223103819778</v>
      </c>
      <c r="S90" s="157">
        <v>0.70853009259259259</v>
      </c>
      <c r="T90" s="158">
        <v>0.75486111111111109</v>
      </c>
      <c r="U90" s="159"/>
      <c r="V90" s="160">
        <v>66.716666666666654</v>
      </c>
      <c r="W90" s="158"/>
      <c r="X90" s="169"/>
      <c r="Y90" s="196"/>
      <c r="Z90" s="197"/>
      <c r="AA90" s="292"/>
      <c r="AB90" s="293"/>
      <c r="AC90" s="196">
        <v>1</v>
      </c>
      <c r="AD90" s="197"/>
      <c r="AE90" s="115">
        <f>M90-J90</f>
        <v>-195.60329752685448</v>
      </c>
      <c r="AF90" s="156">
        <f>M90/J90</f>
        <v>0.89133150137396977</v>
      </c>
      <c r="AG90" s="281">
        <f>AF106</f>
        <v>0.85043453681415271</v>
      </c>
    </row>
    <row r="91" spans="1:33" ht="15.75" customHeight="1">
      <c r="A91" s="295"/>
      <c r="B91" s="163" t="s">
        <v>181</v>
      </c>
      <c r="C91" s="274" t="s">
        <v>221</v>
      </c>
      <c r="D91" s="275"/>
      <c r="E91" s="101">
        <v>42.93</v>
      </c>
      <c r="F91" s="102">
        <v>5602</v>
      </c>
      <c r="G91" s="103">
        <f t="shared" si="22"/>
        <v>240493.86</v>
      </c>
      <c r="H91" s="26"/>
      <c r="I91" s="104">
        <v>21</v>
      </c>
      <c r="J91" s="105">
        <v>1800</v>
      </c>
      <c r="K91" s="106">
        <f t="shared" ref="K91" si="23">J91/I91</f>
        <v>85.714285714285708</v>
      </c>
      <c r="L91" s="107">
        <v>21</v>
      </c>
      <c r="M91" s="105">
        <f>F91/V91*60</f>
        <v>1457.1676300578042</v>
      </c>
      <c r="N91" s="106">
        <f>M91/L91</f>
        <v>69.38893476465735</v>
      </c>
      <c r="O91" s="108">
        <f>L91-I91</f>
        <v>0</v>
      </c>
      <c r="P91" s="109">
        <f>N91-K91</f>
        <v>-16.325350949628358</v>
      </c>
      <c r="Q91" s="110">
        <f>N91/K91</f>
        <v>0.80953757225433576</v>
      </c>
      <c r="R91" s="290"/>
      <c r="S91" s="47">
        <v>0.75856481481481486</v>
      </c>
      <c r="T91" s="48">
        <v>0.91874999999999996</v>
      </c>
      <c r="U91" s="111">
        <v>5.333333333333421</v>
      </c>
      <c r="V91" s="112">
        <v>230.66666666666654</v>
      </c>
      <c r="W91" s="113"/>
      <c r="X91" s="116"/>
      <c r="Y91" s="12"/>
      <c r="Z91" s="198"/>
      <c r="AA91" s="276"/>
      <c r="AB91" s="277"/>
      <c r="AC91" s="12">
        <v>4</v>
      </c>
      <c r="AD91" s="198"/>
      <c r="AE91" s="117">
        <f>M91-J91</f>
        <v>-342.83236994219578</v>
      </c>
      <c r="AF91" s="110">
        <f>M91/J91</f>
        <v>0.80953757225433565</v>
      </c>
      <c r="AG91" s="282"/>
    </row>
    <row r="92" spans="1:33" ht="15.75" customHeight="1">
      <c r="A92" s="295"/>
      <c r="B92" s="163"/>
      <c r="C92" s="274"/>
      <c r="D92" s="275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0"/>
      <c r="S92" s="47"/>
      <c r="T92" s="48"/>
      <c r="U92" s="111"/>
      <c r="V92" s="112"/>
      <c r="W92" s="113"/>
      <c r="X92" s="116"/>
      <c r="Y92" s="12"/>
      <c r="Z92" s="198"/>
      <c r="AA92" s="276"/>
      <c r="AB92" s="277"/>
      <c r="AC92" s="12"/>
      <c r="AD92" s="198"/>
      <c r="AE92" s="117"/>
      <c r="AF92" s="110"/>
      <c r="AG92" s="282"/>
    </row>
    <row r="93" spans="1:33" ht="15.75" customHeight="1">
      <c r="A93" s="295"/>
      <c r="B93" s="163"/>
      <c r="C93" s="274"/>
      <c r="D93" s="275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282"/>
    </row>
    <row r="94" spans="1:33" ht="15.75" customHeight="1">
      <c r="A94" s="296"/>
      <c r="B94" s="163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282"/>
    </row>
    <row r="95" spans="1:33" ht="15.75" customHeight="1">
      <c r="A95" s="296"/>
      <c r="B95" s="163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282"/>
    </row>
    <row r="96" spans="1:33" ht="15.75" customHeight="1">
      <c r="A96" s="296"/>
      <c r="B96" s="163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76"/>
      <c r="AB96" s="277"/>
      <c r="AC96" s="12"/>
      <c r="AD96" s="198"/>
      <c r="AE96" s="117"/>
      <c r="AF96" s="110"/>
      <c r="AG96" s="282"/>
    </row>
    <row r="97" spans="1:33" ht="15.75" customHeight="1">
      <c r="A97" s="296"/>
      <c r="B97" s="163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76"/>
      <c r="AB97" s="277"/>
      <c r="AC97" s="12"/>
      <c r="AD97" s="198"/>
      <c r="AE97" s="117"/>
      <c r="AF97" s="110"/>
      <c r="AG97" s="282"/>
    </row>
    <row r="98" spans="1:33" ht="15.75" customHeight="1">
      <c r="A98" s="296"/>
      <c r="B98" s="163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76"/>
      <c r="AB98" s="277"/>
      <c r="AC98" s="12"/>
      <c r="AD98" s="198"/>
      <c r="AE98" s="117"/>
      <c r="AF98" s="110"/>
      <c r="AG98" s="282"/>
    </row>
    <row r="99" spans="1:33" ht="15.75" customHeight="1">
      <c r="A99" s="296"/>
      <c r="B99" s="163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76"/>
      <c r="AB99" s="277"/>
      <c r="AC99" s="12"/>
      <c r="AD99" s="198"/>
      <c r="AE99" s="117"/>
      <c r="AF99" s="110"/>
      <c r="AG99" s="282"/>
    </row>
    <row r="100" spans="1:33" ht="15.75" customHeight="1">
      <c r="A100" s="296"/>
      <c r="B100" s="163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76"/>
      <c r="AB100" s="277"/>
      <c r="AC100" s="12"/>
      <c r="AD100" s="198"/>
      <c r="AE100" s="117"/>
      <c r="AF100" s="110"/>
      <c r="AG100" s="282"/>
    </row>
    <row r="101" spans="1:33" ht="15.75" customHeight="1">
      <c r="A101" s="296"/>
      <c r="B101" s="163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76"/>
      <c r="AB101" s="277"/>
      <c r="AC101" s="12"/>
      <c r="AD101" s="198"/>
      <c r="AE101" s="117"/>
      <c r="AF101" s="110"/>
      <c r="AG101" s="282"/>
    </row>
    <row r="102" spans="1:33" ht="15.75" customHeight="1">
      <c r="A102" s="296"/>
      <c r="B102" s="163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76"/>
      <c r="AB102" s="277"/>
      <c r="AC102" s="12"/>
      <c r="AD102" s="198"/>
      <c r="AE102" s="117"/>
      <c r="AF102" s="110"/>
      <c r="AG102" s="282"/>
    </row>
    <row r="103" spans="1:33" ht="15.75" customHeight="1">
      <c r="A103" s="296"/>
      <c r="B103" s="163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76"/>
      <c r="AB103" s="277"/>
      <c r="AC103" s="12"/>
      <c r="AD103" s="198"/>
      <c r="AE103" s="117"/>
      <c r="AF103" s="110"/>
      <c r="AG103" s="282"/>
    </row>
    <row r="104" spans="1:33" ht="15.75" customHeight="1">
      <c r="A104" s="296"/>
      <c r="B104" s="163"/>
      <c r="C104" s="274"/>
      <c r="D104" s="275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76"/>
      <c r="AB104" s="277"/>
      <c r="AC104" s="12"/>
      <c r="AD104" s="198"/>
      <c r="AE104" s="117"/>
      <c r="AF104" s="110"/>
      <c r="AG104" s="282"/>
    </row>
    <row r="105" spans="1:33" ht="15.75" customHeight="1">
      <c r="A105" s="296"/>
      <c r="B105" s="163"/>
      <c r="C105" s="274"/>
      <c r="D105" s="275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76"/>
      <c r="AB105" s="277"/>
      <c r="AC105" s="12"/>
      <c r="AD105" s="198"/>
      <c r="AE105" s="165"/>
      <c r="AF105" s="125"/>
      <c r="AG105" s="282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20</v>
      </c>
      <c r="J106" s="137">
        <f t="shared" si="24"/>
        <v>1800</v>
      </c>
      <c r="K106" s="138">
        <f t="shared" ref="K106" si="25">J106/I106</f>
        <v>90</v>
      </c>
      <c r="L106" s="136">
        <f t="shared" ref="L106:M106" si="26">AVERAGE(L90:L105)</f>
        <v>20.5</v>
      </c>
      <c r="M106" s="137">
        <f t="shared" si="26"/>
        <v>1530.7821662654749</v>
      </c>
      <c r="N106" s="138">
        <f>M106/L106</f>
        <v>74.672300793437799</v>
      </c>
      <c r="O106" s="139">
        <f>L106-I106</f>
        <v>0.5</v>
      </c>
      <c r="P106" s="140">
        <f>N106-K106</f>
        <v>-15.327699206562201</v>
      </c>
      <c r="Q106" s="141">
        <f>N106/K106</f>
        <v>0.82969223103819778</v>
      </c>
      <c r="R106" s="291"/>
      <c r="S106" s="142">
        <f>S90</f>
        <v>0.70853009259259259</v>
      </c>
      <c r="T106" s="143">
        <f>INDEX(T90:T105,COUNTA(T90:T105))</f>
        <v>0.91874999999999996</v>
      </c>
      <c r="U106" s="144"/>
      <c r="V106" s="166"/>
      <c r="W106" s="167"/>
      <c r="X106" s="138"/>
      <c r="Y106" s="179">
        <f t="shared" ref="Y106:Z106" si="27">SUM(Y90:Y105)</f>
        <v>0</v>
      </c>
      <c r="Z106" s="180">
        <f t="shared" si="27"/>
        <v>0</v>
      </c>
      <c r="AA106" s="279"/>
      <c r="AB106" s="280"/>
      <c r="AC106" s="179">
        <f t="shared" ref="AC106" si="28">SUM(AC90:AC105)</f>
        <v>5</v>
      </c>
      <c r="AD106" s="180">
        <f t="shared" ref="AD106" si="29">SUM(AD90:AD105)</f>
        <v>0</v>
      </c>
      <c r="AE106" s="168">
        <f>M106-J106</f>
        <v>-269.21783373452513</v>
      </c>
      <c r="AF106" s="141">
        <f>M106/J106</f>
        <v>0.85043453681415271</v>
      </c>
      <c r="AG106" s="283"/>
    </row>
    <row r="107" spans="1:33" ht="15.75" customHeight="1">
      <c r="A107" s="284" t="s">
        <v>196</v>
      </c>
      <c r="B107" s="146" t="s">
        <v>181</v>
      </c>
      <c r="C107" s="287" t="s">
        <v>201</v>
      </c>
      <c r="D107" s="288"/>
      <c r="E107" s="147">
        <v>54.09</v>
      </c>
      <c r="F107" s="159">
        <v>1535</v>
      </c>
      <c r="G107" s="148">
        <f t="shared" ref="G107:G110" si="30">E107*F107</f>
        <v>83028.150000000009</v>
      </c>
      <c r="H107" s="149"/>
      <c r="I107" s="150">
        <v>19</v>
      </c>
      <c r="J107" s="151">
        <v>2000</v>
      </c>
      <c r="K107" s="152">
        <f>J107/I107</f>
        <v>105.26315789473684</v>
      </c>
      <c r="L107" s="153">
        <v>20</v>
      </c>
      <c r="M107" s="151">
        <f>F107/V107*60</f>
        <v>1784.3073942525016</v>
      </c>
      <c r="N107" s="152">
        <f>M107/L107</f>
        <v>89.215369712625076</v>
      </c>
      <c r="O107" s="154">
        <f>L107-I107</f>
        <v>1</v>
      </c>
      <c r="P107" s="155">
        <f>N107-K107</f>
        <v>-16.047788182111759</v>
      </c>
      <c r="Q107" s="156">
        <f>N107/K107</f>
        <v>0.84754601226993831</v>
      </c>
      <c r="R107" s="289">
        <f>Q123</f>
        <v>0.85226389339108677</v>
      </c>
      <c r="S107" s="157">
        <v>0.70859953703703704</v>
      </c>
      <c r="T107" s="158">
        <v>0.74444444444444446</v>
      </c>
      <c r="U107" s="159"/>
      <c r="V107" s="160">
        <v>51.616666666666688</v>
      </c>
      <c r="W107" s="97"/>
      <c r="X107" s="98"/>
      <c r="Y107" s="196"/>
      <c r="Z107" s="197"/>
      <c r="AA107" s="292"/>
      <c r="AB107" s="293"/>
      <c r="AC107" s="196">
        <v>1</v>
      </c>
      <c r="AD107" s="197"/>
      <c r="AE107" s="115">
        <f>M107-J107</f>
        <v>-215.69260574749842</v>
      </c>
      <c r="AF107" s="156">
        <f>M107/J107</f>
        <v>0.89215369712625081</v>
      </c>
      <c r="AG107" s="358">
        <f>AF123</f>
        <v>0.8919040744790443</v>
      </c>
    </row>
    <row r="108" spans="1:33" ht="15.75" customHeight="1">
      <c r="A108" s="285"/>
      <c r="B108" s="163" t="s">
        <v>181</v>
      </c>
      <c r="C108" s="274" t="s">
        <v>197</v>
      </c>
      <c r="D108" s="275"/>
      <c r="E108" s="101">
        <v>57.3</v>
      </c>
      <c r="F108" s="111">
        <v>1403</v>
      </c>
      <c r="G108" s="103">
        <f t="shared" si="30"/>
        <v>80391.899999999994</v>
      </c>
      <c r="H108" s="26"/>
      <c r="I108" s="104">
        <v>21</v>
      </c>
      <c r="J108" s="105">
        <v>2000</v>
      </c>
      <c r="K108" s="106">
        <f t="shared" ref="K108:K110" si="31">J108/I108</f>
        <v>95.238095238095241</v>
      </c>
      <c r="L108" s="107">
        <v>22</v>
      </c>
      <c r="M108" s="105">
        <f>F108/V108*60</f>
        <v>1784.734982332157</v>
      </c>
      <c r="N108" s="106">
        <f>M108/L108</f>
        <v>81.124317378734403</v>
      </c>
      <c r="O108" s="108">
        <f>L108-I108</f>
        <v>1</v>
      </c>
      <c r="P108" s="109">
        <f>N108-K108</f>
        <v>-14.113777859360837</v>
      </c>
      <c r="Q108" s="110">
        <f>N108/K108</f>
        <v>0.8518053324767112</v>
      </c>
      <c r="R108" s="290"/>
      <c r="S108" s="47">
        <v>0.74791666666666667</v>
      </c>
      <c r="T108" s="48">
        <v>0.78067129629629628</v>
      </c>
      <c r="U108" s="111">
        <v>4.9999999999999822</v>
      </c>
      <c r="V108" s="112">
        <v>47.166666666666629</v>
      </c>
      <c r="W108" s="113"/>
      <c r="X108" s="116"/>
      <c r="Y108" s="12"/>
      <c r="Z108" s="198"/>
      <c r="AA108" s="276"/>
      <c r="AB108" s="277"/>
      <c r="AC108" s="12">
        <v>1</v>
      </c>
      <c r="AD108" s="198"/>
      <c r="AE108" s="117">
        <f>M108-J108</f>
        <v>-215.26501766784304</v>
      </c>
      <c r="AF108" s="110">
        <f>M108/J108</f>
        <v>0.8923674911660785</v>
      </c>
      <c r="AG108" s="359"/>
    </row>
    <row r="109" spans="1:33" ht="15.75" customHeight="1">
      <c r="A109" s="285"/>
      <c r="B109" s="163" t="s">
        <v>181</v>
      </c>
      <c r="C109" s="274" t="s">
        <v>199</v>
      </c>
      <c r="D109" s="275"/>
      <c r="E109" s="101">
        <v>56.87</v>
      </c>
      <c r="F109" s="111">
        <v>1687</v>
      </c>
      <c r="G109" s="103">
        <f t="shared" si="30"/>
        <v>95939.69</v>
      </c>
      <c r="H109" s="26"/>
      <c r="I109" s="104">
        <v>23</v>
      </c>
      <c r="J109" s="105">
        <v>2000</v>
      </c>
      <c r="K109" s="106">
        <f t="shared" si="31"/>
        <v>86.956521739130437</v>
      </c>
      <c r="L109" s="107">
        <v>24</v>
      </c>
      <c r="M109" s="105">
        <f>F109/V109*60</f>
        <v>1782.5653067214564</v>
      </c>
      <c r="N109" s="106">
        <f>M109/L109</f>
        <v>74.273554446727346</v>
      </c>
      <c r="O109" s="108">
        <f>L109-I109</f>
        <v>1</v>
      </c>
      <c r="P109" s="109">
        <f>N109-K109</f>
        <v>-12.682967292403092</v>
      </c>
      <c r="Q109" s="110">
        <f>N109/K109</f>
        <v>0.85414587613736448</v>
      </c>
      <c r="R109" s="290"/>
      <c r="S109" s="47">
        <v>0.78417824074074072</v>
      </c>
      <c r="T109" s="48">
        <v>0.82361111111111107</v>
      </c>
      <c r="U109" s="111">
        <v>5.0499999999999901</v>
      </c>
      <c r="V109" s="112">
        <v>56.78333333333331</v>
      </c>
      <c r="W109" s="113"/>
      <c r="X109" s="116"/>
      <c r="Y109" s="12"/>
      <c r="Z109" s="198"/>
      <c r="AA109" s="276"/>
      <c r="AB109" s="277"/>
      <c r="AC109" s="12">
        <v>1</v>
      </c>
      <c r="AD109" s="198"/>
      <c r="AE109" s="117">
        <f>M109-J109</f>
        <v>-217.43469327854359</v>
      </c>
      <c r="AF109" s="110">
        <f>M109/J109</f>
        <v>0.89128265336072821</v>
      </c>
      <c r="AG109" s="359"/>
    </row>
    <row r="110" spans="1:33" ht="15.75" customHeight="1">
      <c r="A110" s="285"/>
      <c r="B110" s="163" t="s">
        <v>181</v>
      </c>
      <c r="C110" s="274" t="s">
        <v>198</v>
      </c>
      <c r="D110" s="275"/>
      <c r="E110" s="101">
        <v>56.79</v>
      </c>
      <c r="F110" s="111">
        <v>2124</v>
      </c>
      <c r="G110" s="103">
        <f t="shared" si="30"/>
        <v>120621.95999999999</v>
      </c>
      <c r="H110" s="26"/>
      <c r="I110" s="104">
        <v>23</v>
      </c>
      <c r="J110" s="105">
        <v>2000</v>
      </c>
      <c r="K110" s="106">
        <f t="shared" si="31"/>
        <v>86.956521739130437</v>
      </c>
      <c r="L110" s="107">
        <v>24</v>
      </c>
      <c r="M110" s="105">
        <f>F110/V110*60</f>
        <v>1783.6249125262389</v>
      </c>
      <c r="N110" s="106">
        <f>M110/L110</f>
        <v>74.317704688593281</v>
      </c>
      <c r="O110" s="108">
        <f>L110-I110</f>
        <v>1</v>
      </c>
      <c r="P110" s="109">
        <f>N110-K110</f>
        <v>-12.638817050537156</v>
      </c>
      <c r="Q110" s="110">
        <f>N110/K110</f>
        <v>0.85465360391882272</v>
      </c>
      <c r="R110" s="290"/>
      <c r="S110" s="47">
        <v>0.82708333333333328</v>
      </c>
      <c r="T110" s="48">
        <v>0.87670138888888893</v>
      </c>
      <c r="U110" s="111">
        <v>4.9999999999999822</v>
      </c>
      <c r="V110" s="112">
        <v>71.450000000000131</v>
      </c>
      <c r="W110" s="113"/>
      <c r="X110" s="116"/>
      <c r="Y110" s="12"/>
      <c r="Z110" s="198"/>
      <c r="AA110" s="276"/>
      <c r="AB110" s="277"/>
      <c r="AC110" s="12">
        <v>1</v>
      </c>
      <c r="AD110" s="198"/>
      <c r="AE110" s="117">
        <f>M110-J110</f>
        <v>-216.37508747376114</v>
      </c>
      <c r="AF110" s="110">
        <f>M110/J110</f>
        <v>0.89181245626311945</v>
      </c>
      <c r="AG110" s="359"/>
    </row>
    <row r="111" spans="1:33" ht="15.75" customHeight="1">
      <c r="A111" s="285"/>
      <c r="B111" s="163"/>
      <c r="C111" s="274"/>
      <c r="D111" s="275"/>
      <c r="E111" s="101"/>
      <c r="F111" s="111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359"/>
    </row>
    <row r="112" spans="1:33" ht="15.75" customHeight="1">
      <c r="A112" s="285"/>
      <c r="B112" s="163"/>
      <c r="C112" s="274"/>
      <c r="D112" s="275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359"/>
    </row>
    <row r="113" spans="1:33" ht="15.75" customHeight="1">
      <c r="A113" s="285"/>
      <c r="B113" s="163"/>
      <c r="C113" s="274"/>
      <c r="D113" s="275"/>
      <c r="E113" s="101"/>
      <c r="F113" s="111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12"/>
      <c r="Z113" s="198"/>
      <c r="AA113" s="276"/>
      <c r="AB113" s="277"/>
      <c r="AC113" s="12"/>
      <c r="AD113" s="198"/>
      <c r="AE113" s="117"/>
      <c r="AF113" s="110"/>
      <c r="AG113" s="359"/>
    </row>
    <row r="114" spans="1:33" ht="15.75" customHeight="1">
      <c r="A114" s="285"/>
      <c r="B114" s="163"/>
      <c r="C114" s="274"/>
      <c r="D114" s="275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12"/>
      <c r="Z114" s="198"/>
      <c r="AA114" s="276"/>
      <c r="AB114" s="277"/>
      <c r="AC114" s="12"/>
      <c r="AD114" s="198"/>
      <c r="AE114" s="117"/>
      <c r="AF114" s="110"/>
      <c r="AG114" s="359"/>
    </row>
    <row r="115" spans="1:33" ht="15.75" customHeight="1">
      <c r="A115" s="285"/>
      <c r="B115" s="163"/>
      <c r="C115" s="274"/>
      <c r="D115" s="275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12"/>
      <c r="Z115" s="198"/>
      <c r="AA115" s="276"/>
      <c r="AB115" s="277"/>
      <c r="AC115" s="12"/>
      <c r="AD115" s="198"/>
      <c r="AE115" s="117"/>
      <c r="AF115" s="110"/>
      <c r="AG115" s="359"/>
    </row>
    <row r="116" spans="1:33" ht="15.75" customHeight="1">
      <c r="A116" s="285"/>
      <c r="B116" s="163"/>
      <c r="C116" s="274"/>
      <c r="D116" s="275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12"/>
      <c r="Z116" s="198"/>
      <c r="AA116" s="276"/>
      <c r="AB116" s="277"/>
      <c r="AC116" s="12"/>
      <c r="AD116" s="198"/>
      <c r="AE116" s="117"/>
      <c r="AF116" s="110"/>
      <c r="AG116" s="359"/>
    </row>
    <row r="117" spans="1:33" ht="15.75" customHeight="1">
      <c r="A117" s="285"/>
      <c r="B117" s="163"/>
      <c r="C117" s="274"/>
      <c r="D117" s="275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13"/>
      <c r="X117" s="116"/>
      <c r="Y117" s="12"/>
      <c r="Z117" s="198"/>
      <c r="AA117" s="276"/>
      <c r="AB117" s="277"/>
      <c r="AC117" s="12"/>
      <c r="AD117" s="198"/>
      <c r="AE117" s="117"/>
      <c r="AF117" s="110"/>
      <c r="AG117" s="359"/>
    </row>
    <row r="118" spans="1:33" ht="15.75" customHeight="1">
      <c r="A118" s="285"/>
      <c r="B118" s="163"/>
      <c r="C118" s="274"/>
      <c r="D118" s="275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13"/>
      <c r="X118" s="116"/>
      <c r="Y118" s="12"/>
      <c r="Z118" s="198"/>
      <c r="AA118" s="276"/>
      <c r="AB118" s="277"/>
      <c r="AC118" s="12"/>
      <c r="AD118" s="198"/>
      <c r="AE118" s="117"/>
      <c r="AF118" s="110"/>
      <c r="AG118" s="359"/>
    </row>
    <row r="119" spans="1:33" ht="15.75" customHeight="1">
      <c r="A119" s="285"/>
      <c r="B119" s="163"/>
      <c r="C119" s="274"/>
      <c r="D119" s="275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13"/>
      <c r="X119" s="116"/>
      <c r="Y119" s="12"/>
      <c r="Z119" s="198"/>
      <c r="AA119" s="276"/>
      <c r="AB119" s="277"/>
      <c r="AC119" s="12"/>
      <c r="AD119" s="198"/>
      <c r="AE119" s="117"/>
      <c r="AF119" s="110"/>
      <c r="AG119" s="359"/>
    </row>
    <row r="120" spans="1:33" ht="15.75" customHeight="1">
      <c r="A120" s="285"/>
      <c r="B120" s="163"/>
      <c r="C120" s="274"/>
      <c r="D120" s="275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83"/>
      <c r="X120" s="184"/>
      <c r="Y120" s="12"/>
      <c r="Z120" s="198"/>
      <c r="AA120" s="276"/>
      <c r="AB120" s="277"/>
      <c r="AC120" s="12"/>
      <c r="AD120" s="198"/>
      <c r="AE120" s="117"/>
      <c r="AF120" s="110"/>
      <c r="AG120" s="359"/>
    </row>
    <row r="121" spans="1:33" ht="15.75" customHeight="1">
      <c r="A121" s="285"/>
      <c r="B121" s="163"/>
      <c r="C121" s="274"/>
      <c r="D121" s="275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85"/>
      <c r="X121" s="186"/>
      <c r="Y121" s="12"/>
      <c r="Z121" s="198"/>
      <c r="AA121" s="276"/>
      <c r="AB121" s="277"/>
      <c r="AC121" s="12"/>
      <c r="AD121" s="198"/>
      <c r="AE121" s="117"/>
      <c r="AF121" s="110"/>
      <c r="AG121" s="359"/>
    </row>
    <row r="122" spans="1:33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47"/>
      <c r="T122" s="48"/>
      <c r="U122" s="130"/>
      <c r="V122" s="112"/>
      <c r="W122" s="185"/>
      <c r="X122" s="186"/>
      <c r="Y122" s="12"/>
      <c r="Z122" s="198"/>
      <c r="AA122" s="276"/>
      <c r="AB122" s="277"/>
      <c r="AC122" s="12"/>
      <c r="AD122" s="198"/>
      <c r="AE122" s="117"/>
      <c r="AF122" s="110"/>
      <c r="AG122" s="359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2">AVERAGE(I107:I122)</f>
        <v>21.5</v>
      </c>
      <c r="J123" s="137">
        <f t="shared" si="32"/>
        <v>2000</v>
      </c>
      <c r="K123" s="138">
        <f t="shared" ref="K123" si="33">J123/I123</f>
        <v>93.023255813953483</v>
      </c>
      <c r="L123" s="136">
        <f t="shared" ref="L123:M123" si="34">AVERAGE(L107:L122)</f>
        <v>22.5</v>
      </c>
      <c r="M123" s="137">
        <f t="shared" si="34"/>
        <v>1783.8081489580886</v>
      </c>
      <c r="N123" s="138">
        <f>M123/L123</f>
        <v>79.280362175915045</v>
      </c>
      <c r="O123" s="139">
        <f>L123-I123</f>
        <v>1</v>
      </c>
      <c r="P123" s="140">
        <f>N123-K123</f>
        <v>-13.742893638038439</v>
      </c>
      <c r="Q123" s="141">
        <f>N123/K123</f>
        <v>0.85226389339108677</v>
      </c>
      <c r="R123" s="291"/>
      <c r="S123" s="142">
        <f>S107</f>
        <v>0.70859953703703704</v>
      </c>
      <c r="T123" s="143">
        <f>INDEX(T107:T122,COUNTA(T107:T122))</f>
        <v>0.87670138888888893</v>
      </c>
      <c r="U123" s="144"/>
      <c r="V123" s="166"/>
      <c r="W123" s="187"/>
      <c r="X123" s="188"/>
      <c r="Y123" s="179">
        <f t="shared" ref="Y123:Z123" si="35">SUM(Y107:Y122)</f>
        <v>0</v>
      </c>
      <c r="Z123" s="180">
        <f t="shared" si="35"/>
        <v>0</v>
      </c>
      <c r="AA123" s="279"/>
      <c r="AB123" s="280"/>
      <c r="AC123" s="179">
        <f t="shared" ref="AC123" si="36">SUM(AC107:AC122)</f>
        <v>4</v>
      </c>
      <c r="AD123" s="180">
        <f t="shared" ref="AD123" si="37">SUM(AD107:AD122)</f>
        <v>0</v>
      </c>
      <c r="AE123" s="168">
        <f>M123-J123</f>
        <v>-216.19185104191138</v>
      </c>
      <c r="AF123" s="141">
        <f>M123/J123</f>
        <v>0.8919040744790443</v>
      </c>
      <c r="AG123" s="360"/>
    </row>
    <row r="124" spans="1:33" ht="15.75" customHeight="1">
      <c r="A124" s="294" t="s">
        <v>209</v>
      </c>
      <c r="B124" s="146" t="s">
        <v>181</v>
      </c>
      <c r="C124" s="287" t="s">
        <v>200</v>
      </c>
      <c r="D124" s="288"/>
      <c r="E124" s="147">
        <v>47.6</v>
      </c>
      <c r="F124" s="97">
        <v>1971</v>
      </c>
      <c r="G124" s="148">
        <f t="shared" ref="G124:G125" si="38">E124*F124</f>
        <v>93819.6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24</v>
      </c>
      <c r="M124" s="151">
        <f>F124/V124*60</f>
        <v>1781.9186338523377</v>
      </c>
      <c r="N124" s="152">
        <f>M124/L124</f>
        <v>74.246609743847401</v>
      </c>
      <c r="O124" s="154">
        <f>L124-I124</f>
        <v>1</v>
      </c>
      <c r="P124" s="155">
        <f>N124-K124</f>
        <v>-12.709911995283036</v>
      </c>
      <c r="Q124" s="156">
        <f>N124/K124</f>
        <v>0.85383601205424509</v>
      </c>
      <c r="R124" s="289">
        <f>Q140</f>
        <v>0.83143155193088047</v>
      </c>
      <c r="S124" s="157">
        <v>0.70833333333333337</v>
      </c>
      <c r="T124" s="158">
        <v>0.75442129629629628</v>
      </c>
      <c r="U124" s="159"/>
      <c r="V124" s="160">
        <v>66.366666666666589</v>
      </c>
      <c r="W124" s="158"/>
      <c r="X124" s="169"/>
      <c r="Y124" s="196"/>
      <c r="Z124" s="197"/>
      <c r="AA124" s="292"/>
      <c r="AB124" s="293"/>
      <c r="AC124" s="196">
        <v>1</v>
      </c>
      <c r="AD124" s="197"/>
      <c r="AE124" s="115">
        <f>M124-J124</f>
        <v>-218.08136614766227</v>
      </c>
      <c r="AF124" s="156">
        <f>M124/J124</f>
        <v>0.89095931692616892</v>
      </c>
      <c r="AG124" s="281">
        <f>AF140</f>
        <v>0.8503277235656731</v>
      </c>
    </row>
    <row r="125" spans="1:33" ht="15.75" customHeight="1">
      <c r="A125" s="295"/>
      <c r="B125" s="163" t="s">
        <v>181</v>
      </c>
      <c r="C125" s="274" t="s">
        <v>222</v>
      </c>
      <c r="D125" s="275"/>
      <c r="E125" s="101">
        <v>48.36</v>
      </c>
      <c r="F125" s="102">
        <v>5196</v>
      </c>
      <c r="G125" s="103">
        <f t="shared" si="38"/>
        <v>251278.56</v>
      </c>
      <c r="H125" s="26"/>
      <c r="I125" s="104">
        <v>21</v>
      </c>
      <c r="J125" s="105">
        <v>2000</v>
      </c>
      <c r="K125" s="106">
        <f t="shared" ref="K125" si="39">J125/I125</f>
        <v>95.238095238095241</v>
      </c>
      <c r="L125" s="107">
        <v>21</v>
      </c>
      <c r="M125" s="105">
        <f>F125/V125*60</f>
        <v>1619.3922604103543</v>
      </c>
      <c r="N125" s="106">
        <f>M125/L125</f>
        <v>77.113917162397826</v>
      </c>
      <c r="O125" s="108">
        <f>L125-I125</f>
        <v>0</v>
      </c>
      <c r="P125" s="109">
        <f>N125-K125</f>
        <v>-18.124178075697415</v>
      </c>
      <c r="Q125" s="110">
        <f>N125/K125</f>
        <v>0.80969613020517717</v>
      </c>
      <c r="R125" s="290"/>
      <c r="S125" s="47">
        <v>0.75797453703703699</v>
      </c>
      <c r="T125" s="48">
        <v>0.89166666666666661</v>
      </c>
      <c r="U125" s="111">
        <v>5.1166666666666138</v>
      </c>
      <c r="V125" s="112">
        <v>192.51666666666665</v>
      </c>
      <c r="W125" s="113"/>
      <c r="X125" s="116"/>
      <c r="Y125" s="12"/>
      <c r="Z125" s="198"/>
      <c r="AA125" s="276"/>
      <c r="AB125" s="277"/>
      <c r="AC125" s="12">
        <v>4</v>
      </c>
      <c r="AD125" s="198"/>
      <c r="AE125" s="117">
        <f>M125-J125</f>
        <v>-380.60773958964569</v>
      </c>
      <c r="AF125" s="110">
        <f>M125/J125</f>
        <v>0.80969613020517717</v>
      </c>
      <c r="AG125" s="282"/>
    </row>
    <row r="126" spans="1:33" ht="15.75" customHeight="1">
      <c r="A126" s="295"/>
      <c r="B126" s="163"/>
      <c r="C126" s="274"/>
      <c r="D126" s="275"/>
      <c r="E126" s="101"/>
      <c r="F126" s="102"/>
      <c r="G126" s="103"/>
      <c r="H126" s="26"/>
      <c r="I126" s="104"/>
      <c r="J126" s="105"/>
      <c r="K126" s="106"/>
      <c r="L126" s="107"/>
      <c r="M126" s="105"/>
      <c r="N126" s="106"/>
      <c r="O126" s="108"/>
      <c r="P126" s="109"/>
      <c r="Q126" s="110"/>
      <c r="R126" s="290"/>
      <c r="S126" s="47"/>
      <c r="T126" s="48"/>
      <c r="U126" s="111"/>
      <c r="V126" s="112"/>
      <c r="W126" s="113"/>
      <c r="X126" s="116"/>
      <c r="Y126" s="12"/>
      <c r="Z126" s="198"/>
      <c r="AA126" s="276"/>
      <c r="AB126" s="277"/>
      <c r="AC126" s="12"/>
      <c r="AD126" s="198"/>
      <c r="AE126" s="117"/>
      <c r="AF126" s="110"/>
      <c r="AG126" s="282"/>
    </row>
    <row r="127" spans="1:33" ht="15.75" customHeight="1">
      <c r="A127" s="295"/>
      <c r="B127" s="163"/>
      <c r="C127" s="274"/>
      <c r="D127" s="275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0"/>
      <c r="S127" s="47"/>
      <c r="T127" s="48"/>
      <c r="U127" s="111"/>
      <c r="V127" s="112"/>
      <c r="W127" s="113"/>
      <c r="X127" s="116"/>
      <c r="Y127" s="12"/>
      <c r="Z127" s="198"/>
      <c r="AA127" s="276"/>
      <c r="AB127" s="277"/>
      <c r="AC127" s="12"/>
      <c r="AD127" s="198"/>
      <c r="AE127" s="117"/>
      <c r="AF127" s="110"/>
      <c r="AG127" s="282"/>
    </row>
    <row r="128" spans="1:33" ht="15.75" customHeight="1">
      <c r="A128" s="296"/>
      <c r="B128" s="163"/>
      <c r="C128" s="274"/>
      <c r="D128" s="275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12"/>
      <c r="Z128" s="198"/>
      <c r="AA128" s="276"/>
      <c r="AB128" s="277"/>
      <c r="AC128" s="12"/>
      <c r="AD128" s="198"/>
      <c r="AE128" s="117"/>
      <c r="AF128" s="110"/>
      <c r="AG128" s="282"/>
    </row>
    <row r="129" spans="1:33" ht="15.75" customHeight="1">
      <c r="A129" s="296"/>
      <c r="B129" s="163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12"/>
      <c r="Z129" s="198"/>
      <c r="AA129" s="276"/>
      <c r="AB129" s="277"/>
      <c r="AC129" s="12"/>
      <c r="AD129" s="198"/>
      <c r="AE129" s="117"/>
      <c r="AF129" s="110"/>
      <c r="AG129" s="282"/>
    </row>
    <row r="130" spans="1:33" ht="15.75" customHeight="1">
      <c r="A130" s="296"/>
      <c r="B130" s="163"/>
      <c r="C130" s="274"/>
      <c r="D130" s="275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290"/>
      <c r="S130" s="119"/>
      <c r="T130" s="120"/>
      <c r="U130" s="111"/>
      <c r="V130" s="112"/>
      <c r="W130" s="120"/>
      <c r="X130" s="189"/>
      <c r="Y130" s="12"/>
      <c r="Z130" s="198"/>
      <c r="AA130" s="276"/>
      <c r="AB130" s="277"/>
      <c r="AC130" s="12"/>
      <c r="AD130" s="198"/>
      <c r="AE130" s="117"/>
      <c r="AF130" s="110"/>
      <c r="AG130" s="282"/>
    </row>
    <row r="131" spans="1:33" ht="15.75" customHeight="1">
      <c r="A131" s="296"/>
      <c r="B131" s="163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119"/>
      <c r="T131" s="120"/>
      <c r="U131" s="111"/>
      <c r="V131" s="112"/>
      <c r="W131" s="120"/>
      <c r="X131" s="189"/>
      <c r="Y131" s="12"/>
      <c r="Z131" s="198"/>
      <c r="AA131" s="276"/>
      <c r="AB131" s="277"/>
      <c r="AC131" s="12"/>
      <c r="AD131" s="198"/>
      <c r="AE131" s="117"/>
      <c r="AF131" s="110"/>
      <c r="AG131" s="282"/>
    </row>
    <row r="132" spans="1:33" ht="15.75" customHeight="1">
      <c r="A132" s="296"/>
      <c r="B132" s="163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119"/>
      <c r="T132" s="120"/>
      <c r="U132" s="111"/>
      <c r="V132" s="112"/>
      <c r="W132" s="120"/>
      <c r="X132" s="189"/>
      <c r="Y132" s="12"/>
      <c r="Z132" s="198"/>
      <c r="AA132" s="276"/>
      <c r="AB132" s="277"/>
      <c r="AC132" s="12"/>
      <c r="AD132" s="198"/>
      <c r="AE132" s="117"/>
      <c r="AF132" s="110"/>
      <c r="AG132" s="282"/>
    </row>
    <row r="133" spans="1:33" ht="15.75" customHeight="1">
      <c r="A133" s="296"/>
      <c r="B133" s="163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119"/>
      <c r="T133" s="120"/>
      <c r="U133" s="111"/>
      <c r="V133" s="112"/>
      <c r="W133" s="120"/>
      <c r="X133" s="189"/>
      <c r="Y133" s="12"/>
      <c r="Z133" s="198"/>
      <c r="AA133" s="276"/>
      <c r="AB133" s="277"/>
      <c r="AC133" s="12"/>
      <c r="AD133" s="198"/>
      <c r="AE133" s="117"/>
      <c r="AF133" s="110"/>
      <c r="AG133" s="282"/>
    </row>
    <row r="134" spans="1:33" ht="15.75" customHeight="1">
      <c r="A134" s="296"/>
      <c r="B134" s="163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119"/>
      <c r="T134" s="120"/>
      <c r="U134" s="111"/>
      <c r="V134" s="112"/>
      <c r="W134" s="120"/>
      <c r="X134" s="189"/>
      <c r="Y134" s="12"/>
      <c r="Z134" s="198"/>
      <c r="AA134" s="276"/>
      <c r="AB134" s="277"/>
      <c r="AC134" s="12"/>
      <c r="AD134" s="198"/>
      <c r="AE134" s="117"/>
      <c r="AF134" s="110"/>
      <c r="AG134" s="282"/>
    </row>
    <row r="135" spans="1:33" ht="15.75" customHeight="1">
      <c r="A135" s="296"/>
      <c r="B135" s="163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119"/>
      <c r="T135" s="120"/>
      <c r="U135" s="111"/>
      <c r="V135" s="112"/>
      <c r="W135" s="120"/>
      <c r="X135" s="189"/>
      <c r="Y135" s="12"/>
      <c r="Z135" s="198"/>
      <c r="AA135" s="276"/>
      <c r="AB135" s="277"/>
      <c r="AC135" s="12"/>
      <c r="AD135" s="198"/>
      <c r="AE135" s="117"/>
      <c r="AF135" s="110"/>
      <c r="AG135" s="282"/>
    </row>
    <row r="136" spans="1:33" ht="15.75" customHeight="1">
      <c r="A136" s="296"/>
      <c r="B136" s="163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119"/>
      <c r="T136" s="120"/>
      <c r="U136" s="111"/>
      <c r="V136" s="112"/>
      <c r="W136" s="120"/>
      <c r="X136" s="189"/>
      <c r="Y136" s="12"/>
      <c r="Z136" s="198"/>
      <c r="AA136" s="276"/>
      <c r="AB136" s="277"/>
      <c r="AC136" s="12"/>
      <c r="AD136" s="198"/>
      <c r="AE136" s="117"/>
      <c r="AF136" s="110"/>
      <c r="AG136" s="282"/>
    </row>
    <row r="137" spans="1:33" ht="15.75" customHeight="1">
      <c r="A137" s="296"/>
      <c r="B137" s="163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119"/>
      <c r="T137" s="120"/>
      <c r="U137" s="111"/>
      <c r="V137" s="112"/>
      <c r="W137" s="120"/>
      <c r="X137" s="189"/>
      <c r="Y137" s="12"/>
      <c r="Z137" s="198"/>
      <c r="AA137" s="276"/>
      <c r="AB137" s="277"/>
      <c r="AC137" s="12"/>
      <c r="AD137" s="198"/>
      <c r="AE137" s="117"/>
      <c r="AF137" s="110"/>
      <c r="AG137" s="282"/>
    </row>
    <row r="138" spans="1:33" ht="15.75" customHeight="1">
      <c r="A138" s="296"/>
      <c r="B138" s="163"/>
      <c r="C138" s="274"/>
      <c r="D138" s="275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119"/>
      <c r="T138" s="120"/>
      <c r="U138" s="111"/>
      <c r="V138" s="112"/>
      <c r="W138" s="120"/>
      <c r="X138" s="189"/>
      <c r="Y138" s="12"/>
      <c r="Z138" s="198"/>
      <c r="AA138" s="276"/>
      <c r="AB138" s="277"/>
      <c r="AC138" s="12"/>
      <c r="AD138" s="198"/>
      <c r="AE138" s="117"/>
      <c r="AF138" s="110"/>
      <c r="AG138" s="282"/>
    </row>
    <row r="139" spans="1:33" ht="15.75" customHeight="1">
      <c r="A139" s="296"/>
      <c r="B139" s="163"/>
      <c r="C139" s="274"/>
      <c r="D139" s="275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12"/>
      <c r="Z139" s="198"/>
      <c r="AA139" s="276"/>
      <c r="AB139" s="277"/>
      <c r="AC139" s="12"/>
      <c r="AD139" s="198"/>
      <c r="AE139" s="165"/>
      <c r="AF139" s="125"/>
      <c r="AG139" s="282"/>
    </row>
    <row r="140" spans="1:33" ht="15.75" customHeight="1" thickBot="1">
      <c r="A140" s="297"/>
      <c r="B140" s="133" t="s">
        <v>117</v>
      </c>
      <c r="C140" s="278"/>
      <c r="D140" s="278"/>
      <c r="E140" s="134"/>
      <c r="F140" s="167"/>
      <c r="G140" s="135"/>
      <c r="H140" s="69"/>
      <c r="I140" s="136">
        <f t="shared" ref="I140:J140" si="40">AVERAGE(I124:I139)</f>
        <v>22</v>
      </c>
      <c r="J140" s="137">
        <f t="shared" si="40"/>
        <v>2000</v>
      </c>
      <c r="K140" s="138">
        <f t="shared" ref="K140" si="41">J140/I140</f>
        <v>90.909090909090907</v>
      </c>
      <c r="L140" s="136">
        <f t="shared" ref="L140:M140" si="42">AVERAGE(L124:L139)</f>
        <v>22.5</v>
      </c>
      <c r="M140" s="137">
        <f t="shared" si="42"/>
        <v>1700.6554471313461</v>
      </c>
      <c r="N140" s="138">
        <f>M140/L140</f>
        <v>75.584686539170946</v>
      </c>
      <c r="O140" s="139">
        <f>L140-I140</f>
        <v>0.5</v>
      </c>
      <c r="P140" s="140">
        <f>N140-K140</f>
        <v>-15.324404369919961</v>
      </c>
      <c r="Q140" s="141">
        <f>N140/K140</f>
        <v>0.83143155193088047</v>
      </c>
      <c r="R140" s="291"/>
      <c r="S140" s="142">
        <f>S124</f>
        <v>0.70833333333333337</v>
      </c>
      <c r="T140" s="143">
        <f>INDEX(T124:T139,COUNTA(T124:T139))</f>
        <v>0.89166666666666661</v>
      </c>
      <c r="U140" s="144"/>
      <c r="V140" s="166"/>
      <c r="W140" s="167"/>
      <c r="X140" s="138"/>
      <c r="Y140" s="179">
        <f t="shared" ref="Y140:Z140" si="43">SUM(Y124:Y139)</f>
        <v>0</v>
      </c>
      <c r="Z140" s="180">
        <f t="shared" si="43"/>
        <v>0</v>
      </c>
      <c r="AA140" s="279"/>
      <c r="AB140" s="280"/>
      <c r="AC140" s="179">
        <f t="shared" ref="AC140" si="44">SUM(AC124:AC139)</f>
        <v>5</v>
      </c>
      <c r="AD140" s="180">
        <f t="shared" ref="AD140" si="45">SUM(AD124:AD139)</f>
        <v>0</v>
      </c>
      <c r="AE140" s="168">
        <f>M140-J140</f>
        <v>-299.34455286865386</v>
      </c>
      <c r="AF140" s="141">
        <f>M140/J140</f>
        <v>0.8503277235656731</v>
      </c>
      <c r="AG140" s="283"/>
    </row>
    <row r="142" spans="1:33">
      <c r="AA142" s="273" t="s">
        <v>159</v>
      </c>
      <c r="AB142" s="273"/>
    </row>
    <row r="143" spans="1:33">
      <c r="AA143" s="273" t="s">
        <v>160</v>
      </c>
      <c r="AB143" s="273"/>
    </row>
    <row r="144" spans="1:33">
      <c r="AA144" s="273" t="s">
        <v>161</v>
      </c>
      <c r="AB144" s="273"/>
    </row>
    <row r="145" spans="27:28">
      <c r="AA145" s="273" t="s">
        <v>162</v>
      </c>
      <c r="AB145" s="273"/>
    </row>
    <row r="146" spans="27:28">
      <c r="AA146" s="273" t="s">
        <v>163</v>
      </c>
      <c r="AB146" s="273"/>
    </row>
    <row r="147" spans="27:28">
      <c r="AA147" s="273" t="s">
        <v>164</v>
      </c>
      <c r="AB147" s="273"/>
    </row>
    <row r="148" spans="27:28">
      <c r="AA148" s="273" t="s">
        <v>165</v>
      </c>
      <c r="AB148" s="273"/>
    </row>
    <row r="149" spans="27:28">
      <c r="AA149" s="273" t="s">
        <v>166</v>
      </c>
      <c r="AB149" s="273"/>
    </row>
    <row r="150" spans="27:28">
      <c r="AA150" s="273" t="s">
        <v>167</v>
      </c>
      <c r="AB150" s="273"/>
    </row>
    <row r="151" spans="27:28">
      <c r="AA151" s="273" t="s">
        <v>168</v>
      </c>
      <c r="AB151" s="273"/>
    </row>
    <row r="152" spans="27:28">
      <c r="AA152" s="273" t="s">
        <v>169</v>
      </c>
      <c r="AB152" s="273"/>
    </row>
    <row r="153" spans="27:28">
      <c r="AA153" s="273" t="s">
        <v>170</v>
      </c>
      <c r="AB153" s="273"/>
    </row>
    <row r="154" spans="27:28">
      <c r="AA154" s="273" t="s">
        <v>171</v>
      </c>
      <c r="AB154" s="273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36" priority="3" operator="greaterThan">
      <formula>0</formula>
    </cfRule>
  </conditionalFormatting>
  <conditionalFormatting sqref="P5:P140 AE5:AE140">
    <cfRule type="cellIs" dxfId="35" priority="6" operator="lessThan">
      <formula>0</formula>
    </cfRule>
  </conditionalFormatting>
  <conditionalFormatting sqref="Q5:Q140 AF5:AF140">
    <cfRule type="cellIs" dxfId="34" priority="4" operator="greaterThan">
      <formula>1</formula>
    </cfRule>
    <cfRule type="cellIs" dxfId="33" priority="5" operator="lessThan">
      <formula>0.8</formula>
    </cfRule>
  </conditionalFormatting>
  <conditionalFormatting sqref="AG5 R5:R140 AG90:AG107">
    <cfRule type="cellIs" dxfId="32" priority="7" operator="lessThan">
      <formula>0.8</formula>
    </cfRule>
  </conditionalFormatting>
  <conditionalFormatting sqref="AG22">
    <cfRule type="cellIs" dxfId="31" priority="11" operator="lessThan">
      <formula>0.8</formula>
    </cfRule>
  </conditionalFormatting>
  <conditionalFormatting sqref="AG37">
    <cfRule type="cellIs" dxfId="30" priority="10" operator="lessThan">
      <formula>0.8</formula>
    </cfRule>
  </conditionalFormatting>
  <conditionalFormatting sqref="AG39:AG74">
    <cfRule type="cellIs" dxfId="29" priority="8" operator="lessThan">
      <formula>0.8</formula>
    </cfRule>
  </conditionalFormatting>
  <conditionalFormatting sqref="AG80:AG88">
    <cfRule type="cellIs" dxfId="28" priority="9" operator="lessThan">
      <formula>0.8</formula>
    </cfRule>
  </conditionalFormatting>
  <conditionalFormatting sqref="AG122">
    <cfRule type="cellIs" dxfId="27" priority="2" operator="lessThan">
      <formula>0.8</formula>
    </cfRule>
  </conditionalFormatting>
  <conditionalFormatting sqref="AG124:AG140">
    <cfRule type="cellIs" dxfId="26" priority="1" operator="lessThan">
      <formula>0.8</formula>
    </cfRule>
  </conditionalFormatting>
  <dataValidations count="1">
    <dataValidation type="list" allowBlank="1" showInputMessage="1" showErrorMessage="1" sqref="AA5:AB140" xr:uid="{BAB60C76-EB2F-4318-8A99-447FDB713A96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C7489-B568-49F9-A8CE-0BA63E4E7B12}">
  <sheetPr>
    <tabColor theme="9" tint="0.59999389629810485"/>
  </sheetPr>
  <dimension ref="B1:AR42"/>
  <sheetViews>
    <sheetView zoomScale="70" zoomScaleNormal="70" workbookViewId="0">
      <selection activeCell="V25" sqref="V25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217</v>
      </c>
      <c r="D3" s="263"/>
      <c r="E3" s="3" t="s">
        <v>2</v>
      </c>
      <c r="F3" s="264">
        <f>'0301(18度C)'!D1+'0301(4度C)'!D1</f>
        <v>179915</v>
      </c>
      <c r="G3" s="265"/>
      <c r="H3" s="3" t="s">
        <v>3</v>
      </c>
      <c r="I3" s="266">
        <f>'0301(18度C)'!F1+'0301(4度C)'!F1</f>
        <v>5447490.2599999998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524.93024896659006</v>
      </c>
      <c r="F6" s="239" t="e">
        <f>AVERAGE(#REF!,D14:K14)</f>
        <v>#REF!</v>
      </c>
      <c r="G6" s="240">
        <f>AVERAGE(D14:K14)</f>
        <v>186.83752268752269</v>
      </c>
      <c r="H6" s="241"/>
      <c r="I6" s="240">
        <f>AVERAGE(L14:O14)</f>
        <v>92.630803242446575</v>
      </c>
      <c r="J6" s="241"/>
      <c r="K6" s="240">
        <f>AVERAGE(D32:O32)</f>
        <v>733.74087496427921</v>
      </c>
      <c r="L6" s="241"/>
      <c r="M6" s="240">
        <f>AVERAGE(P32:X32)</f>
        <v>785.37000233808749</v>
      </c>
      <c r="N6" s="241"/>
      <c r="O6" s="229">
        <f>'0301(4度C)'!Y2</f>
        <v>0</v>
      </c>
      <c r="P6" s="229">
        <f>'0301(4度C)'!Z2</f>
        <v>0</v>
      </c>
      <c r="Q6" s="229">
        <f>'0301(4度C)'!AC2</f>
        <v>47</v>
      </c>
      <c r="R6" s="229">
        <f>'0301(4度C)'!AD2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467.10924719659278</v>
      </c>
      <c r="F7" s="235" t="e">
        <f>AVERAGE(#REF!,D15:K15)</f>
        <v>#REF!</v>
      </c>
      <c r="G7" s="236">
        <f>AVERAGE(D15:K15)</f>
        <v>167.26352478265525</v>
      </c>
      <c r="H7" s="237"/>
      <c r="I7" s="236">
        <f>AVERAGE(L15:O15)</f>
        <v>82.59490420940115</v>
      </c>
      <c r="J7" s="237"/>
      <c r="K7" s="236">
        <f>AVERAGE(D33:O33)</f>
        <v>652.9545887942395</v>
      </c>
      <c r="L7" s="237"/>
      <c r="M7" s="236">
        <f>AVERAGE(P33:X33)</f>
        <v>697.74629688823075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0.89058859457318973</v>
      </c>
      <c r="F8" s="243" t="e">
        <f>AVERAGE(D16:K16,#REF!)</f>
        <v>#REF!</v>
      </c>
      <c r="G8" s="222">
        <f>AVERAGE(D16:K16)</f>
        <v>0.89453826185326846</v>
      </c>
      <c r="H8" s="223"/>
      <c r="I8" s="222">
        <f>AVERAGE(L16:O16)</f>
        <v>0.89163919112701306</v>
      </c>
      <c r="J8" s="223"/>
      <c r="K8" s="222">
        <f>AVERAGE(D34:O34)</f>
        <v>0.88978446279509926</v>
      </c>
      <c r="L8" s="223"/>
      <c r="M8" s="222">
        <f>AVERAGE(P34:X34)</f>
        <v>0.88718364680529027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81.081081081081081</v>
      </c>
      <c r="F14" s="28">
        <v>107.77777777777779</v>
      </c>
      <c r="G14" s="28">
        <v>87.912087912087912</v>
      </c>
      <c r="H14" s="28">
        <v>93.75</v>
      </c>
      <c r="I14" s="28">
        <v>563.66666666666663</v>
      </c>
      <c r="J14" s="28" t="s">
        <v>42</v>
      </c>
      <c r="K14" s="29" t="s">
        <v>42</v>
      </c>
      <c r="L14" s="27" t="s">
        <v>42</v>
      </c>
      <c r="M14" s="30" t="s">
        <v>42</v>
      </c>
      <c r="N14" s="28">
        <v>86.956521739130437</v>
      </c>
      <c r="O14" s="31">
        <v>98.305084745762699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72.308847062561057</v>
      </c>
      <c r="F15" s="35">
        <v>96.805099016444132</v>
      </c>
      <c r="G15" s="35">
        <v>78.365418749706095</v>
      </c>
      <c r="H15" s="35">
        <v>83.960786009487535</v>
      </c>
      <c r="I15" s="35">
        <v>504.87747307507743</v>
      </c>
      <c r="J15" s="35" t="s">
        <v>42</v>
      </c>
      <c r="K15" s="36" t="s">
        <v>42</v>
      </c>
      <c r="L15" s="34" t="s">
        <v>42</v>
      </c>
      <c r="M15" s="37" t="s">
        <v>42</v>
      </c>
      <c r="N15" s="35">
        <v>77.508561086235744</v>
      </c>
      <c r="O15" s="38">
        <v>87.681247332566556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0.89180911377158634</v>
      </c>
      <c r="F16" s="43">
        <f t="shared" si="0"/>
        <v>0.89819164035875987</v>
      </c>
      <c r="G16" s="43">
        <f t="shared" si="0"/>
        <v>0.89140663827790678</v>
      </c>
      <c r="H16" s="43">
        <f t="shared" si="0"/>
        <v>0.89558171743453374</v>
      </c>
      <c r="I16" s="43">
        <f t="shared" si="0"/>
        <v>0.89570219942355556</v>
      </c>
      <c r="J16" s="43" t="s">
        <v>42</v>
      </c>
      <c r="K16" s="44" t="s">
        <v>42</v>
      </c>
      <c r="L16" s="42" t="s">
        <v>42</v>
      </c>
      <c r="M16" s="45" t="s">
        <v>42</v>
      </c>
      <c r="N16" s="43">
        <f t="shared" ref="N16:O16" si="1">N15/N14</f>
        <v>0.89134845249171102</v>
      </c>
      <c r="O16" s="46">
        <f t="shared" si="1"/>
        <v>0.89192992976231511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0.29188657407407409</v>
      </c>
      <c r="F17" s="48">
        <v>0.29194444444444445</v>
      </c>
      <c r="G17" s="48">
        <v>0.25</v>
      </c>
      <c r="H17" s="48">
        <v>0.29166666666666669</v>
      </c>
      <c r="I17" s="48">
        <v>0.36949074074074073</v>
      </c>
      <c r="J17" s="48" t="s">
        <v>42</v>
      </c>
      <c r="K17" s="48" t="s">
        <v>42</v>
      </c>
      <c r="L17" s="47" t="s">
        <v>42</v>
      </c>
      <c r="M17" s="49" t="s">
        <v>42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0.66527777777777775</v>
      </c>
      <c r="F18" s="48">
        <v>0.55277777777777781</v>
      </c>
      <c r="G18" s="48">
        <v>0.59305555555555556</v>
      </c>
      <c r="H18" s="48">
        <v>0.4584375</v>
      </c>
      <c r="I18" s="48">
        <v>0.54097222222222219</v>
      </c>
      <c r="J18" s="48" t="s">
        <v>42</v>
      </c>
      <c r="K18" s="48" t="s">
        <v>42</v>
      </c>
      <c r="L18" s="47" t="s">
        <v>42</v>
      </c>
      <c r="M18" s="49" t="s">
        <v>42</v>
      </c>
      <c r="N18" s="48">
        <v>0.86336805555555551</v>
      </c>
      <c r="O18" s="50">
        <v>0.83888888888888891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11</v>
      </c>
      <c r="F21" s="52">
        <v>6</v>
      </c>
      <c r="G21" s="52">
        <v>12</v>
      </c>
      <c r="H21" s="52">
        <v>6</v>
      </c>
      <c r="I21" s="52">
        <v>4</v>
      </c>
      <c r="J21" s="52"/>
      <c r="K21" s="53"/>
      <c r="L21" s="54"/>
      <c r="M21" s="55"/>
      <c r="N21" s="52">
        <v>5</v>
      </c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24.666666666666668</v>
      </c>
      <c r="F23" s="58">
        <v>21.333333333333332</v>
      </c>
      <c r="G23" s="58">
        <v>22.75</v>
      </c>
      <c r="H23" s="58">
        <v>16</v>
      </c>
      <c r="I23" s="58">
        <v>6</v>
      </c>
      <c r="J23" s="58" t="s">
        <v>42</v>
      </c>
      <c r="K23" s="59" t="s">
        <v>42</v>
      </c>
      <c r="L23" s="57" t="s">
        <v>42</v>
      </c>
      <c r="M23" s="60" t="s">
        <v>42</v>
      </c>
      <c r="N23" s="58">
        <v>23</v>
      </c>
      <c r="O23" s="61">
        <v>19.666666666666668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>
        <v>761.53846153846155</v>
      </c>
      <c r="L32" s="28" t="s">
        <v>42</v>
      </c>
      <c r="M32" s="28">
        <v>825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761.53846153846155</v>
      </c>
      <c r="W32" s="28">
        <v>1100</v>
      </c>
      <c r="X32" s="31">
        <v>971.42857142857144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267.75099656600099</v>
      </c>
      <c r="H33" s="35">
        <v>390.11916259933514</v>
      </c>
      <c r="I33" s="35" t="s">
        <v>42</v>
      </c>
      <c r="J33" s="35" t="s">
        <v>42</v>
      </c>
      <c r="K33" s="35">
        <v>684.33989645118697</v>
      </c>
      <c r="L33" s="35" t="s">
        <v>42</v>
      </c>
      <c r="M33" s="35">
        <v>740.86274241122248</v>
      </c>
      <c r="N33" s="35">
        <v>998.39621364202446</v>
      </c>
      <c r="O33" s="35">
        <v>836.25852109566654</v>
      </c>
      <c r="P33" s="34">
        <v>267.67420003998797</v>
      </c>
      <c r="Q33" s="35" t="s">
        <v>42</v>
      </c>
      <c r="R33" s="35" t="s">
        <v>42</v>
      </c>
      <c r="S33" s="35" t="s">
        <v>42</v>
      </c>
      <c r="T33" s="35">
        <v>705.13640622650814</v>
      </c>
      <c r="U33" s="35" t="s">
        <v>42</v>
      </c>
      <c r="V33" s="35">
        <v>684.27761050199683</v>
      </c>
      <c r="W33" s="35">
        <v>974.17366201879702</v>
      </c>
      <c r="X33" s="38">
        <v>857.46960565386428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0.87390950268069767</v>
      </c>
      <c r="H34" s="43">
        <f>H33/H32</f>
        <v>0.90027499061385041</v>
      </c>
      <c r="I34" s="43" t="s">
        <v>42</v>
      </c>
      <c r="J34" s="43" t="s">
        <v>42</v>
      </c>
      <c r="K34" s="43">
        <f>K33/K32</f>
        <v>0.89862814685509396</v>
      </c>
      <c r="L34" s="43" t="s">
        <v>42</v>
      </c>
      <c r="M34" s="43">
        <f>M33/M32</f>
        <v>0.89801544534693634</v>
      </c>
      <c r="N34" s="43">
        <f>N33/N32</f>
        <v>0.88093783556649219</v>
      </c>
      <c r="O34" s="43">
        <f>O33/O32</f>
        <v>0.88694085570752512</v>
      </c>
      <c r="P34" s="42">
        <f>P33/P32</f>
        <v>0.87365884735273847</v>
      </c>
      <c r="Q34" s="43" t="s">
        <v>42</v>
      </c>
      <c r="R34" s="43" t="s">
        <v>42</v>
      </c>
      <c r="S34" s="43" t="s">
        <v>42</v>
      </c>
      <c r="T34" s="43">
        <f>T33/T32</f>
        <v>0.89541130949397862</v>
      </c>
      <c r="U34" s="43" t="s">
        <v>42</v>
      </c>
      <c r="V34" s="43">
        <f>V33/V32</f>
        <v>0.89854635722484433</v>
      </c>
      <c r="W34" s="43">
        <f>W33/W32</f>
        <v>0.88561242001708818</v>
      </c>
      <c r="X34" s="46">
        <f>X33/X32</f>
        <v>0.88268929993780143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0.23680555555555552</v>
      </c>
      <c r="H35" s="48">
        <v>0.16666666666666666</v>
      </c>
      <c r="I35" s="48" t="s">
        <v>42</v>
      </c>
      <c r="J35" s="48" t="s">
        <v>42</v>
      </c>
      <c r="K35" s="48">
        <v>0.29177083333333331</v>
      </c>
      <c r="L35" s="48" t="s">
        <v>42</v>
      </c>
      <c r="M35" s="48">
        <v>0.29194444444444445</v>
      </c>
      <c r="N35" s="48">
        <v>0.25010416666666668</v>
      </c>
      <c r="O35" s="48">
        <v>0.25001157407407409</v>
      </c>
      <c r="P35" s="47">
        <v>0.70863425925925927</v>
      </c>
      <c r="Q35" s="48" t="s">
        <v>42</v>
      </c>
      <c r="R35" s="48" t="s">
        <v>42</v>
      </c>
      <c r="S35" s="48" t="s">
        <v>42</v>
      </c>
      <c r="T35" s="48">
        <v>0.70841435185185186</v>
      </c>
      <c r="U35" s="48" t="s">
        <v>42</v>
      </c>
      <c r="V35" s="48">
        <v>0.70851851851851855</v>
      </c>
      <c r="W35" s="48">
        <v>0.70848379629629632</v>
      </c>
      <c r="X35" s="50">
        <v>0.70862268518518523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0.36613425925925924</v>
      </c>
      <c r="H36" s="48">
        <v>0.21760416666666665</v>
      </c>
      <c r="I36" s="48" t="s">
        <v>42</v>
      </c>
      <c r="J36" s="48" t="s">
        <v>42</v>
      </c>
      <c r="K36" s="48">
        <v>0.42464120370370373</v>
      </c>
      <c r="L36" s="48" t="s">
        <v>42</v>
      </c>
      <c r="M36" s="48">
        <v>0.43611111111111112</v>
      </c>
      <c r="N36" s="48">
        <v>0.47084490740740742</v>
      </c>
      <c r="O36" s="48">
        <v>0.42531249999999998</v>
      </c>
      <c r="P36" s="47">
        <v>0.82013888888888886</v>
      </c>
      <c r="Q36" s="48" t="s">
        <v>42</v>
      </c>
      <c r="R36" s="48" t="s">
        <v>42</v>
      </c>
      <c r="S36" s="48" t="s">
        <v>42</v>
      </c>
      <c r="T36" s="48">
        <v>0.88263888888888886</v>
      </c>
      <c r="U36" s="48" t="s">
        <v>42</v>
      </c>
      <c r="V36" s="48">
        <v>0.87942129629629628</v>
      </c>
      <c r="W36" s="48">
        <v>1.0231481481481481</v>
      </c>
      <c r="X36" s="50">
        <v>1.023611111111111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>
        <v>4.333333333333333</v>
      </c>
      <c r="L37" s="58" t="s">
        <v>42</v>
      </c>
      <c r="M37" s="58">
        <v>4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4.333333333333333</v>
      </c>
      <c r="W37" s="58">
        <v>3</v>
      </c>
      <c r="X37" s="61">
        <v>3.5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63CC7-39E5-485A-BF28-3BB5940D8C82}">
  <sheetPr>
    <tabColor theme="9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O42" sqref="O42"/>
      <selection pane="bottomLeft" activeCell="O42" sqref="O42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117376</v>
      </c>
      <c r="E1" s="88" t="s">
        <v>3</v>
      </c>
      <c r="F1" s="89">
        <f>SUM(G5:G191)</f>
        <v>2299513.0099999998</v>
      </c>
      <c r="G1" s="90" t="s">
        <v>84</v>
      </c>
      <c r="H1" s="91">
        <f>L21+L38+L55+L72+L89+L106+L123+L140+L157+L174+L191</f>
        <v>59.166666666666664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46082</v>
      </c>
      <c r="B2" s="332"/>
      <c r="C2" s="92" t="s">
        <v>40</v>
      </c>
      <c r="D2" s="93">
        <f>AVERAGE(N21,N38,N55,N72,N89,N106,N123,N140,N157,N174,N191)</f>
        <v>673.31445610969013</v>
      </c>
      <c r="E2" s="93" t="s">
        <v>91</v>
      </c>
      <c r="F2" s="94">
        <f>F1/D1</f>
        <v>19.590998244956378</v>
      </c>
      <c r="G2" s="95" t="s">
        <v>92</v>
      </c>
      <c r="H2" s="96">
        <f>COUNT(H5:H191)</f>
        <v>3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120</v>
      </c>
      <c r="C5" s="287" t="s">
        <v>121</v>
      </c>
      <c r="D5" s="288"/>
      <c r="E5" s="147">
        <v>28.57</v>
      </c>
      <c r="F5" s="97">
        <v>2258</v>
      </c>
      <c r="G5" s="148">
        <f t="shared" ref="G5:G8" si="0">E5*F5</f>
        <v>64511.06</v>
      </c>
      <c r="H5" s="149"/>
      <c r="I5" s="150">
        <v>12</v>
      </c>
      <c r="J5" s="151">
        <v>3600</v>
      </c>
      <c r="K5" s="152">
        <f>J5/I5</f>
        <v>300</v>
      </c>
      <c r="L5" s="153">
        <v>12</v>
      </c>
      <c r="M5" s="151">
        <f>F5/V5*60</f>
        <v>3125.2595155709323</v>
      </c>
      <c r="N5" s="152">
        <f>M5/L5</f>
        <v>260.43829296424434</v>
      </c>
      <c r="O5" s="154">
        <f>L5-I5</f>
        <v>0</v>
      </c>
      <c r="P5" s="155">
        <f>N5-K5</f>
        <v>-39.56170703575566</v>
      </c>
      <c r="Q5" s="156">
        <f>N5/K5</f>
        <v>0.86812764321414781</v>
      </c>
      <c r="R5" s="289">
        <f>Q21</f>
        <v>0.87390950268069767</v>
      </c>
      <c r="S5" s="157">
        <v>0.23680555555555552</v>
      </c>
      <c r="T5" s="158">
        <v>0.2669097222222222</v>
      </c>
      <c r="U5" s="159"/>
      <c r="V5" s="160">
        <v>43.350000000000023</v>
      </c>
      <c r="W5" s="161"/>
      <c r="X5" s="162"/>
      <c r="Y5" s="292"/>
      <c r="Z5" s="293"/>
      <c r="AA5" s="115">
        <f>M5-J5</f>
        <v>-474.74048442906769</v>
      </c>
      <c r="AB5" s="156">
        <f>M5/J5</f>
        <v>0.86812764321414781</v>
      </c>
      <c r="AC5" s="281">
        <f>AB21</f>
        <v>0.87390950268069778</v>
      </c>
    </row>
    <row r="6" spans="1:29" ht="15.75" customHeight="1">
      <c r="A6" s="285"/>
      <c r="B6" s="100" t="s">
        <v>114</v>
      </c>
      <c r="C6" s="274" t="s">
        <v>115</v>
      </c>
      <c r="D6" s="275"/>
      <c r="E6" s="101">
        <v>29.85</v>
      </c>
      <c r="F6" s="102">
        <v>2508</v>
      </c>
      <c r="G6" s="103">
        <f t="shared" si="0"/>
        <v>74863.8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3140.4521739130432</v>
      </c>
      <c r="N6" s="106">
        <f>M6/L6</f>
        <v>261.70434782608692</v>
      </c>
      <c r="O6" s="108">
        <f>L6-I6</f>
        <v>0</v>
      </c>
      <c r="P6" s="109">
        <f>N6-K6</f>
        <v>-38.295652173913084</v>
      </c>
      <c r="Q6" s="110">
        <f>N6/K6</f>
        <v>0.87234782608695638</v>
      </c>
      <c r="R6" s="290"/>
      <c r="S6" s="47">
        <v>0.27019675925925923</v>
      </c>
      <c r="T6" s="48">
        <v>0.3034722222222222</v>
      </c>
      <c r="U6" s="111">
        <v>4.7333333333333272</v>
      </c>
      <c r="V6" s="112">
        <v>47.916666666666671</v>
      </c>
      <c r="W6" s="113"/>
      <c r="X6" s="116"/>
      <c r="Y6" s="276"/>
      <c r="Z6" s="277"/>
      <c r="AA6" s="117">
        <f>M6-J6</f>
        <v>-459.54782608695677</v>
      </c>
      <c r="AB6" s="110">
        <f>M6/J6</f>
        <v>0.87234782608695649</v>
      </c>
      <c r="AC6" s="282"/>
    </row>
    <row r="7" spans="1:29" ht="15.75" customHeight="1">
      <c r="A7" s="285"/>
      <c r="B7" s="100" t="s">
        <v>114</v>
      </c>
      <c r="C7" s="274" t="s">
        <v>116</v>
      </c>
      <c r="D7" s="275"/>
      <c r="E7" s="101">
        <v>29.52</v>
      </c>
      <c r="F7" s="102">
        <v>2333</v>
      </c>
      <c r="G7" s="103">
        <f t="shared" si="0"/>
        <v>68870.16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3140.9124906507077</v>
      </c>
      <c r="N7" s="106">
        <f>M7/L7</f>
        <v>261.74270755422566</v>
      </c>
      <c r="O7" s="108">
        <f>L7-I7</f>
        <v>0</v>
      </c>
      <c r="P7" s="109">
        <f>N7-K7</f>
        <v>-38.25729244577434</v>
      </c>
      <c r="Q7" s="110">
        <f>N7/K7</f>
        <v>0.87247569184741891</v>
      </c>
      <c r="R7" s="290"/>
      <c r="S7" s="47">
        <v>0.30724537037037036</v>
      </c>
      <c r="T7" s="48">
        <v>0.33819444444444446</v>
      </c>
      <c r="U7" s="111">
        <v>5.4333333333333567</v>
      </c>
      <c r="V7" s="112">
        <v>44.566666666666706</v>
      </c>
      <c r="W7" s="113"/>
      <c r="X7" s="116"/>
      <c r="Y7" s="276"/>
      <c r="Z7" s="277"/>
      <c r="AA7" s="117">
        <f>M7-J7</f>
        <v>-459.0875093492923</v>
      </c>
      <c r="AB7" s="110">
        <f>M7/J7</f>
        <v>0.8724756918474188</v>
      </c>
      <c r="AC7" s="282"/>
    </row>
    <row r="8" spans="1:29" ht="15.75" customHeight="1">
      <c r="A8" s="285"/>
      <c r="B8" s="100" t="s">
        <v>114</v>
      </c>
      <c r="C8" s="274" t="s">
        <v>119</v>
      </c>
      <c r="D8" s="275"/>
      <c r="E8" s="101">
        <v>25.64</v>
      </c>
      <c r="F8" s="102">
        <v>1866</v>
      </c>
      <c r="G8" s="103">
        <f t="shared" si="0"/>
        <v>47844.24</v>
      </c>
      <c r="H8" s="26"/>
      <c r="I8" s="104">
        <v>11</v>
      </c>
      <c r="J8" s="105">
        <v>3600</v>
      </c>
      <c r="K8" s="106">
        <f t="shared" si="1"/>
        <v>327.27272727272725</v>
      </c>
      <c r="L8" s="107">
        <v>11</v>
      </c>
      <c r="M8" s="105">
        <f>F8/V8*60</f>
        <v>3177.6726584673634</v>
      </c>
      <c r="N8" s="106">
        <f>M8/L8</f>
        <v>288.87933258794214</v>
      </c>
      <c r="O8" s="108">
        <f>L8-I8</f>
        <v>0</v>
      </c>
      <c r="P8" s="109">
        <f>N8-K8</f>
        <v>-38.393394684785108</v>
      </c>
      <c r="Q8" s="110">
        <f>N8/K8</f>
        <v>0.88268684957426768</v>
      </c>
      <c r="R8" s="290"/>
      <c r="S8" s="47">
        <v>0.34166666666666667</v>
      </c>
      <c r="T8" s="48">
        <v>0.36613425925925924</v>
      </c>
      <c r="U8" s="111">
        <v>4.9999999999999822</v>
      </c>
      <c r="V8" s="112">
        <v>35.233333333333299</v>
      </c>
      <c r="W8" s="113"/>
      <c r="X8" s="116"/>
      <c r="Y8" s="276"/>
      <c r="Z8" s="277"/>
      <c r="AA8" s="117">
        <f>M8-J8</f>
        <v>-422.32734153263664</v>
      </c>
      <c r="AB8" s="110">
        <f>M8/J8</f>
        <v>0.88268684957426757</v>
      </c>
      <c r="AC8" s="282"/>
    </row>
    <row r="9" spans="1:29" ht="15.75" customHeight="1">
      <c r="A9" s="285"/>
      <c r="B9" s="100"/>
      <c r="C9" s="274"/>
      <c r="D9" s="275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76"/>
      <c r="Z9" s="277"/>
      <c r="AA9" s="117"/>
      <c r="AB9" s="110"/>
      <c r="AC9" s="282"/>
    </row>
    <row r="10" spans="1:29" ht="15.75" customHeight="1">
      <c r="A10" s="285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3146.0742096505119</v>
      </c>
      <c r="N21" s="138">
        <f>M21/L21</f>
        <v>267.75099656600099</v>
      </c>
      <c r="O21" s="139">
        <f>L21-I21</f>
        <v>0</v>
      </c>
      <c r="P21" s="140">
        <f>N21-K21</f>
        <v>-38.631982157403286</v>
      </c>
      <c r="Q21" s="141">
        <f>N21/K21</f>
        <v>0.87390950268069767</v>
      </c>
      <c r="R21" s="291"/>
      <c r="S21" s="142">
        <f>S5</f>
        <v>0.23680555555555552</v>
      </c>
      <c r="T21" s="143">
        <f>INDEX(T5:T20,COUNTA(T5:T20))</f>
        <v>0.36613425925925924</v>
      </c>
      <c r="U21" s="144"/>
      <c r="V21" s="166"/>
      <c r="W21" s="167"/>
      <c r="X21" s="138"/>
      <c r="Y21" s="279"/>
      <c r="Z21" s="280"/>
      <c r="AA21" s="168">
        <f>M21-J21</f>
        <v>-453.92579034948812</v>
      </c>
      <c r="AB21" s="141">
        <f>M21/J21</f>
        <v>0.87390950268069778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1214</v>
      </c>
      <c r="G22" s="148">
        <f t="shared" ref="G22:G23" si="5">E22*F22</f>
        <v>17032.419999999998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2340.8677021960357</v>
      </c>
      <c r="N22" s="152">
        <f>M22/L22</f>
        <v>390.14461703267261</v>
      </c>
      <c r="O22" s="154">
        <f>L22-I22</f>
        <v>0</v>
      </c>
      <c r="P22" s="155">
        <f>N22-K22</f>
        <v>-43.188716300660701</v>
      </c>
      <c r="Q22" s="156">
        <f>N22/K22</f>
        <v>0.90033373161385988</v>
      </c>
      <c r="R22" s="289">
        <f>Q38</f>
        <v>0.90027499061385041</v>
      </c>
      <c r="S22" s="157">
        <v>0.16666666666666666</v>
      </c>
      <c r="T22" s="158">
        <v>0.18827546296296296</v>
      </c>
      <c r="U22" s="159"/>
      <c r="V22" s="160">
        <v>31.116666666666681</v>
      </c>
      <c r="W22" s="158"/>
      <c r="X22" s="169"/>
      <c r="Y22" s="292"/>
      <c r="Z22" s="293"/>
      <c r="AA22" s="115">
        <f>M22-J22</f>
        <v>-259.13229780396432</v>
      </c>
      <c r="AB22" s="156">
        <f>M22/J22</f>
        <v>0.90033373161385988</v>
      </c>
      <c r="AC22" s="281">
        <f>AB38</f>
        <v>0.9002749906138503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1457</v>
      </c>
      <c r="G23" s="103">
        <f t="shared" si="5"/>
        <v>21111.93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2340.562248995986</v>
      </c>
      <c r="N23" s="106">
        <f>M23/L23</f>
        <v>390.09370816599767</v>
      </c>
      <c r="O23" s="108">
        <f>L23-I23</f>
        <v>0</v>
      </c>
      <c r="P23" s="109">
        <f>N23-K23</f>
        <v>-43.239625167335646</v>
      </c>
      <c r="Q23" s="110">
        <f>N23/K23</f>
        <v>0.90021624961384084</v>
      </c>
      <c r="R23" s="290"/>
      <c r="S23" s="47">
        <v>0.19166666666666668</v>
      </c>
      <c r="T23" s="48">
        <v>0.21760416666666665</v>
      </c>
      <c r="U23" s="111">
        <v>4.8833333333333506</v>
      </c>
      <c r="V23" s="112">
        <v>37.349999999999966</v>
      </c>
      <c r="W23" s="113"/>
      <c r="X23" s="13"/>
      <c r="Y23" s="276"/>
      <c r="Z23" s="277"/>
      <c r="AA23" s="117">
        <f>M23-J23</f>
        <v>-259.43775100401399</v>
      </c>
      <c r="AB23" s="110">
        <f>M23/J23</f>
        <v>0.90021624961384072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2340.7149755960108</v>
      </c>
      <c r="N38" s="138">
        <f>M38/L38</f>
        <v>390.11916259933514</v>
      </c>
      <c r="O38" s="139">
        <f>L38-I38</f>
        <v>0</v>
      </c>
      <c r="P38" s="140">
        <f>N38-K38</f>
        <v>-43.214170733998174</v>
      </c>
      <c r="Q38" s="141">
        <f>N38/K38</f>
        <v>0.90027499061385041</v>
      </c>
      <c r="R38" s="291"/>
      <c r="S38" s="142">
        <f>S22</f>
        <v>0.16666666666666666</v>
      </c>
      <c r="T38" s="143">
        <f>INDEX(T22:T37,COUNTA(T22:T37))</f>
        <v>0.21760416666666665</v>
      </c>
      <c r="U38" s="144"/>
      <c r="V38" s="166"/>
      <c r="W38" s="167"/>
      <c r="X38" s="138"/>
      <c r="Y38" s="279"/>
      <c r="Z38" s="280"/>
      <c r="AA38" s="168">
        <f>M38-J38</f>
        <v>-259.28502440398915</v>
      </c>
      <c r="AB38" s="141">
        <f>M38/J38</f>
        <v>0.9002749906138503</v>
      </c>
      <c r="AC38" s="283"/>
    </row>
    <row r="39" spans="1:29" ht="15.75" customHeight="1">
      <c r="A39" s="284" t="s">
        <v>213</v>
      </c>
      <c r="B39" s="114" t="s">
        <v>120</v>
      </c>
      <c r="C39" s="287" t="s">
        <v>127</v>
      </c>
      <c r="D39" s="288"/>
      <c r="E39" s="147">
        <v>22.28</v>
      </c>
      <c r="F39" s="97">
        <v>1327</v>
      </c>
      <c r="G39" s="148">
        <f t="shared" ref="G39:G41" si="9">E39*F39</f>
        <v>29565.56</v>
      </c>
      <c r="H39" s="149"/>
      <c r="I39" s="150">
        <v>5</v>
      </c>
      <c r="J39" s="151">
        <v>3300</v>
      </c>
      <c r="K39" s="152">
        <f>J39/I39</f>
        <v>660</v>
      </c>
      <c r="L39" s="153">
        <v>5</v>
      </c>
      <c r="M39" s="151">
        <f>F39/V39*60</f>
        <v>2965.3631284916155</v>
      </c>
      <c r="N39" s="152">
        <f>M39/L39</f>
        <v>593.07262569832312</v>
      </c>
      <c r="O39" s="154">
        <f>L39-I39</f>
        <v>0</v>
      </c>
      <c r="P39" s="155">
        <f>N39-K39</f>
        <v>-66.927374301676878</v>
      </c>
      <c r="Q39" s="156">
        <f>N39/K39</f>
        <v>0.89859488742170168</v>
      </c>
      <c r="R39" s="289">
        <f>Q55</f>
        <v>0.89862814685509396</v>
      </c>
      <c r="S39" s="157">
        <v>0.29177083333333331</v>
      </c>
      <c r="T39" s="158">
        <v>0.31041666666666667</v>
      </c>
      <c r="U39" s="159"/>
      <c r="V39" s="160">
        <v>26.850000000000041</v>
      </c>
      <c r="W39" s="158"/>
      <c r="X39" s="169"/>
      <c r="Y39" s="292"/>
      <c r="Z39" s="293"/>
      <c r="AA39" s="115">
        <f>M39-J39</f>
        <v>-334.6368715083845</v>
      </c>
      <c r="AB39" s="156">
        <f>M39/J39</f>
        <v>0.89859488742170168</v>
      </c>
      <c r="AC39" s="281">
        <f>AB55</f>
        <v>0.89862814685509396</v>
      </c>
    </row>
    <row r="40" spans="1:29" ht="15.75" customHeight="1">
      <c r="A40" s="285"/>
      <c r="B40" s="100" t="s">
        <v>120</v>
      </c>
      <c r="C40" s="274" t="s">
        <v>126</v>
      </c>
      <c r="D40" s="275"/>
      <c r="E40" s="101">
        <v>21.45</v>
      </c>
      <c r="F40" s="102">
        <v>1678</v>
      </c>
      <c r="G40" s="103">
        <f t="shared" si="9"/>
        <v>35993.1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2966.994106090373</v>
      </c>
      <c r="N40" s="106">
        <f>M40/L40</f>
        <v>741.74852652259324</v>
      </c>
      <c r="O40" s="108">
        <f>L40-I40</f>
        <v>0</v>
      </c>
      <c r="P40" s="109">
        <f>N40-K40</f>
        <v>-83.251473477406762</v>
      </c>
      <c r="Q40" s="110">
        <f>N40/K40</f>
        <v>0.89908912305768873</v>
      </c>
      <c r="R40" s="290"/>
      <c r="S40" s="47">
        <v>0.31393518518518521</v>
      </c>
      <c r="T40" s="48">
        <v>0.33750000000000002</v>
      </c>
      <c r="U40" s="111">
        <v>5.066666666666686</v>
      </c>
      <c r="V40" s="112">
        <v>33.933333333333337</v>
      </c>
      <c r="W40" s="113"/>
      <c r="X40" s="116"/>
      <c r="Y40" s="276"/>
      <c r="Z40" s="277"/>
      <c r="AA40" s="117">
        <f>M40-J40</f>
        <v>-333.00589390962705</v>
      </c>
      <c r="AB40" s="110">
        <f>M40/J40</f>
        <v>0.89908912305768873</v>
      </c>
      <c r="AC40" s="282"/>
    </row>
    <row r="41" spans="1:29" ht="15.75" customHeight="1">
      <c r="A41" s="285"/>
      <c r="B41" s="100" t="s">
        <v>120</v>
      </c>
      <c r="C41" s="274" t="s">
        <v>129</v>
      </c>
      <c r="D41" s="275"/>
      <c r="E41" s="101">
        <v>16.66</v>
      </c>
      <c r="F41" s="102">
        <v>5952</v>
      </c>
      <c r="G41" s="103">
        <f t="shared" si="9"/>
        <v>99160.320000000007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2964.0614192834414</v>
      </c>
      <c r="N41" s="106">
        <f>M41/L41</f>
        <v>741.01535482086035</v>
      </c>
      <c r="O41" s="108">
        <f>L41-I41</f>
        <v>0</v>
      </c>
      <c r="P41" s="109">
        <f>N41-K41</f>
        <v>-83.984645179139648</v>
      </c>
      <c r="Q41" s="110">
        <f>N41/K41</f>
        <v>0.89820043008589134</v>
      </c>
      <c r="R41" s="290"/>
      <c r="S41" s="47">
        <v>0.34097222222222223</v>
      </c>
      <c r="T41" s="48">
        <v>0.42464120370370373</v>
      </c>
      <c r="U41" s="111">
        <v>4.9999999999999822</v>
      </c>
      <c r="V41" s="112">
        <v>120.48333333333335</v>
      </c>
      <c r="W41" s="113"/>
      <c r="X41" s="13"/>
      <c r="Y41" s="276"/>
      <c r="Z41" s="277"/>
      <c r="AA41" s="117">
        <f>M41-J41</f>
        <v>-335.93858071655859</v>
      </c>
      <c r="AB41" s="110">
        <f>M41/J41</f>
        <v>0.89820043008589134</v>
      </c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3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3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1">AVERAGE(I39:I54)</f>
        <v>4.333333333333333</v>
      </c>
      <c r="J55" s="137">
        <f t="shared" si="11"/>
        <v>3300</v>
      </c>
      <c r="K55" s="138">
        <f t="shared" ref="K55" si="12">J55/I55</f>
        <v>761.53846153846155</v>
      </c>
      <c r="L55" s="136">
        <f t="shared" ref="L55:M55" si="13">AVERAGE(L39:L54)</f>
        <v>4.333333333333333</v>
      </c>
      <c r="M55" s="137">
        <f t="shared" si="13"/>
        <v>2965.47288462181</v>
      </c>
      <c r="N55" s="138">
        <f>M55/L55</f>
        <v>684.33989645118697</v>
      </c>
      <c r="O55" s="139">
        <f>L55-I55</f>
        <v>0</v>
      </c>
      <c r="P55" s="140">
        <f>N55-K55</f>
        <v>-77.198565087274574</v>
      </c>
      <c r="Q55" s="141">
        <f>N55/K55</f>
        <v>0.89862814685509396</v>
      </c>
      <c r="R55" s="291"/>
      <c r="S55" s="142">
        <f>S39</f>
        <v>0.29177083333333331</v>
      </c>
      <c r="T55" s="143">
        <f>INDEX(T39:T54,COUNTA(T39:T54))</f>
        <v>0.42464120370370373</v>
      </c>
      <c r="U55" s="144"/>
      <c r="V55" s="166"/>
      <c r="W55" s="167"/>
      <c r="X55" s="138"/>
      <c r="Y55" s="279"/>
      <c r="Z55" s="280"/>
      <c r="AA55" s="168">
        <f>M55-J55</f>
        <v>-334.52711537819005</v>
      </c>
      <c r="AB55" s="141">
        <f>M55/J55</f>
        <v>0.89862814685509396</v>
      </c>
      <c r="AC55" s="283"/>
    </row>
    <row r="56" spans="1:29" ht="15.75" customHeight="1">
      <c r="A56" s="294" t="s">
        <v>125</v>
      </c>
      <c r="B56" s="114" t="s">
        <v>120</v>
      </c>
      <c r="C56" s="287" t="s">
        <v>128</v>
      </c>
      <c r="D56" s="288"/>
      <c r="E56" s="147">
        <v>17.89</v>
      </c>
      <c r="F56" s="97">
        <v>3585</v>
      </c>
      <c r="G56" s="148">
        <f t="shared" ref="G56:G58" si="14">E56*F56</f>
        <v>64135.65</v>
      </c>
      <c r="H56" s="149"/>
      <c r="I56" s="150">
        <v>4</v>
      </c>
      <c r="J56" s="151">
        <v>3300</v>
      </c>
      <c r="K56" s="152">
        <f>J56/I56</f>
        <v>825</v>
      </c>
      <c r="L56" s="153">
        <v>4</v>
      </c>
      <c r="M56" s="151">
        <f>F56/V56*60</f>
        <v>2962.8099173553724</v>
      </c>
      <c r="N56" s="152">
        <f>M56/L56</f>
        <v>740.70247933884309</v>
      </c>
      <c r="O56" s="154">
        <f>L56-I56</f>
        <v>0</v>
      </c>
      <c r="P56" s="155">
        <f>N56-K56</f>
        <v>-84.297520661156909</v>
      </c>
      <c r="Q56" s="156">
        <f>N56/K56</f>
        <v>0.89782118707738556</v>
      </c>
      <c r="R56" s="289">
        <f>Q72</f>
        <v>0.89801544534693634</v>
      </c>
      <c r="S56" s="157">
        <v>0.29194444444444445</v>
      </c>
      <c r="T56" s="158">
        <v>0.34236111111111112</v>
      </c>
      <c r="U56" s="159"/>
      <c r="V56" s="160">
        <v>72.599999999999994</v>
      </c>
      <c r="W56" s="161"/>
      <c r="X56" s="162"/>
      <c r="Y56" s="292"/>
      <c r="Z56" s="293"/>
      <c r="AA56" s="115">
        <f>M56-J56</f>
        <v>-337.19008264462764</v>
      </c>
      <c r="AB56" s="156">
        <f>M56/J56</f>
        <v>0.89782118707738556</v>
      </c>
      <c r="AC56" s="281">
        <f>AB72</f>
        <v>0.89801544534693634</v>
      </c>
    </row>
    <row r="57" spans="1:29" ht="15.75" customHeight="1">
      <c r="A57" s="295"/>
      <c r="B57" s="100" t="s">
        <v>120</v>
      </c>
      <c r="C57" s="274" t="s">
        <v>214</v>
      </c>
      <c r="D57" s="275"/>
      <c r="E57" s="101">
        <v>27.27</v>
      </c>
      <c r="F57" s="102">
        <v>2127</v>
      </c>
      <c r="G57" s="103">
        <f t="shared" si="14"/>
        <v>58003.29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2963.3126934984489</v>
      </c>
      <c r="N57" s="106">
        <f>M57/L57</f>
        <v>592.66253869968978</v>
      </c>
      <c r="O57" s="108">
        <f>L57-I57</f>
        <v>0</v>
      </c>
      <c r="P57" s="109">
        <f>N57-K57</f>
        <v>-67.337461300310224</v>
      </c>
      <c r="Q57" s="110">
        <f>N57/K57</f>
        <v>0.89797354348437841</v>
      </c>
      <c r="R57" s="290"/>
      <c r="S57" s="47">
        <v>0.34583333333333333</v>
      </c>
      <c r="T57" s="48">
        <v>0.37574074074074076</v>
      </c>
      <c r="U57" s="111">
        <v>4.9999999999999822</v>
      </c>
      <c r="V57" s="112">
        <v>43.066666666666713</v>
      </c>
      <c r="W57" s="113"/>
      <c r="X57" s="116"/>
      <c r="Y57" s="276"/>
      <c r="Z57" s="277"/>
      <c r="AA57" s="117">
        <f>M57-J57</f>
        <v>-336.68730650155112</v>
      </c>
      <c r="AB57" s="110">
        <f>M57/J57</f>
        <v>0.89797354348437841</v>
      </c>
      <c r="AC57" s="282"/>
    </row>
    <row r="58" spans="1:29" ht="15.75" customHeight="1">
      <c r="A58" s="295"/>
      <c r="B58" s="100" t="s">
        <v>120</v>
      </c>
      <c r="C58" s="274" t="s">
        <v>204</v>
      </c>
      <c r="D58" s="275"/>
      <c r="E58" s="101">
        <v>18.53</v>
      </c>
      <c r="F58" s="102">
        <v>4033</v>
      </c>
      <c r="G58" s="103">
        <f t="shared" si="14"/>
        <v>74731.490000000005</v>
      </c>
      <c r="H58" s="26"/>
      <c r="I58" s="104">
        <v>3</v>
      </c>
      <c r="J58" s="105">
        <v>3300</v>
      </c>
      <c r="K58" s="106">
        <f t="shared" si="10"/>
        <v>1100</v>
      </c>
      <c r="L58" s="107">
        <v>3</v>
      </c>
      <c r="M58" s="105">
        <f>F58/V58*60</f>
        <v>2964.2302980808486</v>
      </c>
      <c r="N58" s="106">
        <f>M58/L58</f>
        <v>988.07676602694949</v>
      </c>
      <c r="O58" s="108">
        <f>L58-I58</f>
        <v>0</v>
      </c>
      <c r="P58" s="109">
        <f>N58-K58</f>
        <v>-111.92323397305051</v>
      </c>
      <c r="Q58" s="110">
        <f>N58/K58</f>
        <v>0.89825160547904503</v>
      </c>
      <c r="R58" s="290"/>
      <c r="S58" s="47">
        <v>0.37942129629629628</v>
      </c>
      <c r="T58" s="48">
        <v>0.43611111111111112</v>
      </c>
      <c r="U58" s="111">
        <v>5.2999999999999492</v>
      </c>
      <c r="V58" s="112">
        <v>81.633333333333354</v>
      </c>
      <c r="W58" s="113"/>
      <c r="X58" s="116"/>
      <c r="Y58" s="276"/>
      <c r="Z58" s="277"/>
      <c r="AA58" s="117">
        <f>M58-J58</f>
        <v>-335.76970191915143</v>
      </c>
      <c r="AB58" s="110">
        <f>M58/J58</f>
        <v>0.89825160547904503</v>
      </c>
      <c r="AC58" s="282"/>
    </row>
    <row r="59" spans="1:29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276"/>
      <c r="Z59" s="277"/>
      <c r="AA59" s="117"/>
      <c r="AB59" s="110"/>
      <c r="AC59" s="282"/>
    </row>
    <row r="60" spans="1:29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5">AVERAGE(I56:I71)</f>
        <v>4</v>
      </c>
      <c r="J72" s="137">
        <f t="shared" si="15"/>
        <v>3300</v>
      </c>
      <c r="K72" s="138">
        <f t="shared" ref="K72" si="16">J72/I72</f>
        <v>825</v>
      </c>
      <c r="L72" s="136">
        <f t="shared" ref="L72:M72" si="17">AVERAGE(L56:L71)</f>
        <v>4</v>
      </c>
      <c r="M72" s="137">
        <f t="shared" si="17"/>
        <v>2963.4509696448899</v>
      </c>
      <c r="N72" s="138">
        <f>M72/L72</f>
        <v>740.86274241122248</v>
      </c>
      <c r="O72" s="139">
        <f>L72-I72</f>
        <v>0</v>
      </c>
      <c r="P72" s="140">
        <f>N72-K72</f>
        <v>-84.137257588777516</v>
      </c>
      <c r="Q72" s="141">
        <f>N72/K72</f>
        <v>0.89801544534693634</v>
      </c>
      <c r="R72" s="291"/>
      <c r="S72" s="142">
        <f>S56</f>
        <v>0.29194444444444445</v>
      </c>
      <c r="T72" s="143">
        <f>INDEX(T56:T71,COUNTA(T56:T71))</f>
        <v>0.43611111111111112</v>
      </c>
      <c r="U72" s="144"/>
      <c r="V72" s="166"/>
      <c r="W72" s="99"/>
      <c r="X72" s="69"/>
      <c r="Y72" s="279"/>
      <c r="Z72" s="280"/>
      <c r="AA72" s="168">
        <f>M72-J72</f>
        <v>-336.54903035511006</v>
      </c>
      <c r="AB72" s="141">
        <f>M72/J72</f>
        <v>0.89801544534693634</v>
      </c>
      <c r="AC72" s="283"/>
    </row>
    <row r="73" spans="1:29" ht="15.75" customHeight="1">
      <c r="A73" s="284" t="s">
        <v>71</v>
      </c>
      <c r="B73" s="114" t="s">
        <v>120</v>
      </c>
      <c r="C73" s="287" t="s">
        <v>130</v>
      </c>
      <c r="D73" s="288"/>
      <c r="E73" s="147">
        <v>18.18</v>
      </c>
      <c r="F73" s="97">
        <v>1355</v>
      </c>
      <c r="G73" s="148">
        <f t="shared" ref="G73:G75" si="18">E73*F73</f>
        <v>24633.899999999998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3145.0676982591917</v>
      </c>
      <c r="N73" s="152">
        <f>M73/L73</f>
        <v>1048.3558994197306</v>
      </c>
      <c r="O73" s="154">
        <f>L73-I73</f>
        <v>0</v>
      </c>
      <c r="P73" s="155">
        <f>N73-K73</f>
        <v>-151.64410058026942</v>
      </c>
      <c r="Q73" s="156">
        <f>N73/K73</f>
        <v>0.87362991618310881</v>
      </c>
      <c r="R73" s="289">
        <f>Q89</f>
        <v>0.88093783556649219</v>
      </c>
      <c r="S73" s="157">
        <v>0.25010416666666668</v>
      </c>
      <c r="T73" s="158">
        <v>0.26805555555555555</v>
      </c>
      <c r="U73" s="159"/>
      <c r="V73" s="160">
        <v>25.849999999999966</v>
      </c>
      <c r="W73" s="161"/>
      <c r="X73" s="162"/>
      <c r="Y73" s="292"/>
      <c r="Z73" s="293"/>
      <c r="AA73" s="115">
        <f>M73-J73</f>
        <v>-454.93230174080827</v>
      </c>
      <c r="AB73" s="156">
        <f>M73/J73</f>
        <v>0.87362991618310881</v>
      </c>
      <c r="AC73" s="281">
        <f>AB89</f>
        <v>0.88093783556649219</v>
      </c>
    </row>
    <row r="74" spans="1:29" ht="15.75" customHeight="1">
      <c r="A74" s="285"/>
      <c r="B74" s="100" t="s">
        <v>120</v>
      </c>
      <c r="C74" s="274" t="s">
        <v>131</v>
      </c>
      <c r="D74" s="275"/>
      <c r="E74" s="101">
        <v>14.03</v>
      </c>
      <c r="F74" s="102">
        <v>5486</v>
      </c>
      <c r="G74" s="103">
        <f t="shared" si="18"/>
        <v>76968.58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2693.2496931678706</v>
      </c>
      <c r="N74" s="106">
        <f>M74/L74</f>
        <v>897.74989772262359</v>
      </c>
      <c r="O74" s="108">
        <f>L74-I74</f>
        <v>0</v>
      </c>
      <c r="P74" s="109">
        <f>N74-K74</f>
        <v>-102.25010227737641</v>
      </c>
      <c r="Q74" s="110">
        <f>N74/K74</f>
        <v>0.89774989772262359</v>
      </c>
      <c r="R74" s="290"/>
      <c r="S74" s="47">
        <v>0.27916666666666667</v>
      </c>
      <c r="T74" s="48">
        <v>0.36403935185185188</v>
      </c>
      <c r="U74" s="111">
        <v>16.000000000000021</v>
      </c>
      <c r="V74" s="112">
        <v>122.2166666666667</v>
      </c>
      <c r="W74" s="113"/>
      <c r="X74" s="116"/>
      <c r="Y74" s="276"/>
      <c r="Z74" s="277"/>
      <c r="AA74" s="117">
        <f>M74-J74</f>
        <v>-306.75030683212935</v>
      </c>
      <c r="AB74" s="110">
        <f>M74/J74</f>
        <v>0.89774989772262359</v>
      </c>
      <c r="AC74" s="282"/>
    </row>
    <row r="75" spans="1:29" ht="15.75" customHeight="1">
      <c r="A75" s="285"/>
      <c r="B75" s="100" t="s">
        <v>120</v>
      </c>
      <c r="C75" s="274" t="s">
        <v>133</v>
      </c>
      <c r="D75" s="275"/>
      <c r="E75" s="101">
        <v>14.28</v>
      </c>
      <c r="F75" s="102">
        <v>7292</v>
      </c>
      <c r="G75" s="103">
        <f t="shared" si="18"/>
        <v>104129.76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3147.2485313511565</v>
      </c>
      <c r="N75" s="106">
        <f>M75/L75</f>
        <v>1049.0828437837188</v>
      </c>
      <c r="O75" s="108">
        <f>L75-I75</f>
        <v>0</v>
      </c>
      <c r="P75" s="109">
        <f>N75-K75</f>
        <v>-150.91715621628123</v>
      </c>
      <c r="Q75" s="110">
        <f>N75/K75</f>
        <v>0.87423570315309895</v>
      </c>
      <c r="R75" s="290"/>
      <c r="S75" s="47">
        <v>0.37430555555555556</v>
      </c>
      <c r="T75" s="48">
        <v>0.47084490740740742</v>
      </c>
      <c r="U75" s="111">
        <v>14.783333333333299</v>
      </c>
      <c r="V75" s="112">
        <v>139.01666666666668</v>
      </c>
      <c r="W75" s="113"/>
      <c r="X75" s="116"/>
      <c r="Y75" s="276"/>
      <c r="Z75" s="277"/>
      <c r="AA75" s="117">
        <f>M75-J75</f>
        <v>-452.75146864884346</v>
      </c>
      <c r="AB75" s="110">
        <f>M75/J75</f>
        <v>0.87423570315309906</v>
      </c>
      <c r="AC75" s="282"/>
    </row>
    <row r="76" spans="1:29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76"/>
      <c r="Z76" s="277"/>
      <c r="AA76" s="117"/>
      <c r="AB76" s="110"/>
      <c r="AC76" s="282"/>
    </row>
    <row r="77" spans="1:29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76"/>
      <c r="Z77" s="277"/>
      <c r="AA77" s="117"/>
      <c r="AB77" s="110"/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16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16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2995.1886409260733</v>
      </c>
      <c r="N89" s="138">
        <f>M89/L89</f>
        <v>998.39621364202446</v>
      </c>
      <c r="O89" s="139">
        <f>L89-I89</f>
        <v>0</v>
      </c>
      <c r="P89" s="140">
        <f>N89-K89</f>
        <v>-134.93711969130879</v>
      </c>
      <c r="Q89" s="141">
        <f>N89/K89</f>
        <v>0.88093783556649219</v>
      </c>
      <c r="R89" s="291"/>
      <c r="S89" s="142">
        <f>S73</f>
        <v>0.25010416666666668</v>
      </c>
      <c r="T89" s="143">
        <f>INDEX(T73:T88,COUNTA(T73:T88))</f>
        <v>0.47084490740740742</v>
      </c>
      <c r="U89" s="144"/>
      <c r="V89" s="166"/>
      <c r="W89" s="99"/>
      <c r="X89" s="69"/>
      <c r="Y89" s="279"/>
      <c r="Z89" s="280"/>
      <c r="AA89" s="168">
        <f>M89-J89</f>
        <v>-404.81135907392672</v>
      </c>
      <c r="AB89" s="141">
        <f>M89/J89</f>
        <v>0.88093783556649219</v>
      </c>
      <c r="AC89" s="283"/>
    </row>
    <row r="90" spans="1:29" ht="15.75" customHeight="1">
      <c r="A90" s="294" t="s">
        <v>78</v>
      </c>
      <c r="B90" s="114" t="s">
        <v>120</v>
      </c>
      <c r="C90" s="287" t="s">
        <v>134</v>
      </c>
      <c r="D90" s="288"/>
      <c r="E90" s="147">
        <v>25.03</v>
      </c>
      <c r="F90" s="97">
        <v>1760</v>
      </c>
      <c r="G90" s="148">
        <f t="shared" ref="G90:G93" si="23">E90*F90</f>
        <v>44052.800000000003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2934.6919870310326</v>
      </c>
      <c r="N90" s="152">
        <f>M90/L90</f>
        <v>733.67299675775814</v>
      </c>
      <c r="O90" s="154">
        <f>L90-I90</f>
        <v>0</v>
      </c>
      <c r="P90" s="155">
        <f>N90-K90</f>
        <v>-91.327003242241858</v>
      </c>
      <c r="Q90" s="156">
        <f>N90/K90</f>
        <v>0.8893006021306159</v>
      </c>
      <c r="R90" s="289">
        <f>Q106</f>
        <v>0.88694085570752512</v>
      </c>
      <c r="S90" s="157">
        <v>0.25001157407407409</v>
      </c>
      <c r="T90" s="158">
        <v>0.27500000000000002</v>
      </c>
      <c r="U90" s="159"/>
      <c r="V90" s="160">
        <v>35.983333333333334</v>
      </c>
      <c r="W90" s="158"/>
      <c r="X90" s="169"/>
      <c r="Y90" s="292"/>
      <c r="Z90" s="293"/>
      <c r="AA90" s="115">
        <f>M90-J90</f>
        <v>-365.30801296896743</v>
      </c>
      <c r="AB90" s="156">
        <f>M90/J90</f>
        <v>0.8893006021306159</v>
      </c>
      <c r="AC90" s="281">
        <f>AB106</f>
        <v>0.88694085570752512</v>
      </c>
    </row>
    <row r="91" spans="1:29" ht="15.75" customHeight="1">
      <c r="A91" s="295"/>
      <c r="B91" s="100" t="s">
        <v>120</v>
      </c>
      <c r="C91" s="274" t="s">
        <v>135</v>
      </c>
      <c r="D91" s="275"/>
      <c r="E91" s="101">
        <v>24.82</v>
      </c>
      <c r="F91" s="102">
        <v>2122</v>
      </c>
      <c r="G91" s="103">
        <f t="shared" si="23"/>
        <v>52668.04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2933.6405529953922</v>
      </c>
      <c r="N91" s="106">
        <f>M91/L91</f>
        <v>733.41013824884806</v>
      </c>
      <c r="O91" s="108">
        <f>L91-I91</f>
        <v>0</v>
      </c>
      <c r="P91" s="109">
        <f>N91-K91</f>
        <v>-91.589861751151943</v>
      </c>
      <c r="Q91" s="110">
        <f>N91/K91</f>
        <v>0.88898198575617948</v>
      </c>
      <c r="R91" s="290"/>
      <c r="S91" s="47">
        <v>0.28541666666666665</v>
      </c>
      <c r="T91" s="48">
        <v>0.31555555555555553</v>
      </c>
      <c r="U91" s="111">
        <v>14.999999999999947</v>
      </c>
      <c r="V91" s="112">
        <v>43.399999999999991</v>
      </c>
      <c r="W91" s="113"/>
      <c r="X91" s="13"/>
      <c r="Y91" s="276"/>
      <c r="Z91" s="277"/>
      <c r="AA91" s="117">
        <f>M91-J91</f>
        <v>-366.35944700460777</v>
      </c>
      <c r="AB91" s="110">
        <f>M91/J91</f>
        <v>0.88898198575617948</v>
      </c>
      <c r="AC91" s="282"/>
    </row>
    <row r="92" spans="1:29" ht="15.75" customHeight="1">
      <c r="A92" s="295"/>
      <c r="B92" s="100" t="s">
        <v>120</v>
      </c>
      <c r="C92" s="274" t="s">
        <v>136</v>
      </c>
      <c r="D92" s="275"/>
      <c r="E92" s="101">
        <v>30</v>
      </c>
      <c r="F92" s="102">
        <v>3384</v>
      </c>
      <c r="G92" s="103">
        <f t="shared" si="23"/>
        <v>101520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2693.4335617952684</v>
      </c>
      <c r="N92" s="106">
        <f>M92/L92</f>
        <v>897.81118726508942</v>
      </c>
      <c r="O92" s="108">
        <f>L92-I92</f>
        <v>0</v>
      </c>
      <c r="P92" s="109">
        <f>N92-K92</f>
        <v>-102.18881273491058</v>
      </c>
      <c r="Q92" s="110">
        <f>N92/K92</f>
        <v>0.89781118726508946</v>
      </c>
      <c r="R92" s="290"/>
      <c r="S92" s="47">
        <v>0.32569444444444445</v>
      </c>
      <c r="T92" s="48">
        <v>0.37804398148148149</v>
      </c>
      <c r="U92" s="111">
        <v>14.600000000000044</v>
      </c>
      <c r="V92" s="112">
        <v>75.38333333333334</v>
      </c>
      <c r="W92" s="113"/>
      <c r="X92" s="13"/>
      <c r="Y92" s="276"/>
      <c r="Z92" s="277"/>
      <c r="AA92" s="117">
        <f>M92-J92</f>
        <v>-306.56643820473164</v>
      </c>
      <c r="AB92" s="110">
        <f>M92/J92</f>
        <v>0.89781118726508946</v>
      </c>
      <c r="AC92" s="282"/>
    </row>
    <row r="93" spans="1:29" ht="15.75" customHeight="1">
      <c r="A93" s="295"/>
      <c r="B93" s="100" t="s">
        <v>120</v>
      </c>
      <c r="C93" s="274" t="s">
        <v>132</v>
      </c>
      <c r="D93" s="275"/>
      <c r="E93" s="101">
        <v>18.18</v>
      </c>
      <c r="F93" s="102">
        <v>2750</v>
      </c>
      <c r="G93" s="103">
        <f t="shared" si="23"/>
        <v>49995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3145.8531935176379</v>
      </c>
      <c r="N93" s="106">
        <f>M93/L93</f>
        <v>1048.617731172546</v>
      </c>
      <c r="O93" s="108">
        <f>L93-I93</f>
        <v>0</v>
      </c>
      <c r="P93" s="109">
        <f>N93-K93</f>
        <v>-151.38226882745403</v>
      </c>
      <c r="Q93" s="110">
        <f>N93/K93</f>
        <v>0.87384810931045498</v>
      </c>
      <c r="R93" s="290"/>
      <c r="S93" s="47">
        <v>0.3888888888888889</v>
      </c>
      <c r="T93" s="48">
        <v>0.42531249999999998</v>
      </c>
      <c r="U93" s="111">
        <v>15.616666666666656</v>
      </c>
      <c r="V93" s="112">
        <v>52.449999999999967</v>
      </c>
      <c r="W93" s="113"/>
      <c r="X93" s="116"/>
      <c r="Y93" s="276"/>
      <c r="Z93" s="277"/>
      <c r="AA93" s="117">
        <f>M93-J93</f>
        <v>-454.14680648236208</v>
      </c>
      <c r="AB93" s="110">
        <f>M93/J93</f>
        <v>0.87384810931045498</v>
      </c>
      <c r="AC93" s="282"/>
    </row>
    <row r="94" spans="1:29" ht="15.75" customHeight="1">
      <c r="A94" s="296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2926.9048238348328</v>
      </c>
      <c r="N106" s="138">
        <f>M106/L106</f>
        <v>836.25852109566654</v>
      </c>
      <c r="O106" s="139">
        <f>L106-I106</f>
        <v>0</v>
      </c>
      <c r="P106" s="140">
        <f>N106-K106</f>
        <v>-106.59862176147635</v>
      </c>
      <c r="Q106" s="141">
        <f>N106/K106</f>
        <v>0.88694085570752512</v>
      </c>
      <c r="R106" s="291"/>
      <c r="S106" s="142">
        <f>S90</f>
        <v>0.25001157407407409</v>
      </c>
      <c r="T106" s="143">
        <f>INDEX(T90:T105,COUNTA(T90:T105))</f>
        <v>0.42531249999999998</v>
      </c>
      <c r="U106" s="144"/>
      <c r="V106" s="166"/>
      <c r="W106" s="167"/>
      <c r="X106" s="138"/>
      <c r="Y106" s="279"/>
      <c r="Z106" s="280"/>
      <c r="AA106" s="168">
        <f>M106-J106</f>
        <v>-373.09517616516723</v>
      </c>
      <c r="AB106" s="141">
        <f>M106/J106</f>
        <v>0.88694085570752512</v>
      </c>
      <c r="AC106" s="283"/>
    </row>
    <row r="107" spans="1:29" ht="15.75" customHeight="1">
      <c r="A107" s="284" t="s">
        <v>137</v>
      </c>
      <c r="B107" s="114" t="s">
        <v>114</v>
      </c>
      <c r="C107" s="287" t="s">
        <v>138</v>
      </c>
      <c r="D107" s="288"/>
      <c r="E107" s="147">
        <v>25.64</v>
      </c>
      <c r="F107" s="97">
        <v>1671</v>
      </c>
      <c r="G107" s="148">
        <f t="shared" ref="G107:G110" si="27">E107*F107</f>
        <v>42844.44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3176.13516367477</v>
      </c>
      <c r="N107" s="152">
        <f>M107/L107</f>
        <v>288.73956033407001</v>
      </c>
      <c r="O107" s="154">
        <f>L107-I107</f>
        <v>0</v>
      </c>
      <c r="P107" s="155">
        <f>N107-K107</f>
        <v>-38.533166938657246</v>
      </c>
      <c r="Q107" s="156">
        <f>N107/K107</f>
        <v>0.88225976768743619</v>
      </c>
      <c r="R107" s="289">
        <f>Q123</f>
        <v>0.87365884735273847</v>
      </c>
      <c r="S107" s="157">
        <v>0.70863425925925927</v>
      </c>
      <c r="T107" s="158">
        <v>0.73055555555555551</v>
      </c>
      <c r="U107" s="159"/>
      <c r="V107" s="160">
        <v>31.566666666666592</v>
      </c>
      <c r="W107" s="158"/>
      <c r="X107" s="169"/>
      <c r="Y107" s="292"/>
      <c r="Z107" s="293"/>
      <c r="AA107" s="115">
        <f>M107-J107</f>
        <v>-423.86483632523004</v>
      </c>
      <c r="AB107" s="156">
        <f>M107/J107</f>
        <v>0.88225976768743608</v>
      </c>
      <c r="AC107" s="281">
        <f>AB123</f>
        <v>0.87365884735273847</v>
      </c>
    </row>
    <row r="108" spans="1:29" ht="15.75" customHeight="1">
      <c r="A108" s="285"/>
      <c r="B108" s="100" t="s">
        <v>114</v>
      </c>
      <c r="C108" s="274" t="s">
        <v>139</v>
      </c>
      <c r="D108" s="275"/>
      <c r="E108" s="101">
        <v>29.52</v>
      </c>
      <c r="F108" s="102">
        <v>2053</v>
      </c>
      <c r="G108" s="103">
        <f t="shared" si="27"/>
        <v>60604.56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3139.6771452846124</v>
      </c>
      <c r="N108" s="106">
        <f>M108/L108</f>
        <v>261.63976210705101</v>
      </c>
      <c r="O108" s="108">
        <f>L108-I108</f>
        <v>0</v>
      </c>
      <c r="P108" s="109">
        <f>N108-K108</f>
        <v>-38.360237892948987</v>
      </c>
      <c r="Q108" s="110">
        <f>N108/K108</f>
        <v>0.87213254035683674</v>
      </c>
      <c r="R108" s="290"/>
      <c r="S108" s="47">
        <v>0.73402777777777772</v>
      </c>
      <c r="T108" s="48">
        <v>0.76127314814814817</v>
      </c>
      <c r="U108" s="111">
        <v>4.9999999999999822</v>
      </c>
      <c r="V108" s="112">
        <v>39.233333333333448</v>
      </c>
      <c r="W108" s="113"/>
      <c r="X108" s="13"/>
      <c r="Y108" s="276"/>
      <c r="Z108" s="277"/>
      <c r="AA108" s="117">
        <f>M108-J108</f>
        <v>-460.32285471538762</v>
      </c>
      <c r="AB108" s="110">
        <f>M108/J108</f>
        <v>0.87213254035683674</v>
      </c>
      <c r="AC108" s="282"/>
    </row>
    <row r="109" spans="1:29" ht="15.75" customHeight="1">
      <c r="A109" s="285"/>
      <c r="B109" s="100" t="s">
        <v>114</v>
      </c>
      <c r="C109" s="274" t="s">
        <v>140</v>
      </c>
      <c r="D109" s="275"/>
      <c r="E109" s="101">
        <v>29.85</v>
      </c>
      <c r="F109" s="102">
        <v>2256</v>
      </c>
      <c r="G109" s="103">
        <f t="shared" si="27"/>
        <v>67341.600000000006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3140.6032482598594</v>
      </c>
      <c r="N109" s="106">
        <f>M109/L109</f>
        <v>261.71693735498826</v>
      </c>
      <c r="O109" s="108">
        <f>L109-I109</f>
        <v>0</v>
      </c>
      <c r="P109" s="109">
        <f>N109-K109</f>
        <v>-38.283062645011739</v>
      </c>
      <c r="Q109" s="110">
        <f>N109/K109</f>
        <v>0.87238979118329418</v>
      </c>
      <c r="R109" s="290"/>
      <c r="S109" s="47">
        <v>0.76527777777777772</v>
      </c>
      <c r="T109" s="48">
        <v>0.79520833333333329</v>
      </c>
      <c r="U109" s="111">
        <v>5.7666666666665556</v>
      </c>
      <c r="V109" s="112">
        <v>43.100000000000023</v>
      </c>
      <c r="W109" s="113"/>
      <c r="X109" s="13"/>
      <c r="Y109" s="276"/>
      <c r="Z109" s="277"/>
      <c r="AA109" s="117">
        <f>M109-J109</f>
        <v>-459.39675174014064</v>
      </c>
      <c r="AB109" s="110">
        <f>M109/J109</f>
        <v>0.87238979118329429</v>
      </c>
      <c r="AC109" s="282"/>
    </row>
    <row r="110" spans="1:29" ht="15.75" customHeight="1">
      <c r="A110" s="285"/>
      <c r="B110" s="100" t="s">
        <v>120</v>
      </c>
      <c r="C110" s="274" t="s">
        <v>141</v>
      </c>
      <c r="D110" s="275"/>
      <c r="E110" s="101">
        <v>28.57</v>
      </c>
      <c r="F110" s="102">
        <v>1609</v>
      </c>
      <c r="G110" s="103">
        <f t="shared" si="27"/>
        <v>45969.13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3124.2718446601907</v>
      </c>
      <c r="N110" s="106">
        <f>M110/L110</f>
        <v>260.35598705501587</v>
      </c>
      <c r="O110" s="108">
        <f>L110-I110</f>
        <v>0</v>
      </c>
      <c r="P110" s="109">
        <f>N110-K110</f>
        <v>-39.644012944984127</v>
      </c>
      <c r="Q110" s="110">
        <f>N110/K110</f>
        <v>0.86785329018338619</v>
      </c>
      <c r="R110" s="290"/>
      <c r="S110" s="47">
        <v>0.7986805555555555</v>
      </c>
      <c r="T110" s="48">
        <v>0.82013888888888886</v>
      </c>
      <c r="U110" s="111">
        <v>4.9999999999999822</v>
      </c>
      <c r="V110" s="112">
        <v>30.900000000000034</v>
      </c>
      <c r="W110" s="113"/>
      <c r="X110" s="116"/>
      <c r="Y110" s="276"/>
      <c r="Z110" s="277"/>
      <c r="AA110" s="117">
        <f>M110-J110</f>
        <v>-475.72815533980929</v>
      </c>
      <c r="AB110" s="110">
        <f>M110/J110</f>
        <v>0.86785329018338631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50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26"/>
      <c r="X115" s="127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26"/>
      <c r="X116" s="127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3145.1718504698583</v>
      </c>
      <c r="N123" s="138">
        <f>M123/L123</f>
        <v>267.67420003998797</v>
      </c>
      <c r="O123" s="139">
        <f>L123-I123</f>
        <v>0</v>
      </c>
      <c r="P123" s="140">
        <f>N123-K123</f>
        <v>-38.708778683416313</v>
      </c>
      <c r="Q123" s="141">
        <f>N123/K123</f>
        <v>0.87365884735273847</v>
      </c>
      <c r="R123" s="291"/>
      <c r="S123" s="142">
        <f>S107</f>
        <v>0.70863425925925927</v>
      </c>
      <c r="T123" s="143">
        <f>INDEX(T107:T122,COUNTA(T107:T122))</f>
        <v>0.82013888888888886</v>
      </c>
      <c r="U123" s="144"/>
      <c r="V123" s="166"/>
      <c r="W123" s="167"/>
      <c r="X123" s="138"/>
      <c r="Y123" s="279"/>
      <c r="Z123" s="280"/>
      <c r="AA123" s="168">
        <f>M123-J123</f>
        <v>-454.82814953014167</v>
      </c>
      <c r="AB123" s="141">
        <f>M123/J123</f>
        <v>0.87365884735273847</v>
      </c>
      <c r="AC123" s="283"/>
    </row>
    <row r="124" spans="1:29" ht="15.75" customHeight="1">
      <c r="A124" s="294" t="s">
        <v>142</v>
      </c>
      <c r="B124" s="114" t="s">
        <v>120</v>
      </c>
      <c r="C124" s="287" t="s">
        <v>202</v>
      </c>
      <c r="D124" s="288"/>
      <c r="E124" s="147">
        <v>22.48</v>
      </c>
      <c r="F124" s="97">
        <v>1599</v>
      </c>
      <c r="G124" s="148">
        <f t="shared" ref="G124:G127" si="31">E124*F124</f>
        <v>35945.520000000004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2673.6646539712101</v>
      </c>
      <c r="N124" s="152">
        <f>M124/L124</f>
        <v>534.73293079424207</v>
      </c>
      <c r="O124" s="154">
        <f>L124-I124</f>
        <v>0</v>
      </c>
      <c r="P124" s="155">
        <f>N124-K124</f>
        <v>-65.267069205757934</v>
      </c>
      <c r="Q124" s="156">
        <f>N124/K124</f>
        <v>0.89122155132373682</v>
      </c>
      <c r="R124" s="289">
        <f>Q140</f>
        <v>0.89541130949397862</v>
      </c>
      <c r="S124" s="157">
        <v>0.70841435185185186</v>
      </c>
      <c r="T124" s="158">
        <v>0.73333333333333328</v>
      </c>
      <c r="U124" s="159"/>
      <c r="V124" s="160">
        <v>35.88333333333324</v>
      </c>
      <c r="W124" s="161"/>
      <c r="X124" s="162"/>
      <c r="Y124" s="292"/>
      <c r="Z124" s="293"/>
      <c r="AA124" s="115">
        <f>M124-J124</f>
        <v>-326.3353460287899</v>
      </c>
      <c r="AB124" s="156">
        <f>M124/J124</f>
        <v>0.8912215513237367</v>
      </c>
      <c r="AC124" s="281">
        <f>AB140</f>
        <v>0.89541130949397862</v>
      </c>
    </row>
    <row r="125" spans="1:29" ht="15.75" customHeight="1">
      <c r="A125" s="295"/>
      <c r="B125" s="100" t="s">
        <v>120</v>
      </c>
      <c r="C125" s="274" t="s">
        <v>146</v>
      </c>
      <c r="D125" s="275"/>
      <c r="E125" s="101">
        <v>24.54</v>
      </c>
      <c r="F125" s="102">
        <v>2279</v>
      </c>
      <c r="G125" s="103">
        <f t="shared" si="31"/>
        <v>55926.659999999996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2674.1851368970069</v>
      </c>
      <c r="N125" s="106">
        <f>M125/L125</f>
        <v>668.54628422425174</v>
      </c>
      <c r="O125" s="108">
        <f>L125-I125</f>
        <v>0</v>
      </c>
      <c r="P125" s="109">
        <f>N125-K125</f>
        <v>-81.453715775748265</v>
      </c>
      <c r="Q125" s="110">
        <f>N125/K125</f>
        <v>0.89139504563233563</v>
      </c>
      <c r="R125" s="290"/>
      <c r="S125" s="47">
        <v>0.7368055555555556</v>
      </c>
      <c r="T125" s="48">
        <v>0.77231481481481479</v>
      </c>
      <c r="U125" s="111">
        <v>5.0000000000001421</v>
      </c>
      <c r="V125" s="112">
        <v>51.133333333333226</v>
      </c>
      <c r="W125" s="113"/>
      <c r="X125" s="116"/>
      <c r="Y125" s="276"/>
      <c r="Z125" s="277"/>
      <c r="AA125" s="117">
        <f>M125-J125</f>
        <v>-325.81486310299306</v>
      </c>
      <c r="AB125" s="110">
        <f>M125/J125</f>
        <v>0.89139504563233563</v>
      </c>
      <c r="AC125" s="282"/>
    </row>
    <row r="126" spans="1:29" ht="15.75" customHeight="1">
      <c r="A126" s="295"/>
      <c r="B126" s="100" t="s">
        <v>120</v>
      </c>
      <c r="C126" s="274" t="s">
        <v>143</v>
      </c>
      <c r="D126" s="275"/>
      <c r="E126" s="101">
        <v>16.7</v>
      </c>
      <c r="F126" s="102">
        <v>1525</v>
      </c>
      <c r="G126" s="103">
        <f t="shared" si="31"/>
        <v>25467.5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2969.1725256895497</v>
      </c>
      <c r="N126" s="106">
        <f>M126/L126</f>
        <v>989.72417522984995</v>
      </c>
      <c r="O126" s="108">
        <f>L126-I126</f>
        <v>0</v>
      </c>
      <c r="P126" s="109">
        <f>N126-K126</f>
        <v>-110.27582477015005</v>
      </c>
      <c r="Q126" s="110">
        <f>N126/K126</f>
        <v>0.89974925020895447</v>
      </c>
      <c r="R126" s="290"/>
      <c r="S126" s="47">
        <v>0.77651620370370367</v>
      </c>
      <c r="T126" s="48">
        <v>0.79791666666666672</v>
      </c>
      <c r="U126" s="111">
        <v>6.0499999999999865</v>
      </c>
      <c r="V126" s="112">
        <v>30.816666666666794</v>
      </c>
      <c r="W126" s="113"/>
      <c r="X126" s="116"/>
      <c r="Y126" s="276"/>
      <c r="Z126" s="277"/>
      <c r="AA126" s="117">
        <f>M126-J126</f>
        <v>-330.82747431045027</v>
      </c>
      <c r="AB126" s="110">
        <f>M126/J126</f>
        <v>0.89974925020895447</v>
      </c>
      <c r="AC126" s="282"/>
    </row>
    <row r="127" spans="1:29" ht="15.75" customHeight="1">
      <c r="A127" s="295"/>
      <c r="B127" s="100" t="s">
        <v>120</v>
      </c>
      <c r="C127" s="274" t="s">
        <v>148</v>
      </c>
      <c r="D127" s="275"/>
      <c r="E127" s="101">
        <v>17.89</v>
      </c>
      <c r="F127" s="102">
        <v>5759</v>
      </c>
      <c r="G127" s="103">
        <f t="shared" si="31"/>
        <v>103028.51000000001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2965.1601830663649</v>
      </c>
      <c r="N127" s="106">
        <f>M127/L127</f>
        <v>741.29004576659122</v>
      </c>
      <c r="O127" s="108">
        <f>L127-I127</f>
        <v>0</v>
      </c>
      <c r="P127" s="109">
        <f>N127-K127</f>
        <v>-83.70995423340878</v>
      </c>
      <c r="Q127" s="110">
        <f>N127/K127</f>
        <v>0.89853338880798939</v>
      </c>
      <c r="R127" s="290"/>
      <c r="S127" s="47">
        <v>0.80171296296296302</v>
      </c>
      <c r="T127" s="48">
        <v>0.88263888888888886</v>
      </c>
      <c r="U127" s="111">
        <v>5.4666666666666686</v>
      </c>
      <c r="V127" s="112">
        <v>116.53333333333322</v>
      </c>
      <c r="W127" s="113"/>
      <c r="X127" s="116"/>
      <c r="Y127" s="276"/>
      <c r="Z127" s="277"/>
      <c r="AA127" s="117">
        <f>M127-J127</f>
        <v>-334.83981693363512</v>
      </c>
      <c r="AB127" s="110">
        <f>M127/J127</f>
        <v>0.89853338880798939</v>
      </c>
      <c r="AC127" s="282"/>
    </row>
    <row r="128" spans="1:29" ht="15.75" customHeight="1">
      <c r="A128" s="296"/>
      <c r="B128" s="100"/>
      <c r="C128" s="274"/>
      <c r="D128" s="275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276"/>
      <c r="Z128" s="277"/>
      <c r="AA128" s="117"/>
      <c r="AB128" s="110"/>
      <c r="AC128" s="282"/>
    </row>
    <row r="129" spans="1:29" ht="15.75" customHeight="1">
      <c r="A129" s="296"/>
      <c r="B129" s="100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276"/>
      <c r="Z129" s="277"/>
      <c r="AA129" s="117"/>
      <c r="AB129" s="110"/>
      <c r="AC129" s="282"/>
    </row>
    <row r="130" spans="1:29" ht="15.75" customHeight="1">
      <c r="A130" s="296"/>
      <c r="B130" s="100"/>
      <c r="C130" s="274"/>
      <c r="D130" s="275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290"/>
      <c r="S130" s="47"/>
      <c r="T130" s="48"/>
      <c r="U130" s="111"/>
      <c r="V130" s="112"/>
      <c r="W130" s="113"/>
      <c r="X130" s="116"/>
      <c r="Y130" s="276"/>
      <c r="Z130" s="277"/>
      <c r="AA130" s="117"/>
      <c r="AB130" s="110"/>
      <c r="AC130" s="282"/>
    </row>
    <row r="131" spans="1:29" ht="15.75" customHeight="1">
      <c r="A131" s="296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96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96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13"/>
      <c r="X134" s="116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13"/>
      <c r="X135" s="116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13"/>
      <c r="X136" s="116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13"/>
      <c r="X137" s="116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13"/>
      <c r="X138" s="116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2820.5456249060326</v>
      </c>
      <c r="N140" s="138">
        <f>M140/L140</f>
        <v>705.13640622650814</v>
      </c>
      <c r="O140" s="139">
        <f>L140-I140</f>
        <v>0</v>
      </c>
      <c r="P140" s="140">
        <f>N140-K140</f>
        <v>-82.363593773491857</v>
      </c>
      <c r="Q140" s="141">
        <f>N140/K140</f>
        <v>0.89541130949397862</v>
      </c>
      <c r="R140" s="291"/>
      <c r="S140" s="142">
        <f>S124</f>
        <v>0.70841435185185186</v>
      </c>
      <c r="T140" s="143">
        <f>INDEX(T124:T139,COUNTA(T124:T139))</f>
        <v>0.88263888888888886</v>
      </c>
      <c r="U140" s="144"/>
      <c r="V140" s="166"/>
      <c r="W140" s="99"/>
      <c r="X140" s="69"/>
      <c r="Y140" s="279"/>
      <c r="Z140" s="280"/>
      <c r="AA140" s="168">
        <f>M140-J140</f>
        <v>-329.45437509396743</v>
      </c>
      <c r="AB140" s="141">
        <f>M140/J140</f>
        <v>0.89541130949397862</v>
      </c>
      <c r="AC140" s="283"/>
    </row>
    <row r="141" spans="1:29" ht="15.75" customHeight="1">
      <c r="A141" s="284" t="s">
        <v>147</v>
      </c>
      <c r="B141" s="114" t="s">
        <v>120</v>
      </c>
      <c r="C141" s="287" t="s">
        <v>145</v>
      </c>
      <c r="D141" s="288"/>
      <c r="E141" s="147">
        <v>22.28</v>
      </c>
      <c r="F141" s="97">
        <v>1866</v>
      </c>
      <c r="G141" s="148">
        <f t="shared" ref="G141:G143" si="36">E141*F141</f>
        <v>41574.480000000003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2967.1378091872762</v>
      </c>
      <c r="N141" s="152">
        <f>M141/L141</f>
        <v>593.42756183745519</v>
      </c>
      <c r="O141" s="154">
        <f>L141-I141</f>
        <v>0</v>
      </c>
      <c r="P141" s="155">
        <f>N141-K141</f>
        <v>-66.572438162544813</v>
      </c>
      <c r="Q141" s="156">
        <f>N141/K141</f>
        <v>0.8991326694506897</v>
      </c>
      <c r="R141" s="289">
        <f>Q157</f>
        <v>0.89854635722484433</v>
      </c>
      <c r="S141" s="157">
        <v>0.70851851851851855</v>
      </c>
      <c r="T141" s="158">
        <v>0.73472222222222228</v>
      </c>
      <c r="U141" s="159"/>
      <c r="V141" s="160">
        <v>37.73333333333337</v>
      </c>
      <c r="W141" s="161"/>
      <c r="X141" s="162"/>
      <c r="Y141" s="292"/>
      <c r="Z141" s="293"/>
      <c r="AA141" s="115">
        <f>M141-J141</f>
        <v>-332.86219081272384</v>
      </c>
      <c r="AB141" s="156">
        <f>M141/J141</f>
        <v>0.8991326694506897</v>
      </c>
      <c r="AC141" s="281">
        <f>AB157</f>
        <v>0.89854635722484422</v>
      </c>
    </row>
    <row r="142" spans="1:29" ht="15.75" customHeight="1">
      <c r="A142" s="285"/>
      <c r="B142" s="100" t="s">
        <v>120</v>
      </c>
      <c r="C142" s="274" t="s">
        <v>144</v>
      </c>
      <c r="D142" s="275"/>
      <c r="E142" s="101">
        <v>18.18</v>
      </c>
      <c r="F142" s="102">
        <v>833</v>
      </c>
      <c r="G142" s="103">
        <f t="shared" si="36"/>
        <v>15143.94</v>
      </c>
      <c r="H142" s="26"/>
      <c r="I142" s="104">
        <v>4</v>
      </c>
      <c r="J142" s="105">
        <v>3300</v>
      </c>
      <c r="K142" s="106">
        <f t="shared" ref="K142:K180" si="37">J142/I142</f>
        <v>825</v>
      </c>
      <c r="L142" s="107">
        <v>4</v>
      </c>
      <c r="M142" s="105">
        <f>F142/V142*60</f>
        <v>2966.1721068249126</v>
      </c>
      <c r="N142" s="106">
        <f>M142/L142</f>
        <v>741.54302670622815</v>
      </c>
      <c r="O142" s="108">
        <f>L142-I142</f>
        <v>0</v>
      </c>
      <c r="P142" s="109">
        <f>N142-K142</f>
        <v>-83.456973293771853</v>
      </c>
      <c r="Q142" s="110">
        <f>N142/K142</f>
        <v>0.89884003237118559</v>
      </c>
      <c r="R142" s="290"/>
      <c r="S142" s="47">
        <v>0.73829861111111106</v>
      </c>
      <c r="T142" s="48">
        <v>0.75</v>
      </c>
      <c r="U142" s="111">
        <v>5.1499999999998458</v>
      </c>
      <c r="V142" s="112">
        <v>16.850000000000076</v>
      </c>
      <c r="W142" s="113"/>
      <c r="X142" s="116"/>
      <c r="Y142" s="276"/>
      <c r="Z142" s="277"/>
      <c r="AA142" s="117">
        <f>M142-J142</f>
        <v>-333.82789317508741</v>
      </c>
      <c r="AB142" s="110">
        <f>M142/J142</f>
        <v>0.89884003237118559</v>
      </c>
      <c r="AC142" s="282"/>
    </row>
    <row r="143" spans="1:29" ht="15.75" customHeight="1">
      <c r="A143" s="285"/>
      <c r="B143" s="100" t="s">
        <v>120</v>
      </c>
      <c r="C143" s="274" t="s">
        <v>149</v>
      </c>
      <c r="D143" s="275"/>
      <c r="E143" s="101">
        <v>16.66</v>
      </c>
      <c r="F143" s="102">
        <v>8905</v>
      </c>
      <c r="G143" s="103">
        <f t="shared" si="36"/>
        <v>148357.29999999999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2962.299020513768</v>
      </c>
      <c r="N143" s="106">
        <f>M143/L143</f>
        <v>740.57475512844201</v>
      </c>
      <c r="O143" s="108">
        <f>L143-I143</f>
        <v>0</v>
      </c>
      <c r="P143" s="109">
        <f>N143-K143</f>
        <v>-84.425244871557993</v>
      </c>
      <c r="Q143" s="110">
        <f>N143/K143</f>
        <v>0.89766636985265702</v>
      </c>
      <c r="R143" s="290"/>
      <c r="S143" s="47">
        <v>0.75416666666666665</v>
      </c>
      <c r="T143" s="48">
        <v>0.87942129629629628</v>
      </c>
      <c r="U143" s="111">
        <v>5.9999999999999787</v>
      </c>
      <c r="V143" s="112">
        <v>180.36666666666667</v>
      </c>
      <c r="W143" s="113"/>
      <c r="X143" s="116"/>
      <c r="Y143" s="276"/>
      <c r="Z143" s="277"/>
      <c r="AA143" s="117">
        <f>M143-J143</f>
        <v>-337.70097948623197</v>
      </c>
      <c r="AB143" s="110">
        <f>M143/J143</f>
        <v>0.89766636985265702</v>
      </c>
      <c r="AC143" s="282"/>
    </row>
    <row r="144" spans="1:29" ht="15.75" customHeight="1">
      <c r="A144" s="285"/>
      <c r="B144" s="100"/>
      <c r="C144" s="274"/>
      <c r="D144" s="275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290"/>
      <c r="S144" s="47"/>
      <c r="T144" s="48"/>
      <c r="U144" s="111"/>
      <c r="V144" s="112"/>
      <c r="W144" s="113"/>
      <c r="X144" s="116"/>
      <c r="Y144" s="276"/>
      <c r="Z144" s="277"/>
      <c r="AA144" s="117"/>
      <c r="AB144" s="110"/>
      <c r="AC144" s="282"/>
    </row>
    <row r="145" spans="1:29" ht="15.75" customHeight="1">
      <c r="A145" s="285"/>
      <c r="B145" s="100"/>
      <c r="C145" s="274"/>
      <c r="D145" s="275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290"/>
      <c r="S145" s="47"/>
      <c r="T145" s="48"/>
      <c r="U145" s="111"/>
      <c r="V145" s="112"/>
      <c r="W145" s="113"/>
      <c r="X145" s="116"/>
      <c r="Y145" s="276"/>
      <c r="Z145" s="277"/>
      <c r="AA145" s="117"/>
      <c r="AB145" s="110"/>
      <c r="AC145" s="282"/>
    </row>
    <row r="146" spans="1:29" ht="15.75" customHeight="1">
      <c r="A146" s="285"/>
      <c r="B146" s="100"/>
      <c r="C146" s="274"/>
      <c r="D146" s="275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290"/>
      <c r="S146" s="47"/>
      <c r="T146" s="48"/>
      <c r="U146" s="111"/>
      <c r="V146" s="112"/>
      <c r="W146" s="113"/>
      <c r="X146" s="116"/>
      <c r="Y146" s="276"/>
      <c r="Z146" s="277"/>
      <c r="AA146" s="117"/>
      <c r="AB146" s="110"/>
      <c r="AC146" s="282"/>
    </row>
    <row r="147" spans="1:29" ht="15.75" customHeight="1">
      <c r="A147" s="285"/>
      <c r="B147" s="100"/>
      <c r="C147" s="274"/>
      <c r="D147" s="275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290"/>
      <c r="S147" s="47"/>
      <c r="T147" s="48"/>
      <c r="U147" s="111"/>
      <c r="V147" s="112"/>
      <c r="W147" s="113"/>
      <c r="X147" s="116"/>
      <c r="Y147" s="276"/>
      <c r="Z147" s="277"/>
      <c r="AA147" s="117"/>
      <c r="AB147" s="110"/>
      <c r="AC147" s="282"/>
    </row>
    <row r="148" spans="1:29" ht="15.75" customHeight="1">
      <c r="A148" s="285"/>
      <c r="B148" s="100"/>
      <c r="C148" s="274"/>
      <c r="D148" s="275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290"/>
      <c r="S148" s="47"/>
      <c r="T148" s="48"/>
      <c r="U148" s="111"/>
      <c r="V148" s="112"/>
      <c r="W148" s="113"/>
      <c r="X148" s="116"/>
      <c r="Y148" s="276"/>
      <c r="Z148" s="277"/>
      <c r="AA148" s="117"/>
      <c r="AB148" s="110"/>
      <c r="AC148" s="282"/>
    </row>
    <row r="149" spans="1:29" ht="15.75" customHeight="1">
      <c r="A149" s="285"/>
      <c r="B149" s="100"/>
      <c r="C149" s="274"/>
      <c r="D149" s="275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290"/>
      <c r="S149" s="47"/>
      <c r="T149" s="48"/>
      <c r="U149" s="111"/>
      <c r="V149" s="112"/>
      <c r="W149" s="113"/>
      <c r="X149" s="116"/>
      <c r="Y149" s="276"/>
      <c r="Z149" s="277"/>
      <c r="AA149" s="117"/>
      <c r="AB149" s="110"/>
      <c r="AC149" s="282"/>
    </row>
    <row r="150" spans="1:29" ht="15.75" customHeight="1">
      <c r="A150" s="285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13"/>
      <c r="X150" s="116"/>
      <c r="Y150" s="276"/>
      <c r="Z150" s="277"/>
      <c r="AA150" s="117"/>
      <c r="AB150" s="110"/>
      <c r="AC150" s="282"/>
    </row>
    <row r="151" spans="1:29" ht="15.75" customHeight="1">
      <c r="A151" s="285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17"/>
      <c r="AB151" s="110"/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17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17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26"/>
      <c r="X154" s="127"/>
      <c r="Y154" s="276"/>
      <c r="Z154" s="277"/>
      <c r="AA154" s="117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17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65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99"/>
      <c r="G157" s="135"/>
      <c r="H157" s="69"/>
      <c r="I157" s="136">
        <f t="shared" ref="I157:J157" si="38">AVERAGE(I141:I156)</f>
        <v>4.333333333333333</v>
      </c>
      <c r="J157" s="137">
        <f t="shared" si="38"/>
        <v>3300</v>
      </c>
      <c r="K157" s="138">
        <f t="shared" ref="K157" si="39">J157/I157</f>
        <v>761.53846153846155</v>
      </c>
      <c r="L157" s="136">
        <f t="shared" ref="L157:M157" si="40">AVERAGE(L141:L156)</f>
        <v>4.333333333333333</v>
      </c>
      <c r="M157" s="137">
        <f t="shared" si="40"/>
        <v>2965.2029788419859</v>
      </c>
      <c r="N157" s="138">
        <f>M157/L157</f>
        <v>684.27761050199683</v>
      </c>
      <c r="O157" s="139">
        <f>L157-I157</f>
        <v>0</v>
      </c>
      <c r="P157" s="140">
        <f>N157-K157</f>
        <v>-77.260851036464715</v>
      </c>
      <c r="Q157" s="141">
        <f>N157/K157</f>
        <v>0.89854635722484433</v>
      </c>
      <c r="R157" s="291"/>
      <c r="S157" s="142">
        <f>S141</f>
        <v>0.70851851851851855</v>
      </c>
      <c r="T157" s="143">
        <f>INDEX(T141:T156,COUNTA(T141:T156))</f>
        <v>0.87942129629629628</v>
      </c>
      <c r="U157" s="144"/>
      <c r="V157" s="166"/>
      <c r="W157" s="99"/>
      <c r="X157" s="69"/>
      <c r="Y157" s="279"/>
      <c r="Z157" s="280"/>
      <c r="AA157" s="168">
        <f>M157-J157</f>
        <v>-334.7970211580141</v>
      </c>
      <c r="AB157" s="141">
        <f>M157/J157</f>
        <v>0.89854635722484422</v>
      </c>
      <c r="AC157" s="283"/>
    </row>
    <row r="158" spans="1:29" ht="15.75" customHeight="1">
      <c r="A158" s="294" t="s">
        <v>150</v>
      </c>
      <c r="B158" s="114" t="s">
        <v>120</v>
      </c>
      <c r="C158" s="287" t="s">
        <v>151</v>
      </c>
      <c r="D158" s="288"/>
      <c r="E158" s="147">
        <v>14.03</v>
      </c>
      <c r="F158" s="97">
        <v>1472</v>
      </c>
      <c r="G158" s="148">
        <f t="shared" ref="G158:G161" si="41">E158*F158</f>
        <v>20652.16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2694.0518556177003</v>
      </c>
      <c r="N158" s="152">
        <f>M158/L158</f>
        <v>898.01728520590007</v>
      </c>
      <c r="O158" s="154">
        <f>L158-I158</f>
        <v>0</v>
      </c>
      <c r="P158" s="155">
        <f>N158-K158</f>
        <v>-101.98271479409993</v>
      </c>
      <c r="Q158" s="156">
        <f>N158/K158</f>
        <v>0.89801728520590007</v>
      </c>
      <c r="R158" s="289">
        <f>Q174</f>
        <v>0.88561242001708818</v>
      </c>
      <c r="S158" s="157">
        <v>0.70848379629629632</v>
      </c>
      <c r="T158" s="158">
        <v>0.73124999999999996</v>
      </c>
      <c r="U158" s="159"/>
      <c r="V158" s="160">
        <v>32.783333333333232</v>
      </c>
      <c r="W158" s="161"/>
      <c r="X158" s="162"/>
      <c r="Y158" s="292"/>
      <c r="Z158" s="293"/>
      <c r="AA158" s="115">
        <f>M158-J158</f>
        <v>-305.94814438229969</v>
      </c>
      <c r="AB158" s="156">
        <f>M158/J158</f>
        <v>0.89801728520590007</v>
      </c>
      <c r="AC158" s="281">
        <f>AB174</f>
        <v>0.88561242001708818</v>
      </c>
    </row>
    <row r="159" spans="1:29" ht="15.75" customHeight="1">
      <c r="A159" s="295"/>
      <c r="B159" s="100" t="s">
        <v>120</v>
      </c>
      <c r="C159" s="274" t="s">
        <v>156</v>
      </c>
      <c r="D159" s="275"/>
      <c r="E159" s="101">
        <v>18.18</v>
      </c>
      <c r="F159" s="102">
        <v>1397</v>
      </c>
      <c r="G159" s="103">
        <f t="shared" si="41"/>
        <v>25397.46</v>
      </c>
      <c r="H159" s="26"/>
      <c r="I159" s="104">
        <v>3</v>
      </c>
      <c r="J159" s="105">
        <v>3600</v>
      </c>
      <c r="K159" s="106">
        <f t="shared" si="37"/>
        <v>1200</v>
      </c>
      <c r="L159" s="107">
        <v>3</v>
      </c>
      <c r="M159" s="105">
        <f>F159/V159*60</f>
        <v>3153.1034482758746</v>
      </c>
      <c r="N159" s="106">
        <f>M159/L159</f>
        <v>1051.0344827586248</v>
      </c>
      <c r="O159" s="108">
        <f>L159-I159</f>
        <v>0</v>
      </c>
      <c r="P159" s="109">
        <f>N159-K159</f>
        <v>-148.96551724137521</v>
      </c>
      <c r="Q159" s="110">
        <f>N159/K159</f>
        <v>0.87586206896552066</v>
      </c>
      <c r="R159" s="290"/>
      <c r="S159" s="47">
        <v>0.74195601851851856</v>
      </c>
      <c r="T159" s="48">
        <v>0.76041666666666663</v>
      </c>
      <c r="U159" s="111">
        <v>15.416666666666785</v>
      </c>
      <c r="V159" s="112">
        <v>26.583333333333226</v>
      </c>
      <c r="W159" s="113"/>
      <c r="X159" s="116"/>
      <c r="Y159" s="276"/>
      <c r="Z159" s="277"/>
      <c r="AA159" s="117">
        <f>M159-J159</f>
        <v>-446.8965517241254</v>
      </c>
      <c r="AB159" s="110">
        <f>M159/J159</f>
        <v>0.87586206896552077</v>
      </c>
      <c r="AC159" s="282"/>
    </row>
    <row r="160" spans="1:29" ht="15.75" customHeight="1">
      <c r="A160" s="295"/>
      <c r="B160" s="100" t="s">
        <v>120</v>
      </c>
      <c r="C160" s="274" t="s">
        <v>153</v>
      </c>
      <c r="D160" s="275"/>
      <c r="E160" s="101">
        <v>14.28</v>
      </c>
      <c r="F160" s="102">
        <v>6587</v>
      </c>
      <c r="G160" s="103">
        <f t="shared" si="41"/>
        <v>94062.36</v>
      </c>
      <c r="H160" s="26">
        <v>2</v>
      </c>
      <c r="I160" s="104">
        <v>3</v>
      </c>
      <c r="J160" s="105">
        <v>3600</v>
      </c>
      <c r="K160" s="106">
        <f t="shared" si="37"/>
        <v>1200</v>
      </c>
      <c r="L160" s="107">
        <v>3</v>
      </c>
      <c r="M160" s="105">
        <f>F160/V160*60</f>
        <v>3149.5816177447205</v>
      </c>
      <c r="N160" s="106">
        <f>M160/L160</f>
        <v>1049.8605392482402</v>
      </c>
      <c r="O160" s="108">
        <f>L160-I160</f>
        <v>0</v>
      </c>
      <c r="P160" s="109">
        <f>N160-K160</f>
        <v>-150.13946075175977</v>
      </c>
      <c r="Q160" s="110">
        <f>N160/K160</f>
        <v>0.87488378270686684</v>
      </c>
      <c r="R160" s="290"/>
      <c r="S160" s="47">
        <v>0.77083333333333337</v>
      </c>
      <c r="T160" s="48">
        <v>0.85797453703703708</v>
      </c>
      <c r="U160" s="111">
        <v>15.000000000000107</v>
      </c>
      <c r="V160" s="112">
        <v>125.48333333333333</v>
      </c>
      <c r="W160" s="113">
        <v>0.85797453703703708</v>
      </c>
      <c r="X160" s="116">
        <v>0.91041666666666665</v>
      </c>
      <c r="Y160" s="276"/>
      <c r="Z160" s="277"/>
      <c r="AA160" s="117">
        <f>M160-J160</f>
        <v>-450.41838225527954</v>
      </c>
      <c r="AB160" s="110">
        <f>M160/J160</f>
        <v>0.87488378270686684</v>
      </c>
      <c r="AC160" s="282"/>
    </row>
    <row r="161" spans="1:29" ht="15.75" customHeight="1">
      <c r="A161" s="295"/>
      <c r="B161" s="100" t="s">
        <v>120</v>
      </c>
      <c r="C161" s="274" t="s">
        <v>151</v>
      </c>
      <c r="D161" s="275"/>
      <c r="E161" s="101">
        <v>14.03</v>
      </c>
      <c r="F161" s="102">
        <v>7287</v>
      </c>
      <c r="G161" s="103">
        <f t="shared" si="41"/>
        <v>102236.61</v>
      </c>
      <c r="H161" s="26"/>
      <c r="I161" s="104">
        <v>3</v>
      </c>
      <c r="J161" s="105">
        <v>3000</v>
      </c>
      <c r="K161" s="106">
        <f t="shared" si="37"/>
        <v>1000</v>
      </c>
      <c r="L161" s="107">
        <v>3</v>
      </c>
      <c r="M161" s="105">
        <f>F161/V161*60</f>
        <v>2693.3470225872688</v>
      </c>
      <c r="N161" s="106">
        <f>M161/L161</f>
        <v>897.78234086242298</v>
      </c>
      <c r="O161" s="108">
        <f>L161-I161</f>
        <v>0</v>
      </c>
      <c r="P161" s="109">
        <f>N161-K161</f>
        <v>-102.21765913757702</v>
      </c>
      <c r="Q161" s="110">
        <f>N161/K161</f>
        <v>0.89778234086242303</v>
      </c>
      <c r="R161" s="290"/>
      <c r="S161" s="47">
        <v>0.91041666666666665</v>
      </c>
      <c r="T161" s="48">
        <v>1.0231481481481481</v>
      </c>
      <c r="U161" s="111">
        <v>75.516666666666595</v>
      </c>
      <c r="V161" s="112">
        <v>162.33333333333334</v>
      </c>
      <c r="W161" s="113"/>
      <c r="X161" s="116"/>
      <c r="Y161" s="276"/>
      <c r="Z161" s="277"/>
      <c r="AA161" s="117">
        <f>M161-J161</f>
        <v>-306.65297741273116</v>
      </c>
      <c r="AB161" s="110">
        <f>M161/J161</f>
        <v>0.89778234086242292</v>
      </c>
      <c r="AC161" s="282"/>
    </row>
    <row r="162" spans="1:29" ht="15.75" customHeight="1">
      <c r="A162" s="296"/>
      <c r="B162" s="100"/>
      <c r="C162" s="274"/>
      <c r="D162" s="275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290"/>
      <c r="S162" s="47"/>
      <c r="T162" s="48"/>
      <c r="U162" s="111"/>
      <c r="V162" s="112"/>
      <c r="W162" s="113"/>
      <c r="X162" s="116"/>
      <c r="Y162" s="276"/>
      <c r="Z162" s="277"/>
      <c r="AA162" s="117"/>
      <c r="AB162" s="110"/>
      <c r="AC162" s="282"/>
    </row>
    <row r="163" spans="1:29" ht="15.75" customHeight="1">
      <c r="A163" s="296"/>
      <c r="B163" s="100"/>
      <c r="C163" s="274"/>
      <c r="D163" s="275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290"/>
      <c r="S163" s="47"/>
      <c r="T163" s="48"/>
      <c r="U163" s="111"/>
      <c r="V163" s="112"/>
      <c r="W163" s="113"/>
      <c r="X163" s="116"/>
      <c r="Y163" s="276"/>
      <c r="Z163" s="277"/>
      <c r="AA163" s="117"/>
      <c r="AB163" s="110"/>
      <c r="AC163" s="282"/>
    </row>
    <row r="164" spans="1:29" ht="15.75" customHeight="1">
      <c r="A164" s="296"/>
      <c r="B164" s="100"/>
      <c r="C164" s="274"/>
      <c r="D164" s="275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290"/>
      <c r="S164" s="47"/>
      <c r="T164" s="48"/>
      <c r="U164" s="111"/>
      <c r="V164" s="112"/>
      <c r="W164" s="113"/>
      <c r="X164" s="116"/>
      <c r="Y164" s="276"/>
      <c r="Z164" s="277"/>
      <c r="AA164" s="117"/>
      <c r="AB164" s="110"/>
      <c r="AC164" s="282"/>
    </row>
    <row r="165" spans="1:29" ht="15.75" customHeight="1">
      <c r="A165" s="296"/>
      <c r="B165" s="100"/>
      <c r="C165" s="274"/>
      <c r="D165" s="275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290"/>
      <c r="S165" s="47"/>
      <c r="T165" s="48"/>
      <c r="U165" s="111"/>
      <c r="V165" s="112"/>
      <c r="W165" s="113"/>
      <c r="X165" s="116"/>
      <c r="Y165" s="276"/>
      <c r="Z165" s="277"/>
      <c r="AA165" s="117"/>
      <c r="AB165" s="110"/>
      <c r="AC165" s="282"/>
    </row>
    <row r="166" spans="1:29" ht="15.75" customHeight="1">
      <c r="A166" s="296"/>
      <c r="B166" s="100"/>
      <c r="C166" s="274"/>
      <c r="D166" s="275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290"/>
      <c r="S166" s="47"/>
      <c r="T166" s="48"/>
      <c r="U166" s="111"/>
      <c r="V166" s="112"/>
      <c r="W166" s="113"/>
      <c r="X166" s="116"/>
      <c r="Y166" s="276"/>
      <c r="Z166" s="277"/>
      <c r="AA166" s="117"/>
      <c r="AB166" s="110"/>
      <c r="AC166" s="282"/>
    </row>
    <row r="167" spans="1:29" ht="15.75" customHeight="1">
      <c r="A167" s="296"/>
      <c r="B167" s="100"/>
      <c r="C167" s="274"/>
      <c r="D167" s="275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290"/>
      <c r="S167" s="47"/>
      <c r="T167" s="48"/>
      <c r="U167" s="111"/>
      <c r="V167" s="112"/>
      <c r="W167" s="113"/>
      <c r="X167" s="116"/>
      <c r="Y167" s="276"/>
      <c r="Z167" s="277"/>
      <c r="AA167" s="117"/>
      <c r="AB167" s="110"/>
      <c r="AC167" s="282"/>
    </row>
    <row r="168" spans="1:29" ht="15.75" customHeight="1">
      <c r="A168" s="296"/>
      <c r="B168" s="100"/>
      <c r="C168" s="274"/>
      <c r="D168" s="275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290"/>
      <c r="S168" s="47"/>
      <c r="T168" s="48"/>
      <c r="U168" s="111"/>
      <c r="V168" s="112"/>
      <c r="W168" s="126"/>
      <c r="X168" s="127"/>
      <c r="Y168" s="276"/>
      <c r="Z168" s="277"/>
      <c r="AA168" s="117"/>
      <c r="AB168" s="110"/>
      <c r="AC168" s="282"/>
    </row>
    <row r="169" spans="1:29" ht="15.75" customHeight="1">
      <c r="A169" s="296"/>
      <c r="B169" s="100"/>
      <c r="C169" s="274"/>
      <c r="D169" s="275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290"/>
      <c r="S169" s="47"/>
      <c r="T169" s="48"/>
      <c r="U169" s="111"/>
      <c r="V169" s="112"/>
      <c r="W169" s="126"/>
      <c r="X169" s="127"/>
      <c r="Y169" s="276"/>
      <c r="Z169" s="277"/>
      <c r="AA169" s="117"/>
      <c r="AB169" s="110"/>
      <c r="AC169" s="282"/>
    </row>
    <row r="170" spans="1:29" ht="15.75" customHeight="1">
      <c r="A170" s="296"/>
      <c r="B170" s="100"/>
      <c r="C170" s="274"/>
      <c r="D170" s="275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290"/>
      <c r="S170" s="47"/>
      <c r="T170" s="48"/>
      <c r="U170" s="111"/>
      <c r="V170" s="112"/>
      <c r="W170" s="126"/>
      <c r="X170" s="127"/>
      <c r="Y170" s="276"/>
      <c r="Z170" s="277"/>
      <c r="AA170" s="117"/>
      <c r="AB170" s="110"/>
      <c r="AC170" s="282"/>
    </row>
    <row r="171" spans="1:29" ht="15.75" customHeight="1">
      <c r="A171" s="296"/>
      <c r="B171" s="100"/>
      <c r="C171" s="274"/>
      <c r="D171" s="275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290"/>
      <c r="S171" s="47"/>
      <c r="T171" s="48"/>
      <c r="U171" s="111"/>
      <c r="V171" s="112"/>
      <c r="W171" s="126"/>
      <c r="X171" s="127"/>
      <c r="Y171" s="276"/>
      <c r="Z171" s="277"/>
      <c r="AA171" s="117"/>
      <c r="AB171" s="110"/>
      <c r="AC171" s="282"/>
    </row>
    <row r="172" spans="1:29" ht="15.75" customHeight="1">
      <c r="A172" s="296"/>
      <c r="B172" s="100"/>
      <c r="C172" s="274"/>
      <c r="D172" s="275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290"/>
      <c r="S172" s="47"/>
      <c r="T172" s="48"/>
      <c r="U172" s="111"/>
      <c r="V172" s="112"/>
      <c r="W172" s="126"/>
      <c r="X172" s="127"/>
      <c r="Y172" s="276"/>
      <c r="Z172" s="277"/>
      <c r="AA172" s="117"/>
      <c r="AB172" s="110"/>
      <c r="AC172" s="282"/>
    </row>
    <row r="173" spans="1:29" ht="15.75" customHeight="1">
      <c r="A173" s="296"/>
      <c r="B173" s="100"/>
      <c r="C173" s="274"/>
      <c r="D173" s="275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290"/>
      <c r="S173" s="119"/>
      <c r="T173" s="120"/>
      <c r="U173" s="130"/>
      <c r="V173" s="131"/>
      <c r="W173" s="126"/>
      <c r="X173" s="127"/>
      <c r="Y173" s="276"/>
      <c r="Z173" s="277"/>
      <c r="AA173" s="165"/>
      <c r="AB173" s="125"/>
      <c r="AC173" s="282"/>
    </row>
    <row r="174" spans="1:29" ht="15.75" customHeight="1" thickBot="1">
      <c r="A174" s="297"/>
      <c r="B174" s="133" t="s">
        <v>117</v>
      </c>
      <c r="C174" s="278"/>
      <c r="D174" s="278"/>
      <c r="E174" s="134"/>
      <c r="F174" s="99"/>
      <c r="G174" s="135"/>
      <c r="H174" s="69"/>
      <c r="I174" s="136">
        <f t="shared" ref="I174:J174" si="42">AVERAGE(I158:I173)</f>
        <v>3</v>
      </c>
      <c r="J174" s="137">
        <f t="shared" si="42"/>
        <v>3300</v>
      </c>
      <c r="K174" s="138">
        <f t="shared" ref="K174" si="43">J174/I174</f>
        <v>1100</v>
      </c>
      <c r="L174" s="136">
        <f t="shared" ref="L174:M174" si="44">AVERAGE(L158:L173)</f>
        <v>3</v>
      </c>
      <c r="M174" s="137">
        <f t="shared" si="44"/>
        <v>2922.5209860563909</v>
      </c>
      <c r="N174" s="138">
        <f t="shared" ref="N174:N180" si="45">M174/L174</f>
        <v>974.17366201879702</v>
      </c>
      <c r="O174" s="139">
        <f t="shared" ref="O174:O180" si="46">L174-I174</f>
        <v>0</v>
      </c>
      <c r="P174" s="140">
        <f t="shared" ref="P174:P180" si="47">N174-K174</f>
        <v>-125.82633798120298</v>
      </c>
      <c r="Q174" s="141">
        <f t="shared" ref="Q174:Q180" si="48">N174/K174</f>
        <v>0.88561242001708818</v>
      </c>
      <c r="R174" s="291"/>
      <c r="S174" s="142">
        <f>S158</f>
        <v>0.70848379629629632</v>
      </c>
      <c r="T174" s="143">
        <f>INDEX(T158:T173,COUNTA(T158:T173))</f>
        <v>1.0231481481481481</v>
      </c>
      <c r="U174" s="144"/>
      <c r="V174" s="166"/>
      <c r="W174" s="99"/>
      <c r="X174" s="69"/>
      <c r="Y174" s="279"/>
      <c r="Z174" s="280"/>
      <c r="AA174" s="168">
        <f t="shared" ref="AA174:AA180" si="49">M174-J174</f>
        <v>-377.47901394360906</v>
      </c>
      <c r="AB174" s="141">
        <f t="shared" ref="AB174:AB180" si="50">M174/J174</f>
        <v>0.88561242001708818</v>
      </c>
      <c r="AC174" s="283"/>
    </row>
    <row r="175" spans="1:29" ht="15.75" customHeight="1">
      <c r="A175" s="284" t="s">
        <v>154</v>
      </c>
      <c r="B175" s="114" t="s">
        <v>120</v>
      </c>
      <c r="C175" s="287" t="s">
        <v>155</v>
      </c>
      <c r="D175" s="288"/>
      <c r="E175" s="147">
        <v>18.18</v>
      </c>
      <c r="F175" s="97">
        <v>1132</v>
      </c>
      <c r="G175" s="148">
        <f t="shared" ref="G175:G180" si="51">E175*F175</f>
        <v>20579.759999999998</v>
      </c>
      <c r="H175" s="149">
        <v>2</v>
      </c>
      <c r="I175" s="150">
        <v>3</v>
      </c>
      <c r="J175" s="151">
        <v>3600</v>
      </c>
      <c r="K175" s="152">
        <f>J175/I175</f>
        <v>1200</v>
      </c>
      <c r="L175" s="153">
        <v>3</v>
      </c>
      <c r="M175" s="151">
        <f t="shared" ref="M175:M180" si="52">F175/V175*60</f>
        <v>3146.8725868726001</v>
      </c>
      <c r="N175" s="152">
        <f t="shared" si="45"/>
        <v>1048.9575289575334</v>
      </c>
      <c r="O175" s="154">
        <f t="shared" si="46"/>
        <v>0</v>
      </c>
      <c r="P175" s="155">
        <f t="shared" si="47"/>
        <v>-151.04247104246656</v>
      </c>
      <c r="Q175" s="156">
        <f t="shared" si="48"/>
        <v>0.87413127413127789</v>
      </c>
      <c r="R175" s="289">
        <f>Q191</f>
        <v>0.88268929993780143</v>
      </c>
      <c r="S175" s="157">
        <v>0.70862268518518523</v>
      </c>
      <c r="T175" s="158">
        <v>0.72361111111111109</v>
      </c>
      <c r="U175" s="159"/>
      <c r="V175" s="160">
        <v>21.583333333333243</v>
      </c>
      <c r="W175" s="158"/>
      <c r="X175" s="169"/>
      <c r="Y175" s="292"/>
      <c r="Z175" s="293"/>
      <c r="AA175" s="171">
        <f t="shared" si="49"/>
        <v>-453.1274131273999</v>
      </c>
      <c r="AB175" s="156">
        <f t="shared" si="50"/>
        <v>0.87413127413127778</v>
      </c>
      <c r="AC175" s="281">
        <f>AB191</f>
        <v>0.88268929993780143</v>
      </c>
    </row>
    <row r="176" spans="1:29" ht="15.75" customHeight="1">
      <c r="A176" s="285"/>
      <c r="B176" s="100" t="s">
        <v>120</v>
      </c>
      <c r="C176" s="274" t="s">
        <v>152</v>
      </c>
      <c r="D176" s="275"/>
      <c r="E176" s="101">
        <v>18.18</v>
      </c>
      <c r="F176" s="102">
        <v>2068</v>
      </c>
      <c r="G176" s="103">
        <f t="shared" si="51"/>
        <v>37596.239999999998</v>
      </c>
      <c r="H176" s="26"/>
      <c r="I176" s="104">
        <v>4</v>
      </c>
      <c r="J176" s="105">
        <v>3000</v>
      </c>
      <c r="K176" s="106">
        <f t="shared" si="37"/>
        <v>750</v>
      </c>
      <c r="L176" s="107">
        <v>4</v>
      </c>
      <c r="M176" s="105">
        <f t="shared" si="52"/>
        <v>2695.438088341778</v>
      </c>
      <c r="N176" s="106">
        <f t="shared" si="45"/>
        <v>673.8595220854445</v>
      </c>
      <c r="O176" s="108">
        <f t="shared" si="46"/>
        <v>0</v>
      </c>
      <c r="P176" s="109">
        <f t="shared" si="47"/>
        <v>-76.140477914555504</v>
      </c>
      <c r="Q176" s="110">
        <f t="shared" si="48"/>
        <v>0.89847936278059271</v>
      </c>
      <c r="R176" s="290"/>
      <c r="S176" s="47">
        <v>0.73402777777777772</v>
      </c>
      <c r="T176" s="48">
        <v>0.76599537037037035</v>
      </c>
      <c r="U176" s="111">
        <v>14.999999999999947</v>
      </c>
      <c r="V176" s="112">
        <v>46.033333333333388</v>
      </c>
      <c r="W176" s="113"/>
      <c r="X176" s="13"/>
      <c r="Y176" s="276"/>
      <c r="Z176" s="277"/>
      <c r="AA176" s="172">
        <f t="shared" si="49"/>
        <v>-304.56191165822202</v>
      </c>
      <c r="AB176" s="110">
        <f t="shared" si="50"/>
        <v>0.89847936278059271</v>
      </c>
      <c r="AC176" s="282"/>
    </row>
    <row r="177" spans="1:29" ht="15.75" customHeight="1">
      <c r="A177" s="285"/>
      <c r="B177" s="100" t="s">
        <v>120</v>
      </c>
      <c r="C177" s="274" t="s">
        <v>157</v>
      </c>
      <c r="D177" s="275"/>
      <c r="E177" s="101">
        <v>24.82</v>
      </c>
      <c r="F177" s="102">
        <v>2990</v>
      </c>
      <c r="G177" s="103">
        <f t="shared" si="51"/>
        <v>74211.8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 t="shared" si="52"/>
        <v>2934.5692475463457</v>
      </c>
      <c r="N177" s="106">
        <f t="shared" si="45"/>
        <v>733.64231188658641</v>
      </c>
      <c r="O177" s="108">
        <f t="shared" si="46"/>
        <v>0</v>
      </c>
      <c r="P177" s="109">
        <f t="shared" si="47"/>
        <v>-91.357688113413587</v>
      </c>
      <c r="Q177" s="110">
        <f t="shared" si="48"/>
        <v>0.88926340834737749</v>
      </c>
      <c r="R177" s="290"/>
      <c r="S177" s="47">
        <v>0.77708333333333335</v>
      </c>
      <c r="T177" s="48">
        <v>0.81953703703703706</v>
      </c>
      <c r="U177" s="111">
        <v>15.966666666666711</v>
      </c>
      <c r="V177" s="112">
        <v>61.133333333333354</v>
      </c>
      <c r="W177" s="113"/>
      <c r="X177" s="13"/>
      <c r="Y177" s="276"/>
      <c r="Z177" s="277"/>
      <c r="AA177" s="172">
        <f t="shared" si="49"/>
        <v>-365.43075245365435</v>
      </c>
      <c r="AB177" s="110">
        <f t="shared" si="50"/>
        <v>0.88926340834737749</v>
      </c>
      <c r="AC177" s="282"/>
    </row>
    <row r="178" spans="1:29" ht="15.75" customHeight="1">
      <c r="A178" s="285"/>
      <c r="B178" s="100" t="s">
        <v>120</v>
      </c>
      <c r="C178" s="274" t="s">
        <v>158</v>
      </c>
      <c r="D178" s="275"/>
      <c r="E178" s="101">
        <v>25.03</v>
      </c>
      <c r="F178" s="102">
        <v>2280</v>
      </c>
      <c r="G178" s="103">
        <f t="shared" si="51"/>
        <v>57068.4</v>
      </c>
      <c r="H178" s="26"/>
      <c r="I178" s="104">
        <v>4</v>
      </c>
      <c r="J178" s="105">
        <v>3300</v>
      </c>
      <c r="K178" s="106">
        <f t="shared" si="37"/>
        <v>825</v>
      </c>
      <c r="L178" s="107">
        <v>4</v>
      </c>
      <c r="M178" s="105">
        <f t="shared" si="52"/>
        <v>2933.523945675483</v>
      </c>
      <c r="N178" s="106">
        <f t="shared" si="45"/>
        <v>733.38098641887075</v>
      </c>
      <c r="O178" s="108">
        <f t="shared" si="46"/>
        <v>0</v>
      </c>
      <c r="P178" s="109">
        <f t="shared" si="47"/>
        <v>-91.619013581129252</v>
      </c>
      <c r="Q178" s="110">
        <f t="shared" si="48"/>
        <v>0.88894665020469177</v>
      </c>
      <c r="R178" s="290"/>
      <c r="S178" s="47">
        <v>0.83011574074074079</v>
      </c>
      <c r="T178" s="48">
        <v>0.86250000000000004</v>
      </c>
      <c r="U178" s="111">
        <v>15.23333333333337</v>
      </c>
      <c r="V178" s="112">
        <v>46.633333333333326</v>
      </c>
      <c r="W178" s="113">
        <v>0.86250000000000004</v>
      </c>
      <c r="X178" s="116">
        <v>0.91555555555555557</v>
      </c>
      <c r="Y178" s="276"/>
      <c r="Z178" s="277"/>
      <c r="AA178" s="172">
        <f t="shared" si="49"/>
        <v>-366.47605432451701</v>
      </c>
      <c r="AB178" s="110">
        <f t="shared" si="50"/>
        <v>0.88894665020469177</v>
      </c>
      <c r="AC178" s="282"/>
    </row>
    <row r="179" spans="1:29" ht="15.75" customHeight="1">
      <c r="A179" s="285"/>
      <c r="B179" s="100" t="s">
        <v>120</v>
      </c>
      <c r="C179" s="274" t="s">
        <v>155</v>
      </c>
      <c r="D179" s="275"/>
      <c r="E179" s="101">
        <v>18.18</v>
      </c>
      <c r="F179" s="102">
        <v>2864</v>
      </c>
      <c r="G179" s="103">
        <f t="shared" si="51"/>
        <v>52067.519999999997</v>
      </c>
      <c r="H179" s="13"/>
      <c r="I179" s="104">
        <v>3</v>
      </c>
      <c r="J179" s="105">
        <v>3600</v>
      </c>
      <c r="K179" s="106">
        <f t="shared" si="37"/>
        <v>1200</v>
      </c>
      <c r="L179" s="118">
        <v>3</v>
      </c>
      <c r="M179" s="105">
        <f t="shared" si="52"/>
        <v>3147.2527472527431</v>
      </c>
      <c r="N179" s="106">
        <f t="shared" si="45"/>
        <v>1049.0842490842476</v>
      </c>
      <c r="O179" s="108">
        <f t="shared" si="46"/>
        <v>0</v>
      </c>
      <c r="P179" s="109">
        <f t="shared" si="47"/>
        <v>-150.91575091575237</v>
      </c>
      <c r="Q179" s="110">
        <f t="shared" si="48"/>
        <v>0.87423687423687302</v>
      </c>
      <c r="R179" s="290"/>
      <c r="S179" s="47">
        <v>0.91555555555555557</v>
      </c>
      <c r="T179" s="48">
        <v>0.95347222222222228</v>
      </c>
      <c r="U179" s="111">
        <v>76.399999999999949</v>
      </c>
      <c r="V179" s="112">
        <v>54.600000000000065</v>
      </c>
      <c r="W179" s="113"/>
      <c r="X179" s="116"/>
      <c r="Y179" s="276"/>
      <c r="Z179" s="277"/>
      <c r="AA179" s="172">
        <f t="shared" si="49"/>
        <v>-452.74725274725688</v>
      </c>
      <c r="AB179" s="110">
        <f t="shared" si="50"/>
        <v>0.87423687423687313</v>
      </c>
      <c r="AC179" s="282"/>
    </row>
    <row r="180" spans="1:29" ht="15.75" customHeight="1">
      <c r="A180" s="285"/>
      <c r="B180" s="100" t="s">
        <v>120</v>
      </c>
      <c r="C180" s="274" t="s">
        <v>153</v>
      </c>
      <c r="D180" s="275"/>
      <c r="E180" s="101">
        <v>14.28</v>
      </c>
      <c r="F180" s="102">
        <v>4457</v>
      </c>
      <c r="G180" s="121">
        <f t="shared" si="51"/>
        <v>63645.96</v>
      </c>
      <c r="H180" s="122"/>
      <c r="I180" s="104">
        <v>3</v>
      </c>
      <c r="J180" s="105">
        <v>3600</v>
      </c>
      <c r="K180" s="106">
        <f t="shared" si="37"/>
        <v>1200</v>
      </c>
      <c r="L180" s="107">
        <v>3</v>
      </c>
      <c r="M180" s="105">
        <f t="shared" si="52"/>
        <v>3149.2051030422003</v>
      </c>
      <c r="N180" s="106">
        <f t="shared" si="45"/>
        <v>1049.7350343474002</v>
      </c>
      <c r="O180" s="108">
        <f t="shared" si="46"/>
        <v>0</v>
      </c>
      <c r="P180" s="109">
        <f t="shared" si="47"/>
        <v>-150.26496565259981</v>
      </c>
      <c r="Q180" s="110">
        <f t="shared" si="48"/>
        <v>0.87477919528950021</v>
      </c>
      <c r="R180" s="290"/>
      <c r="S180" s="47">
        <v>0.96464120370370365</v>
      </c>
      <c r="T180" s="48">
        <v>1.023611111111111</v>
      </c>
      <c r="U180" s="111">
        <v>16.083333333333183</v>
      </c>
      <c r="V180" s="112">
        <v>84.916666666666615</v>
      </c>
      <c r="W180" s="113"/>
      <c r="X180" s="50"/>
      <c r="Y180" s="276"/>
      <c r="Z180" s="277"/>
      <c r="AA180" s="172">
        <f t="shared" si="49"/>
        <v>-450.79489695779966</v>
      </c>
      <c r="AB180" s="110">
        <f t="shared" si="50"/>
        <v>0.8747791952895001</v>
      </c>
      <c r="AC180" s="282"/>
    </row>
    <row r="181" spans="1:29" ht="15.75" customHeight="1">
      <c r="A181" s="285"/>
      <c r="B181" s="100"/>
      <c r="C181" s="274"/>
      <c r="D181" s="275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290"/>
      <c r="S181" s="47"/>
      <c r="T181" s="48"/>
      <c r="U181" s="111"/>
      <c r="V181" s="112"/>
      <c r="W181" s="113"/>
      <c r="X181" s="116"/>
      <c r="Y181" s="276"/>
      <c r="Z181" s="277"/>
      <c r="AA181" s="172"/>
      <c r="AB181" s="110"/>
      <c r="AC181" s="282"/>
    </row>
    <row r="182" spans="1:29" ht="15.75" customHeight="1">
      <c r="A182" s="285"/>
      <c r="B182" s="100"/>
      <c r="C182" s="274"/>
      <c r="D182" s="275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290"/>
      <c r="S182" s="47"/>
      <c r="T182" s="48"/>
      <c r="U182" s="111"/>
      <c r="V182" s="112"/>
      <c r="W182" s="113"/>
      <c r="X182" s="116"/>
      <c r="Y182" s="276"/>
      <c r="Z182" s="277"/>
      <c r="AA182" s="172"/>
      <c r="AB182" s="110"/>
      <c r="AC182" s="282"/>
    </row>
    <row r="183" spans="1:29" ht="15.75" customHeight="1">
      <c r="A183" s="285"/>
      <c r="B183" s="100"/>
      <c r="C183" s="274"/>
      <c r="D183" s="275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290"/>
      <c r="S183" s="47"/>
      <c r="T183" s="48"/>
      <c r="U183" s="111"/>
      <c r="V183" s="112"/>
      <c r="W183" s="126"/>
      <c r="X183" s="127"/>
      <c r="Y183" s="276"/>
      <c r="Z183" s="277"/>
      <c r="AA183" s="172"/>
      <c r="AB183" s="110"/>
      <c r="AC183" s="282"/>
    </row>
    <row r="184" spans="1:29" ht="15.75" customHeight="1">
      <c r="A184" s="285"/>
      <c r="B184" s="100"/>
      <c r="C184" s="274"/>
      <c r="D184" s="275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290"/>
      <c r="S184" s="47"/>
      <c r="T184" s="48"/>
      <c r="U184" s="111"/>
      <c r="V184" s="112"/>
      <c r="W184" s="126"/>
      <c r="X184" s="127"/>
      <c r="Y184" s="276"/>
      <c r="Z184" s="277"/>
      <c r="AA184" s="172"/>
      <c r="AB184" s="110"/>
      <c r="AC184" s="282"/>
    </row>
    <row r="185" spans="1:29" ht="15.75" customHeight="1">
      <c r="A185" s="285"/>
      <c r="B185" s="100"/>
      <c r="C185" s="274"/>
      <c r="D185" s="275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290"/>
      <c r="S185" s="47"/>
      <c r="T185" s="48"/>
      <c r="U185" s="111"/>
      <c r="V185" s="112"/>
      <c r="W185" s="126"/>
      <c r="X185" s="127"/>
      <c r="Y185" s="276"/>
      <c r="Z185" s="277"/>
      <c r="AA185" s="172"/>
      <c r="AB185" s="110"/>
      <c r="AC185" s="282"/>
    </row>
    <row r="186" spans="1:29" ht="15.75" customHeight="1">
      <c r="A186" s="285"/>
      <c r="B186" s="100"/>
      <c r="C186" s="274"/>
      <c r="D186" s="275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290"/>
      <c r="S186" s="47"/>
      <c r="T186" s="48"/>
      <c r="U186" s="111"/>
      <c r="V186" s="112"/>
      <c r="W186" s="126"/>
      <c r="X186" s="127"/>
      <c r="Y186" s="276"/>
      <c r="Z186" s="277"/>
      <c r="AA186" s="172"/>
      <c r="AB186" s="110"/>
      <c r="AC186" s="282"/>
    </row>
    <row r="187" spans="1:29" ht="15.75" customHeight="1">
      <c r="A187" s="285"/>
      <c r="B187" s="100"/>
      <c r="C187" s="274"/>
      <c r="D187" s="275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290"/>
      <c r="S187" s="47"/>
      <c r="T187" s="48"/>
      <c r="U187" s="111"/>
      <c r="V187" s="112"/>
      <c r="W187" s="126"/>
      <c r="X187" s="127"/>
      <c r="Y187" s="276"/>
      <c r="Z187" s="277"/>
      <c r="AA187" s="172"/>
      <c r="AB187" s="110"/>
      <c r="AC187" s="282"/>
    </row>
    <row r="188" spans="1:29" ht="15.75" customHeight="1">
      <c r="A188" s="285"/>
      <c r="B188" s="100"/>
      <c r="C188" s="274"/>
      <c r="D188" s="275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290"/>
      <c r="S188" s="47"/>
      <c r="T188" s="48"/>
      <c r="U188" s="111"/>
      <c r="V188" s="112"/>
      <c r="W188" s="113"/>
      <c r="X188" s="116"/>
      <c r="Y188" s="276"/>
      <c r="Z188" s="277"/>
      <c r="AA188" s="172"/>
      <c r="AB188" s="110"/>
      <c r="AC188" s="282"/>
    </row>
    <row r="189" spans="1:29" ht="15.75" customHeight="1">
      <c r="A189" s="285"/>
      <c r="B189" s="100"/>
      <c r="C189" s="274"/>
      <c r="D189" s="275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290"/>
      <c r="S189" s="47"/>
      <c r="T189" s="48"/>
      <c r="U189" s="111"/>
      <c r="V189" s="112"/>
      <c r="W189" s="126"/>
      <c r="X189" s="127"/>
      <c r="Y189" s="276"/>
      <c r="Z189" s="277"/>
      <c r="AA189" s="172"/>
      <c r="AB189" s="110"/>
      <c r="AC189" s="282"/>
    </row>
    <row r="190" spans="1:29" ht="15.75" customHeight="1">
      <c r="A190" s="285"/>
      <c r="B190" s="100"/>
      <c r="C190" s="274"/>
      <c r="D190" s="275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290"/>
      <c r="S190" s="119"/>
      <c r="T190" s="120"/>
      <c r="U190" s="130"/>
      <c r="V190" s="131"/>
      <c r="W190" s="126"/>
      <c r="X190" s="127"/>
      <c r="Y190" s="276"/>
      <c r="Z190" s="277"/>
      <c r="AA190" s="173"/>
      <c r="AB190" s="125"/>
      <c r="AC190" s="282"/>
    </row>
    <row r="191" spans="1:29" ht="15.75" customHeight="1" thickBot="1">
      <c r="A191" s="286"/>
      <c r="B191" s="133" t="s">
        <v>117</v>
      </c>
      <c r="C191" s="278"/>
      <c r="D191" s="278"/>
      <c r="E191" s="134"/>
      <c r="F191" s="167"/>
      <c r="G191" s="135"/>
      <c r="H191" s="69"/>
      <c r="I191" s="136">
        <f t="shared" ref="I191:J191" si="53">AVERAGE(I175:I190)</f>
        <v>3.5</v>
      </c>
      <c r="J191" s="137">
        <f t="shared" si="53"/>
        <v>3400</v>
      </c>
      <c r="K191" s="138">
        <f t="shared" ref="K191" si="54">J191/I191</f>
        <v>971.42857142857144</v>
      </c>
      <c r="L191" s="136">
        <f t="shared" ref="L191:M191" si="55">AVERAGE(L175:L190)</f>
        <v>3.5</v>
      </c>
      <c r="M191" s="137">
        <f t="shared" si="55"/>
        <v>3001.143619788525</v>
      </c>
      <c r="N191" s="138">
        <f>M191/L191</f>
        <v>857.46960565386428</v>
      </c>
      <c r="O191" s="139">
        <f>L191-I191</f>
        <v>0</v>
      </c>
      <c r="P191" s="140">
        <f>N191-K191</f>
        <v>-113.95896577470717</v>
      </c>
      <c r="Q191" s="141">
        <f>N191/K191</f>
        <v>0.88268929993780143</v>
      </c>
      <c r="R191" s="291"/>
      <c r="S191" s="142">
        <f>S175</f>
        <v>0.70862268518518523</v>
      </c>
      <c r="T191" s="143">
        <f>INDEX(T175:T190,COUNTA(T175:T190))</f>
        <v>1.023611111111111</v>
      </c>
      <c r="U191" s="144"/>
      <c r="V191" s="166"/>
      <c r="W191" s="167"/>
      <c r="X191" s="138"/>
      <c r="Y191" s="279"/>
      <c r="Z191" s="280"/>
      <c r="AA191" s="174">
        <f>M191-J191</f>
        <v>-398.85638021147497</v>
      </c>
      <c r="AB191" s="141">
        <f>M191/J191</f>
        <v>0.88268929993780143</v>
      </c>
      <c r="AC191" s="283"/>
    </row>
    <row r="193" spans="25:26">
      <c r="Y193" s="273" t="s">
        <v>159</v>
      </c>
      <c r="Z193" s="273"/>
    </row>
    <row r="194" spans="25:26">
      <c r="Y194" s="273" t="s">
        <v>160</v>
      </c>
      <c r="Z194" s="273"/>
    </row>
    <row r="195" spans="25:26">
      <c r="Y195" s="273" t="s">
        <v>161</v>
      </c>
      <c r="Z195" s="273"/>
    </row>
    <row r="196" spans="25:26">
      <c r="Y196" s="273" t="s">
        <v>162</v>
      </c>
      <c r="Z196" s="273"/>
    </row>
    <row r="197" spans="25:26">
      <c r="Y197" s="273" t="s">
        <v>163</v>
      </c>
      <c r="Z197" s="273"/>
    </row>
    <row r="198" spans="25:26">
      <c r="Y198" s="273" t="s">
        <v>164</v>
      </c>
      <c r="Z198" s="273"/>
    </row>
    <row r="199" spans="25:26">
      <c r="Y199" s="273" t="s">
        <v>165</v>
      </c>
      <c r="Z199" s="273"/>
    </row>
    <row r="200" spans="25:26">
      <c r="Y200" s="273" t="s">
        <v>166</v>
      </c>
      <c r="Z200" s="273"/>
    </row>
    <row r="201" spans="25:26">
      <c r="Y201" s="273" t="s">
        <v>167</v>
      </c>
      <c r="Z201" s="273"/>
    </row>
    <row r="202" spans="25:26">
      <c r="Y202" s="273" t="s">
        <v>168</v>
      </c>
      <c r="Z202" s="273"/>
    </row>
    <row r="203" spans="25:26">
      <c r="Y203" s="273" t="s">
        <v>169</v>
      </c>
      <c r="Z203" s="273"/>
    </row>
    <row r="204" spans="25:26">
      <c r="Y204" s="273" t="s">
        <v>170</v>
      </c>
      <c r="Z204" s="273"/>
    </row>
    <row r="205" spans="25:26">
      <c r="Y205" s="273" t="s">
        <v>171</v>
      </c>
      <c r="Z205" s="273"/>
    </row>
  </sheetData>
  <mergeCells count="452"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91">
    <cfRule type="cellIs" dxfId="25" priority="1" operator="greaterThan">
      <formula>0</formula>
    </cfRule>
  </conditionalFormatting>
  <conditionalFormatting sqref="P5:P191 AA5:AA191">
    <cfRule type="cellIs" dxfId="24" priority="4" operator="lessThan">
      <formula>0</formula>
    </cfRule>
  </conditionalFormatting>
  <conditionalFormatting sqref="Q5:Q191 AB5:AB191">
    <cfRule type="cellIs" dxfId="23" priority="2" operator="greaterThan">
      <formula>1</formula>
    </cfRule>
    <cfRule type="cellIs" dxfId="22" priority="3" operator="lessThan">
      <formula>0.8</formula>
    </cfRule>
  </conditionalFormatting>
  <conditionalFormatting sqref="AC5:AC6 R5:R191 AC107:AC112">
    <cfRule type="cellIs" dxfId="21" priority="5" operator="lessThan">
      <formula>0.8</formula>
    </cfRule>
  </conditionalFormatting>
  <conditionalFormatting sqref="AC12:AC20">
    <cfRule type="cellIs" dxfId="20" priority="15" operator="lessThan">
      <formula>0.8</formula>
    </cfRule>
  </conditionalFormatting>
  <conditionalFormatting sqref="AC22:AC27">
    <cfRule type="cellIs" dxfId="19" priority="14" operator="lessThan">
      <formula>0.8</formula>
    </cfRule>
  </conditionalFormatting>
  <conditionalFormatting sqref="AC39:AC44">
    <cfRule type="cellIs" dxfId="18" priority="12" operator="lessThan">
      <formula>0.8</formula>
    </cfRule>
  </conditionalFormatting>
  <conditionalFormatting sqref="AC56">
    <cfRule type="cellIs" dxfId="17" priority="13" operator="lessThan">
      <formula>0.8</formula>
    </cfRule>
  </conditionalFormatting>
  <conditionalFormatting sqref="AC73">
    <cfRule type="cellIs" dxfId="16" priority="7" operator="lessThan">
      <formula>0.8</formula>
    </cfRule>
  </conditionalFormatting>
  <conditionalFormatting sqref="AC90:AC95">
    <cfRule type="cellIs" dxfId="15" priority="6" operator="lessThan">
      <formula>0.8</formula>
    </cfRule>
  </conditionalFormatting>
  <conditionalFormatting sqref="AC124">
    <cfRule type="cellIs" dxfId="14" priority="11" operator="lessThan">
      <formula>0.8</formula>
    </cfRule>
  </conditionalFormatting>
  <conditionalFormatting sqref="AC141">
    <cfRule type="cellIs" dxfId="13" priority="10" operator="lessThan">
      <formula>0.8</formula>
    </cfRule>
  </conditionalFormatting>
  <conditionalFormatting sqref="AC158">
    <cfRule type="cellIs" dxfId="12" priority="9" operator="lessThan">
      <formula>0.8</formula>
    </cfRule>
  </conditionalFormatting>
  <conditionalFormatting sqref="AC175:AC180">
    <cfRule type="cellIs" dxfId="11" priority="8" operator="lessThan">
      <formula>0.8</formula>
    </cfRule>
  </conditionalFormatting>
  <dataValidations count="1">
    <dataValidation type="list" allowBlank="1" showInputMessage="1" showErrorMessage="1" sqref="Y5:Z191" xr:uid="{733EFBDA-EFCE-49BD-842E-D6004A5A03C0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250C3-280F-4B67-A113-6AC147FFD477}">
  <sheetPr>
    <tabColor theme="9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O42" sqref="O42"/>
      <selection pane="bottomLeft" activeCell="AC121" sqref="AC12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62539</v>
      </c>
      <c r="E1" s="88" t="s">
        <v>3</v>
      </c>
      <c r="F1" s="89">
        <f>SUM(G5:G123)</f>
        <v>3147977.2499999995</v>
      </c>
      <c r="G1" s="90" t="s">
        <v>84</v>
      </c>
      <c r="H1" s="91">
        <f>L21+L38+L55+L72+L89+L106+L123</f>
        <v>133.41666666666666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205</v>
      </c>
      <c r="Z1" s="192" t="s">
        <v>206</v>
      </c>
      <c r="AA1" s="370" t="s">
        <v>173</v>
      </c>
      <c r="AB1" s="371"/>
      <c r="AC1" s="176" t="s">
        <v>19</v>
      </c>
      <c r="AD1" s="177" t="s">
        <v>172</v>
      </c>
      <c r="AE1" s="338" t="s">
        <v>90</v>
      </c>
      <c r="AF1" s="353"/>
      <c r="AG1" s="354"/>
    </row>
    <row r="2" spans="1:33" ht="26.25" customHeight="1" thickBot="1">
      <c r="A2" s="331">
        <v>46082</v>
      </c>
      <c r="B2" s="332"/>
      <c r="C2" s="92" t="s">
        <v>40</v>
      </c>
      <c r="D2" s="93">
        <f>AVERAGE(N21,N38,N55,N72,N89,N106,N123)</f>
        <v>143.07249033315409</v>
      </c>
      <c r="E2" s="93" t="s">
        <v>91</v>
      </c>
      <c r="F2" s="94">
        <f>F1/D1</f>
        <v>50.336226194854405</v>
      </c>
      <c r="G2" s="95" t="s">
        <v>92</v>
      </c>
      <c r="H2" s="96">
        <f>COUNT(H5:H123)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SUM(Y21,Y38,Y55,Y72,Y89,Y106,Y123)</f>
        <v>0</v>
      </c>
      <c r="Z2" s="193">
        <f>SUM(Z21,Z38,Z55,Z72,Z89,Z106,Z123)</f>
        <v>0</v>
      </c>
      <c r="AA2" s="372"/>
      <c r="AB2" s="373"/>
      <c r="AC2" s="201">
        <f>SUM(AC21,AC38,AC55,AC72,AC89,AC106,AC123)</f>
        <v>47</v>
      </c>
      <c r="AD2" s="202">
        <f>SUM(AD21,AD38,AD55,AD72,AD89,AD106,AD123)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207</v>
      </c>
      <c r="Z3" s="364"/>
      <c r="AA3" s="366" t="s">
        <v>108</v>
      </c>
      <c r="AB3" s="367"/>
      <c r="AC3" s="363" t="s">
        <v>208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8"/>
      <c r="AB4" s="369"/>
      <c r="AC4" s="194" t="s">
        <v>174</v>
      </c>
      <c r="AD4" s="195" t="s">
        <v>175</v>
      </c>
      <c r="AE4" s="312"/>
      <c r="AF4" s="299"/>
      <c r="AG4" s="301"/>
    </row>
    <row r="5" spans="1:33" ht="15.75" customHeight="1">
      <c r="A5" s="284" t="s">
        <v>180</v>
      </c>
      <c r="B5" s="114" t="s">
        <v>181</v>
      </c>
      <c r="C5" s="362" t="s">
        <v>182</v>
      </c>
      <c r="D5" s="362"/>
      <c r="E5" s="147">
        <v>56.77</v>
      </c>
      <c r="F5" s="151">
        <v>5220</v>
      </c>
      <c r="G5" s="148">
        <f t="shared" ref="G5:G7" si="0">E5*F5</f>
        <v>296339.40000000002</v>
      </c>
      <c r="H5" s="149"/>
      <c r="I5" s="150">
        <v>25</v>
      </c>
      <c r="J5" s="151">
        <v>2000</v>
      </c>
      <c r="K5" s="152">
        <f>J5/I5</f>
        <v>80</v>
      </c>
      <c r="L5" s="153">
        <v>25</v>
      </c>
      <c r="M5" s="151">
        <f>F5/V5*60</f>
        <v>1782.7530594820232</v>
      </c>
      <c r="N5" s="152">
        <f>M5/L5</f>
        <v>71.310122379280926</v>
      </c>
      <c r="O5" s="154">
        <f>L5-I5</f>
        <v>0</v>
      </c>
      <c r="P5" s="155">
        <f>N5-K5</f>
        <v>-8.6898776207190735</v>
      </c>
      <c r="Q5" s="156">
        <f>N5/K5</f>
        <v>0.89137652974101156</v>
      </c>
      <c r="R5" s="289">
        <f>Q21</f>
        <v>0.89180911377158634</v>
      </c>
      <c r="S5" s="157">
        <v>0.29188657407407409</v>
      </c>
      <c r="T5" s="158">
        <v>0.41388888888888886</v>
      </c>
      <c r="U5" s="159"/>
      <c r="V5" s="160">
        <v>175.68333333333328</v>
      </c>
      <c r="W5" s="181"/>
      <c r="X5" s="152"/>
      <c r="Y5" s="12"/>
      <c r="Z5" s="198"/>
      <c r="AA5" s="292"/>
      <c r="AB5" s="293"/>
      <c r="AC5" s="12">
        <v>4</v>
      </c>
      <c r="AD5" s="198"/>
      <c r="AE5" s="178">
        <f>M5-J5</f>
        <v>-217.24694051797678</v>
      </c>
      <c r="AF5" s="132">
        <f>M5/J5</f>
        <v>0.89137652974101156</v>
      </c>
      <c r="AG5" s="365">
        <f>AF21</f>
        <v>0.89180911377158634</v>
      </c>
    </row>
    <row r="6" spans="1:33" ht="15.75" customHeight="1">
      <c r="A6" s="285"/>
      <c r="B6" s="100" t="s">
        <v>183</v>
      </c>
      <c r="C6" s="361" t="s">
        <v>184</v>
      </c>
      <c r="D6" s="361"/>
      <c r="E6" s="101">
        <v>77.34</v>
      </c>
      <c r="F6" s="102">
        <v>2726</v>
      </c>
      <c r="G6" s="103">
        <f t="shared" si="0"/>
        <v>210828.84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1784.6153846153843</v>
      </c>
      <c r="N6" s="106">
        <f>M6/L6</f>
        <v>74.358974358974351</v>
      </c>
      <c r="O6" s="108">
        <f>L6-I6</f>
        <v>0</v>
      </c>
      <c r="P6" s="109">
        <f>N6-K6</f>
        <v>-8.974358974358978</v>
      </c>
      <c r="Q6" s="110">
        <f>N6/K6</f>
        <v>0.89230769230769225</v>
      </c>
      <c r="R6" s="290"/>
      <c r="S6" s="47">
        <v>0.41760416666666667</v>
      </c>
      <c r="T6" s="48">
        <v>0.48125000000000001</v>
      </c>
      <c r="U6" s="111">
        <v>5.3500000000000369</v>
      </c>
      <c r="V6" s="112">
        <v>91.65000000000002</v>
      </c>
      <c r="W6" s="113">
        <v>0.48125000000000001</v>
      </c>
      <c r="X6" s="116">
        <v>0.52019675925925923</v>
      </c>
      <c r="Y6" s="12"/>
      <c r="Z6" s="198"/>
      <c r="AA6" s="276"/>
      <c r="AB6" s="277"/>
      <c r="AC6" s="12">
        <v>2</v>
      </c>
      <c r="AD6" s="198"/>
      <c r="AE6" s="117">
        <f>M6-J6</f>
        <v>-215.3846153846157</v>
      </c>
      <c r="AF6" s="110">
        <f>M6/J6</f>
        <v>0.89230769230769214</v>
      </c>
      <c r="AG6" s="359"/>
    </row>
    <row r="7" spans="1:33" ht="15.75" customHeight="1">
      <c r="A7" s="285"/>
      <c r="B7" s="100" t="s">
        <v>183</v>
      </c>
      <c r="C7" s="361" t="s">
        <v>186</v>
      </c>
      <c r="D7" s="361"/>
      <c r="E7" s="101">
        <v>59.52</v>
      </c>
      <c r="F7" s="102">
        <v>6210</v>
      </c>
      <c r="G7" s="103">
        <f t="shared" si="0"/>
        <v>369619.20000000001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1783.4862385321101</v>
      </c>
      <c r="N7" s="106">
        <f>M7/L7</f>
        <v>71.339449541284409</v>
      </c>
      <c r="O7" s="108">
        <f>L7-I7</f>
        <v>0</v>
      </c>
      <c r="P7" s="109">
        <f>N7-K7</f>
        <v>-8.6605504587155906</v>
      </c>
      <c r="Q7" s="110">
        <f>N7/K7</f>
        <v>0.8917431192660551</v>
      </c>
      <c r="R7" s="290"/>
      <c r="S7" s="47">
        <v>0.52019675925925923</v>
      </c>
      <c r="T7" s="48">
        <v>0.66527777777777775</v>
      </c>
      <c r="U7" s="111">
        <v>56.083333333333279</v>
      </c>
      <c r="V7" s="112">
        <v>208.91666666666666</v>
      </c>
      <c r="W7" s="113"/>
      <c r="X7" s="116"/>
      <c r="Y7" s="12"/>
      <c r="Z7" s="198"/>
      <c r="AA7" s="276"/>
      <c r="AB7" s="277"/>
      <c r="AC7" s="12">
        <v>5</v>
      </c>
      <c r="AD7" s="198"/>
      <c r="AE7" s="117">
        <f>M7-J7</f>
        <v>-216.51376146788994</v>
      </c>
      <c r="AF7" s="110">
        <f>M7/J7</f>
        <v>0.89174311926605498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24.666666666666668</v>
      </c>
      <c r="J21" s="137">
        <f t="shared" si="2"/>
        <v>2000</v>
      </c>
      <c r="K21" s="138">
        <f t="shared" ref="K21" si="3">J21/I21</f>
        <v>81.081081081081081</v>
      </c>
      <c r="L21" s="136">
        <f t="shared" ref="L21:M21" si="4">AVERAGE(L5:L20)</f>
        <v>24.666666666666668</v>
      </c>
      <c r="M21" s="137">
        <f t="shared" si="4"/>
        <v>1783.6182275431727</v>
      </c>
      <c r="N21" s="138">
        <f>M21/L21</f>
        <v>72.308847062561057</v>
      </c>
      <c r="O21" s="139">
        <f>L21-I21</f>
        <v>0</v>
      </c>
      <c r="P21" s="140">
        <f>N21-K21</f>
        <v>-8.7722340185200238</v>
      </c>
      <c r="Q21" s="141">
        <f>N21/K21</f>
        <v>0.89180911377158634</v>
      </c>
      <c r="R21" s="291"/>
      <c r="S21" s="142">
        <f>S5</f>
        <v>0.29188657407407409</v>
      </c>
      <c r="T21" s="143">
        <f>INDEX(T5:T20,COUNTA(T5:T20))</f>
        <v>0.66527777777777775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11</v>
      </c>
      <c r="AD21" s="180">
        <f>SUM(AD5:AD20)</f>
        <v>0</v>
      </c>
      <c r="AE21" s="168">
        <f>M21-J21</f>
        <v>-216.38177245682732</v>
      </c>
      <c r="AF21" s="141">
        <f>M21/J21</f>
        <v>0.89180911377158634</v>
      </c>
      <c r="AG21" s="360"/>
    </row>
    <row r="22" spans="1:33" ht="15.75" customHeight="1">
      <c r="A22" s="294" t="s">
        <v>187</v>
      </c>
      <c r="B22" s="146" t="s">
        <v>183</v>
      </c>
      <c r="C22" s="287" t="s">
        <v>193</v>
      </c>
      <c r="D22" s="288"/>
      <c r="E22" s="147">
        <v>71.55</v>
      </c>
      <c r="F22" s="159">
        <v>3259</v>
      </c>
      <c r="G22" s="148">
        <f t="shared" ref="G22:G24" si="5">E22*F22</f>
        <v>233181.44999999998</v>
      </c>
      <c r="H22" s="149"/>
      <c r="I22" s="153">
        <v>22</v>
      </c>
      <c r="J22" s="151">
        <v>2000</v>
      </c>
      <c r="K22" s="152">
        <f>J22/I22</f>
        <v>90.909090909090907</v>
      </c>
      <c r="L22" s="153">
        <v>22</v>
      </c>
      <c r="M22" s="151">
        <f>F22/V22*60</f>
        <v>1784.1240875912404</v>
      </c>
      <c r="N22" s="152">
        <f>M22/L22</f>
        <v>81.096549435965471</v>
      </c>
      <c r="O22" s="154">
        <f>L22-I22</f>
        <v>0</v>
      </c>
      <c r="P22" s="155">
        <f>N22-K22</f>
        <v>-9.8125414731254352</v>
      </c>
      <c r="Q22" s="156">
        <f>N22/K22</f>
        <v>0.89206204379562026</v>
      </c>
      <c r="R22" s="289">
        <f>Q38</f>
        <v>0.89819164035875987</v>
      </c>
      <c r="S22" s="157">
        <v>0.29194444444444445</v>
      </c>
      <c r="T22" s="158">
        <v>0.36805555555555558</v>
      </c>
      <c r="U22" s="159"/>
      <c r="V22" s="160">
        <v>109.60000000000002</v>
      </c>
      <c r="W22" s="97"/>
      <c r="X22" s="98"/>
      <c r="Y22" s="12"/>
      <c r="Z22" s="198"/>
      <c r="AA22" s="292"/>
      <c r="AB22" s="293"/>
      <c r="AC22" s="12">
        <v>2</v>
      </c>
      <c r="AD22" s="198"/>
      <c r="AE22" s="115">
        <f>M22-J22</f>
        <v>-215.87591240875963</v>
      </c>
      <c r="AF22" s="156">
        <f>M22/J22</f>
        <v>0.89206204379562015</v>
      </c>
      <c r="AG22" s="358">
        <f>AF38</f>
        <v>0.91244865052318458</v>
      </c>
    </row>
    <row r="23" spans="1:33" ht="15.75" customHeight="1">
      <c r="A23" s="295"/>
      <c r="B23" s="163" t="s">
        <v>183</v>
      </c>
      <c r="C23" s="274" t="s">
        <v>192</v>
      </c>
      <c r="D23" s="275"/>
      <c r="E23" s="101">
        <v>53.76</v>
      </c>
      <c r="F23" s="111">
        <v>3999</v>
      </c>
      <c r="G23" s="103">
        <f t="shared" si="5"/>
        <v>214986.23999999999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1784.6039419858685</v>
      </c>
      <c r="N23" s="106">
        <f>M23/L23</f>
        <v>89.23019709929342</v>
      </c>
      <c r="O23" s="108">
        <f>L23-I23</f>
        <v>0</v>
      </c>
      <c r="P23" s="109">
        <f>N23-K23</f>
        <v>-10.76980290070658</v>
      </c>
      <c r="Q23" s="110">
        <f>N23/K23</f>
        <v>0.89230197099293418</v>
      </c>
      <c r="R23" s="290"/>
      <c r="S23" s="47">
        <v>0.37152777777777779</v>
      </c>
      <c r="T23" s="48">
        <v>0.46489583333333334</v>
      </c>
      <c r="U23" s="111">
        <v>4.9999999999999822</v>
      </c>
      <c r="V23" s="112">
        <v>134.44999999999999</v>
      </c>
      <c r="W23" s="113">
        <v>0.46489583333333334</v>
      </c>
      <c r="X23" s="116">
        <v>0.50354166666666667</v>
      </c>
      <c r="Y23" s="12"/>
      <c r="Z23" s="198"/>
      <c r="AA23" s="276"/>
      <c r="AB23" s="277"/>
      <c r="AC23" s="12">
        <v>3</v>
      </c>
      <c r="AD23" s="198"/>
      <c r="AE23" s="117">
        <f>M23-J23</f>
        <v>-215.39605801413154</v>
      </c>
      <c r="AF23" s="110">
        <f>M23/J23</f>
        <v>0.89230197099293418</v>
      </c>
      <c r="AG23" s="359"/>
    </row>
    <row r="24" spans="1:33" ht="15.75" customHeight="1">
      <c r="A24" s="295"/>
      <c r="B24" s="163" t="s">
        <v>178</v>
      </c>
      <c r="C24" s="274" t="s">
        <v>179</v>
      </c>
      <c r="D24" s="275"/>
      <c r="E24" s="101">
        <v>29.97</v>
      </c>
      <c r="F24" s="111">
        <v>3104</v>
      </c>
      <c r="G24" s="103">
        <f t="shared" si="5"/>
        <v>93026.87999999999</v>
      </c>
      <c r="H24" s="26"/>
      <c r="I24" s="107">
        <v>21</v>
      </c>
      <c r="J24" s="105">
        <v>2790</v>
      </c>
      <c r="K24" s="106">
        <f t="shared" si="1"/>
        <v>132.85714285714286</v>
      </c>
      <c r="L24" s="107">
        <v>22</v>
      </c>
      <c r="M24" s="105">
        <f>F24/V24*60</f>
        <v>2626.7983074753156</v>
      </c>
      <c r="N24" s="106">
        <f>M24/L24</f>
        <v>119.3999230670598</v>
      </c>
      <c r="O24" s="108">
        <f>L24-I24</f>
        <v>1</v>
      </c>
      <c r="P24" s="109">
        <f>N24-K24</f>
        <v>-13.457219790083059</v>
      </c>
      <c r="Q24" s="110">
        <f>N24/K24</f>
        <v>0.89870909835421353</v>
      </c>
      <c r="R24" s="290"/>
      <c r="S24" s="47">
        <v>0.50354166666666667</v>
      </c>
      <c r="T24" s="48">
        <v>0.55277777777777781</v>
      </c>
      <c r="U24" s="111">
        <v>55.649999999999984</v>
      </c>
      <c r="V24" s="112">
        <v>70.900000000000048</v>
      </c>
      <c r="W24" s="113"/>
      <c r="X24" s="116"/>
      <c r="Y24" s="12"/>
      <c r="Z24" s="198"/>
      <c r="AA24" s="276"/>
      <c r="AB24" s="277"/>
      <c r="AC24" s="12">
        <v>1</v>
      </c>
      <c r="AD24" s="198"/>
      <c r="AE24" s="117">
        <f>M24-J24</f>
        <v>-163.2016925246844</v>
      </c>
      <c r="AF24" s="110">
        <f>M24/J24</f>
        <v>0.94150476970441421</v>
      </c>
      <c r="AG24" s="359"/>
    </row>
    <row r="25" spans="1:33" ht="15.75" customHeight="1">
      <c r="A25" s="295"/>
      <c r="B25" s="163"/>
      <c r="C25" s="274"/>
      <c r="D25" s="275"/>
      <c r="E25" s="101"/>
      <c r="F25" s="111"/>
      <c r="G25" s="103"/>
      <c r="H25" s="26"/>
      <c r="I25" s="107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12"/>
      <c r="Z25" s="198"/>
      <c r="AA25" s="276"/>
      <c r="AB25" s="277"/>
      <c r="AC25" s="12"/>
      <c r="AD25" s="198"/>
      <c r="AE25" s="117"/>
      <c r="AF25" s="110"/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21</v>
      </c>
      <c r="J38" s="137">
        <f t="shared" si="6"/>
        <v>2263.3333333333335</v>
      </c>
      <c r="K38" s="138">
        <f t="shared" ref="K38" si="7">J38/I38</f>
        <v>107.77777777777779</v>
      </c>
      <c r="L38" s="136">
        <f t="shared" ref="L38:M38" si="8">AVERAGE(L22:L37)</f>
        <v>21.333333333333332</v>
      </c>
      <c r="M38" s="137">
        <f t="shared" si="8"/>
        <v>2065.1754456841413</v>
      </c>
      <c r="N38" s="138">
        <f>M38/L38</f>
        <v>96.805099016444132</v>
      </c>
      <c r="O38" s="139">
        <f>L38-I38</f>
        <v>0.33333333333333215</v>
      </c>
      <c r="P38" s="140">
        <f>N38-K38</f>
        <v>-10.972678761333654</v>
      </c>
      <c r="Q38" s="141">
        <f>N38/K38</f>
        <v>0.89819164035875987</v>
      </c>
      <c r="R38" s="291"/>
      <c r="S38" s="142">
        <f>S22</f>
        <v>0.29194444444444445</v>
      </c>
      <c r="T38" s="143">
        <f>INDEX(T22:T37,COUNTA(T22:T37))</f>
        <v>0.55277777777777781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6</v>
      </c>
      <c r="AD38" s="180">
        <f>SUM(AD22:AD37)</f>
        <v>0</v>
      </c>
      <c r="AE38" s="168">
        <f>M38-J38</f>
        <v>-198.15788764919216</v>
      </c>
      <c r="AF38" s="141">
        <f>M38/J38</f>
        <v>0.91244865052318458</v>
      </c>
      <c r="AG38" s="360"/>
    </row>
    <row r="39" spans="1:33" ht="15.75" customHeight="1">
      <c r="A39" s="284" t="s">
        <v>189</v>
      </c>
      <c r="B39" s="146" t="s">
        <v>183</v>
      </c>
      <c r="C39" s="287" t="s">
        <v>190</v>
      </c>
      <c r="D39" s="288"/>
      <c r="E39" s="147">
        <v>47.37</v>
      </c>
      <c r="F39" s="97">
        <v>2183</v>
      </c>
      <c r="G39" s="148">
        <f t="shared" ref="G39:G42" si="9">E39*F39</f>
        <v>103408.70999999999</v>
      </c>
      <c r="H39" s="149"/>
      <c r="I39" s="150">
        <v>21</v>
      </c>
      <c r="J39" s="151">
        <v>2000</v>
      </c>
      <c r="K39" s="152">
        <f>J39/I39</f>
        <v>95.238095238095241</v>
      </c>
      <c r="L39" s="153">
        <v>21</v>
      </c>
      <c r="M39" s="151">
        <f>F39/V39*60</f>
        <v>1782.4449988659553</v>
      </c>
      <c r="N39" s="152">
        <f>M39/L39</f>
        <v>84.878333279331201</v>
      </c>
      <c r="O39" s="154">
        <f>L39-I39</f>
        <v>0</v>
      </c>
      <c r="P39" s="155">
        <f>N39-K39</f>
        <v>-10.359761958764039</v>
      </c>
      <c r="Q39" s="156">
        <f>N39/K39</f>
        <v>0.8912224994329776</v>
      </c>
      <c r="R39" s="289">
        <f>Q55</f>
        <v>0.89140663827790678</v>
      </c>
      <c r="S39" s="157">
        <v>0.25</v>
      </c>
      <c r="T39" s="158">
        <v>0.30103009259259261</v>
      </c>
      <c r="U39" s="159"/>
      <c r="V39" s="160">
        <v>73.483333333333363</v>
      </c>
      <c r="W39" s="158"/>
      <c r="X39" s="169"/>
      <c r="Y39" s="12"/>
      <c r="Z39" s="198"/>
      <c r="AA39" s="292"/>
      <c r="AB39" s="293"/>
      <c r="AC39" s="12">
        <v>2</v>
      </c>
      <c r="AD39" s="198"/>
      <c r="AE39" s="115">
        <f>M39-J39</f>
        <v>-217.55500113404469</v>
      </c>
      <c r="AF39" s="156">
        <f>M39/J39</f>
        <v>0.89122249943297771</v>
      </c>
      <c r="AG39" s="281">
        <f>AF55</f>
        <v>0.89140663827790678</v>
      </c>
    </row>
    <row r="40" spans="1:33" ht="15.75" customHeight="1">
      <c r="A40" s="285"/>
      <c r="B40" s="163" t="s">
        <v>183</v>
      </c>
      <c r="C40" s="274" t="s">
        <v>188</v>
      </c>
      <c r="D40" s="275"/>
      <c r="E40" s="101">
        <v>59.34</v>
      </c>
      <c r="F40" s="102">
        <v>1758</v>
      </c>
      <c r="G40" s="103">
        <f t="shared" si="9"/>
        <v>104319.72</v>
      </c>
      <c r="H40" s="26"/>
      <c r="I40" s="104">
        <v>24</v>
      </c>
      <c r="J40" s="105">
        <v>2000</v>
      </c>
      <c r="K40" s="106">
        <f t="shared" si="1"/>
        <v>83.333333333333329</v>
      </c>
      <c r="L40" s="107">
        <v>24</v>
      </c>
      <c r="M40" s="105">
        <f>F40/V40*60</f>
        <v>1784.7715736040598</v>
      </c>
      <c r="N40" s="106">
        <f>M40/L40</f>
        <v>74.36548223350249</v>
      </c>
      <c r="O40" s="108">
        <f>L40-I40</f>
        <v>0</v>
      </c>
      <c r="P40" s="109">
        <f>N40-K40</f>
        <v>-8.9678510998308383</v>
      </c>
      <c r="Q40" s="110">
        <f>N40/K40</f>
        <v>0.89238578680202996</v>
      </c>
      <c r="R40" s="290"/>
      <c r="S40" s="47">
        <v>0.30416666666666664</v>
      </c>
      <c r="T40" s="48">
        <v>0.34520833333333334</v>
      </c>
      <c r="U40" s="111">
        <v>4.5166666666666</v>
      </c>
      <c r="V40" s="112">
        <v>59.100000000000044</v>
      </c>
      <c r="W40" s="113"/>
      <c r="X40" s="116"/>
      <c r="Y40" s="12"/>
      <c r="Z40" s="198"/>
      <c r="AA40" s="276"/>
      <c r="AB40" s="277"/>
      <c r="AC40" s="12">
        <v>1</v>
      </c>
      <c r="AD40" s="198"/>
      <c r="AE40" s="117">
        <f>M40-J40</f>
        <v>-215.22842639594023</v>
      </c>
      <c r="AF40" s="110">
        <f>M40/J40</f>
        <v>0.89238578680202985</v>
      </c>
      <c r="AG40" s="282"/>
    </row>
    <row r="41" spans="1:33" ht="15.75" customHeight="1">
      <c r="A41" s="285"/>
      <c r="B41" s="163" t="s">
        <v>183</v>
      </c>
      <c r="C41" s="274" t="s">
        <v>185</v>
      </c>
      <c r="D41" s="275"/>
      <c r="E41" s="101">
        <v>58.67</v>
      </c>
      <c r="F41" s="102">
        <v>4743</v>
      </c>
      <c r="G41" s="103">
        <f t="shared" si="9"/>
        <v>278271.81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>F41/V41*60</f>
        <v>1781.7802358342901</v>
      </c>
      <c r="N41" s="106">
        <f>M41/L41</f>
        <v>77.468705905838704</v>
      </c>
      <c r="O41" s="108">
        <f>L41-I41</f>
        <v>0</v>
      </c>
      <c r="P41" s="109">
        <f>N41-K41</f>
        <v>-9.4878158332917337</v>
      </c>
      <c r="Q41" s="110">
        <f>N41/K41</f>
        <v>0.89089011791714512</v>
      </c>
      <c r="R41" s="290"/>
      <c r="S41" s="47">
        <v>0.34880787037037037</v>
      </c>
      <c r="T41" s="48">
        <v>0.4597222222222222</v>
      </c>
      <c r="U41" s="111">
        <v>5.1833333333333176</v>
      </c>
      <c r="V41" s="112">
        <v>159.71666666666664</v>
      </c>
      <c r="W41" s="113">
        <v>0.4597222222222222</v>
      </c>
      <c r="X41" s="116">
        <v>0.4979513888888889</v>
      </c>
      <c r="Y41" s="12"/>
      <c r="Z41" s="198"/>
      <c r="AA41" s="276"/>
      <c r="AB41" s="277"/>
      <c r="AC41" s="12">
        <v>4</v>
      </c>
      <c r="AD41" s="198"/>
      <c r="AE41" s="117">
        <f>M41-J41</f>
        <v>-218.21976416570988</v>
      </c>
      <c r="AF41" s="110">
        <f>M41/J41</f>
        <v>0.89089011791714501</v>
      </c>
      <c r="AG41" s="282"/>
    </row>
    <row r="42" spans="1:33" ht="15.75" customHeight="1">
      <c r="A42" s="285"/>
      <c r="B42" s="163" t="s">
        <v>183</v>
      </c>
      <c r="C42" s="274" t="s">
        <v>191</v>
      </c>
      <c r="D42" s="275"/>
      <c r="E42" s="101">
        <v>59.54</v>
      </c>
      <c r="F42" s="102">
        <v>4068</v>
      </c>
      <c r="G42" s="103">
        <f t="shared" si="9"/>
        <v>242208.72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1782.2562979189488</v>
      </c>
      <c r="N42" s="106">
        <f>M42/L42</f>
        <v>77.489404257345598</v>
      </c>
      <c r="O42" s="108">
        <f>L42-I42</f>
        <v>0</v>
      </c>
      <c r="P42" s="109">
        <f>N42-K42</f>
        <v>-9.4671174817848396</v>
      </c>
      <c r="Q42" s="110">
        <f>N42/K42</f>
        <v>0.89112814895947434</v>
      </c>
      <c r="R42" s="290"/>
      <c r="S42" s="47">
        <v>0.4979513888888889</v>
      </c>
      <c r="T42" s="48">
        <v>0.59305555555555556</v>
      </c>
      <c r="U42" s="111">
        <v>55.050000000000054</v>
      </c>
      <c r="V42" s="112">
        <v>136.94999999999999</v>
      </c>
      <c r="W42" s="113"/>
      <c r="X42" s="116"/>
      <c r="Y42" s="12"/>
      <c r="Z42" s="198"/>
      <c r="AA42" s="276"/>
      <c r="AB42" s="277"/>
      <c r="AC42" s="12">
        <v>5</v>
      </c>
      <c r="AD42" s="198"/>
      <c r="AE42" s="117">
        <f>M42-J42</f>
        <v>-217.7437020810512</v>
      </c>
      <c r="AF42" s="110">
        <f>M42/J42</f>
        <v>0.89112814895947445</v>
      </c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07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07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07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07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22.75</v>
      </c>
      <c r="J55" s="137">
        <f t="shared" si="10"/>
        <v>2000</v>
      </c>
      <c r="K55" s="138">
        <f t="shared" ref="K55" si="11">J55/I55</f>
        <v>87.912087912087912</v>
      </c>
      <c r="L55" s="136">
        <f t="shared" ref="L55:M55" si="12">AVERAGE(L39:L54)</f>
        <v>22.75</v>
      </c>
      <c r="M55" s="137">
        <f t="shared" si="12"/>
        <v>1782.8132765558137</v>
      </c>
      <c r="N55" s="138">
        <f>M55/L55</f>
        <v>78.365418749706095</v>
      </c>
      <c r="O55" s="139">
        <f>L55-I55</f>
        <v>0</v>
      </c>
      <c r="P55" s="140">
        <f>N55-K55</f>
        <v>-9.5466691623818178</v>
      </c>
      <c r="Q55" s="141">
        <f>N55/K55</f>
        <v>0.89140663827790678</v>
      </c>
      <c r="R55" s="291"/>
      <c r="S55" s="142">
        <f>S39</f>
        <v>0.25</v>
      </c>
      <c r="T55" s="143">
        <f>INDEX(T39:T54,COUNTA(T39:T54))</f>
        <v>0.59305555555555556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12</v>
      </c>
      <c r="AD55" s="191">
        <f>SUM(AD39:AD54)</f>
        <v>0</v>
      </c>
      <c r="AE55" s="168">
        <f>M55-J55</f>
        <v>-217.18672344418633</v>
      </c>
      <c r="AF55" s="141">
        <f>M55/J55</f>
        <v>0.89140663827790678</v>
      </c>
      <c r="AG55" s="283"/>
    </row>
    <row r="56" spans="1:33" ht="15.75" customHeight="1">
      <c r="A56" s="294" t="s">
        <v>210</v>
      </c>
      <c r="B56" s="114" t="s">
        <v>176</v>
      </c>
      <c r="C56" s="362" t="s">
        <v>177</v>
      </c>
      <c r="D56" s="362"/>
      <c r="E56" s="147">
        <v>19.7</v>
      </c>
      <c r="F56" s="97">
        <v>3480</v>
      </c>
      <c r="G56" s="148">
        <f t="shared" ref="G56:G57" si="13">E56*F56</f>
        <v>68556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1079.6277145811794</v>
      </c>
      <c r="N56" s="152">
        <f>M56/L56</f>
        <v>83.048285737013799</v>
      </c>
      <c r="O56" s="154">
        <f>L56-I56</f>
        <v>0</v>
      </c>
      <c r="P56" s="155">
        <f>N56-K56</f>
        <v>-9.2594065706785074</v>
      </c>
      <c r="Q56" s="156">
        <f>N56/K56</f>
        <v>0.89968976215098284</v>
      </c>
      <c r="R56" s="289">
        <f>Q72</f>
        <v>0.89558171743453374</v>
      </c>
      <c r="S56" s="157">
        <v>0.29166666666666669</v>
      </c>
      <c r="T56" s="158">
        <v>0.4259722222222222</v>
      </c>
      <c r="U56" s="159"/>
      <c r="V56" s="160">
        <v>193.39999999999995</v>
      </c>
      <c r="W56" s="158"/>
      <c r="X56" s="169"/>
      <c r="Y56" s="12"/>
      <c r="Z56" s="198"/>
      <c r="AA56" s="292"/>
      <c r="AB56" s="293"/>
      <c r="AC56" s="12">
        <v>5</v>
      </c>
      <c r="AD56" s="198"/>
      <c r="AE56" s="115">
        <f>M56-J56</f>
        <v>-120.37228541882064</v>
      </c>
      <c r="AF56" s="156">
        <f>M56/J56</f>
        <v>0.89968976215098284</v>
      </c>
      <c r="AG56" s="281">
        <f>AF72</f>
        <v>0.89558171743453374</v>
      </c>
    </row>
    <row r="57" spans="1:33" ht="15.75" customHeight="1">
      <c r="A57" s="295"/>
      <c r="B57" s="100" t="s">
        <v>194</v>
      </c>
      <c r="C57" s="361" t="s">
        <v>195</v>
      </c>
      <c r="D57" s="361"/>
      <c r="E57" s="101">
        <v>71.84</v>
      </c>
      <c r="F57" s="102">
        <v>1129</v>
      </c>
      <c r="G57" s="103">
        <f t="shared" si="13"/>
        <v>81107.360000000001</v>
      </c>
      <c r="H57" s="26"/>
      <c r="I57" s="104">
        <v>19</v>
      </c>
      <c r="J57" s="105">
        <v>1800</v>
      </c>
      <c r="K57" s="106">
        <f t="shared" ref="K57" si="14">J57/I57</f>
        <v>94.736842105263165</v>
      </c>
      <c r="L57" s="107">
        <v>19</v>
      </c>
      <c r="M57" s="105">
        <f>F57/V57*60</f>
        <v>1607.1174377224218</v>
      </c>
      <c r="N57" s="106">
        <f>M57/L57</f>
        <v>84.585128301180092</v>
      </c>
      <c r="O57" s="108">
        <f>L57-I57</f>
        <v>0</v>
      </c>
      <c r="P57" s="109">
        <f>N57-K57</f>
        <v>-10.151713804083073</v>
      </c>
      <c r="Q57" s="110">
        <f>N57/K57</f>
        <v>0.89284302095690093</v>
      </c>
      <c r="R57" s="290"/>
      <c r="S57" s="47">
        <v>0.4291666666666667</v>
      </c>
      <c r="T57" s="48">
        <v>0.4584375</v>
      </c>
      <c r="U57" s="111">
        <v>4.6000000000000796</v>
      </c>
      <c r="V57" s="112">
        <v>42.149999999999956</v>
      </c>
      <c r="W57" s="113"/>
      <c r="X57" s="116"/>
      <c r="Y57" s="12"/>
      <c r="Z57" s="198"/>
      <c r="AA57" s="276"/>
      <c r="AB57" s="277"/>
      <c r="AC57" s="12">
        <v>1</v>
      </c>
      <c r="AD57" s="198"/>
      <c r="AE57" s="117">
        <f>M57-J57</f>
        <v>-192.88256227757824</v>
      </c>
      <c r="AF57" s="110">
        <f>M57/J57</f>
        <v>0.89284302095690093</v>
      </c>
      <c r="AG57" s="282"/>
    </row>
    <row r="58" spans="1:33" ht="15.75" customHeight="1">
      <c r="A58" s="295"/>
      <c r="B58" s="100"/>
      <c r="C58" s="361"/>
      <c r="D58" s="361"/>
      <c r="E58" s="101"/>
      <c r="F58" s="102"/>
      <c r="G58" s="103"/>
      <c r="H58" s="26"/>
      <c r="I58" s="104"/>
      <c r="J58" s="105"/>
      <c r="K58" s="106"/>
      <c r="L58" s="107"/>
      <c r="M58" s="105"/>
      <c r="N58" s="106"/>
      <c r="O58" s="108"/>
      <c r="P58" s="109"/>
      <c r="Q58" s="110"/>
      <c r="R58" s="290"/>
      <c r="S58" s="47"/>
      <c r="T58" s="48"/>
      <c r="U58" s="111"/>
      <c r="V58" s="112"/>
      <c r="W58" s="113"/>
      <c r="X58" s="116"/>
      <c r="Y58" s="12"/>
      <c r="Z58" s="198"/>
      <c r="AA58" s="276"/>
      <c r="AB58" s="277"/>
      <c r="AC58" s="12"/>
      <c r="AD58" s="198"/>
      <c r="AE58" s="117"/>
      <c r="AF58" s="110"/>
      <c r="AG58" s="282"/>
    </row>
    <row r="59" spans="1:33" ht="15.75" customHeight="1">
      <c r="A59" s="295"/>
      <c r="B59" s="100"/>
      <c r="C59" s="361"/>
      <c r="D59" s="361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12"/>
      <c r="Z59" s="198"/>
      <c r="AA59" s="276"/>
      <c r="AB59" s="277"/>
      <c r="AC59" s="12"/>
      <c r="AD59" s="198"/>
      <c r="AE59" s="199"/>
      <c r="AF59" s="200"/>
      <c r="AG59" s="282"/>
    </row>
    <row r="60" spans="1:33" ht="15.75" customHeight="1">
      <c r="A60" s="296"/>
      <c r="B60" s="100"/>
      <c r="C60" s="361"/>
      <c r="D60" s="361"/>
      <c r="E60" s="101"/>
      <c r="F60" s="105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99"/>
      <c r="AF60" s="200"/>
      <c r="AG60" s="282"/>
    </row>
    <row r="61" spans="1:33" ht="15.75" customHeight="1">
      <c r="A61" s="296"/>
      <c r="B61" s="100"/>
      <c r="C61" s="361"/>
      <c r="D61" s="361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99"/>
      <c r="AF61" s="200"/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07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15">AVERAGE(I56:I71)</f>
        <v>16</v>
      </c>
      <c r="J72" s="137">
        <f t="shared" si="15"/>
        <v>1500</v>
      </c>
      <c r="K72" s="138">
        <f t="shared" ref="K72:K75" si="16">J72/I72</f>
        <v>93.75</v>
      </c>
      <c r="L72" s="136">
        <f t="shared" ref="L72:M72" si="17">AVERAGE(L56:L71)</f>
        <v>16</v>
      </c>
      <c r="M72" s="137">
        <f t="shared" si="17"/>
        <v>1343.3725761518006</v>
      </c>
      <c r="N72" s="138">
        <f>M72/L72</f>
        <v>83.960786009487535</v>
      </c>
      <c r="O72" s="139">
        <f>L72-I72</f>
        <v>0</v>
      </c>
      <c r="P72" s="140">
        <f>N72-K72</f>
        <v>-9.7892139905124651</v>
      </c>
      <c r="Q72" s="141">
        <f>N72/K72</f>
        <v>0.89558171743453374</v>
      </c>
      <c r="R72" s="291"/>
      <c r="S72" s="142">
        <f>S56</f>
        <v>0.29166666666666669</v>
      </c>
      <c r="T72" s="143">
        <f>INDEX(T56:T71,COUNTA(T56:T71))</f>
        <v>0.4584375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6</v>
      </c>
      <c r="AD72" s="191">
        <f>SUM(AD56:AD71)</f>
        <v>0</v>
      </c>
      <c r="AE72" s="168">
        <f>M72-J72</f>
        <v>-156.62742384819944</v>
      </c>
      <c r="AF72" s="141">
        <f>M72/J72</f>
        <v>0.89558171743453374</v>
      </c>
      <c r="AG72" s="283"/>
    </row>
    <row r="73" spans="1:33" ht="15.75" customHeight="1">
      <c r="A73" s="284" t="s">
        <v>118</v>
      </c>
      <c r="B73" s="100" t="s">
        <v>211</v>
      </c>
      <c r="C73" s="274" t="s">
        <v>212</v>
      </c>
      <c r="D73" s="275"/>
      <c r="E73" s="101">
        <v>27.05</v>
      </c>
      <c r="F73" s="102">
        <v>688</v>
      </c>
      <c r="G73" s="103">
        <f t="shared" ref="G73:G75" si="18">E73*F73</f>
        <v>18610.400000000001</v>
      </c>
      <c r="H73" s="13"/>
      <c r="I73" s="104">
        <v>6</v>
      </c>
      <c r="J73" s="105">
        <v>3273</v>
      </c>
      <c r="K73" s="106">
        <f t="shared" si="16"/>
        <v>545.5</v>
      </c>
      <c r="L73" s="118">
        <v>6</v>
      </c>
      <c r="M73" s="105">
        <f>F73/V73*60</f>
        <v>2962.679425837322</v>
      </c>
      <c r="N73" s="106">
        <f>M73/L73</f>
        <v>493.77990430622032</v>
      </c>
      <c r="O73" s="108">
        <f>L73-I73</f>
        <v>0</v>
      </c>
      <c r="P73" s="109">
        <f>N73-K73</f>
        <v>-51.720095693779683</v>
      </c>
      <c r="Q73" s="110">
        <f>N73/K73</f>
        <v>0.90518772558427185</v>
      </c>
      <c r="R73" s="289">
        <f>Q89</f>
        <v>0.89570219942355556</v>
      </c>
      <c r="S73" s="47">
        <v>0.36949074074074073</v>
      </c>
      <c r="T73" s="48">
        <v>0.37916666666666665</v>
      </c>
      <c r="U73" s="111">
        <v>4.8333333333333428</v>
      </c>
      <c r="V73" s="112">
        <v>13.933333333333326</v>
      </c>
      <c r="W73" s="113"/>
      <c r="X73" s="116"/>
      <c r="Y73" s="12"/>
      <c r="Z73" s="198"/>
      <c r="AA73" s="292"/>
      <c r="AB73" s="293"/>
      <c r="AC73" s="12">
        <v>1</v>
      </c>
      <c r="AD73" s="198"/>
      <c r="AE73" s="115">
        <f>M73-J73</f>
        <v>-310.32057416267799</v>
      </c>
      <c r="AF73" s="156">
        <f>M73/J73</f>
        <v>0.90518772558427196</v>
      </c>
      <c r="AG73" s="281">
        <f>AF89</f>
        <v>0.89570219942355545</v>
      </c>
    </row>
    <row r="74" spans="1:33" ht="15.75" customHeight="1">
      <c r="A74" s="285"/>
      <c r="B74" s="100" t="s">
        <v>211</v>
      </c>
      <c r="C74" s="274" t="s">
        <v>215</v>
      </c>
      <c r="D74" s="275"/>
      <c r="E74" s="101">
        <v>26.21</v>
      </c>
      <c r="F74" s="102">
        <v>4952</v>
      </c>
      <c r="G74" s="121">
        <f t="shared" si="18"/>
        <v>129791.92</v>
      </c>
      <c r="H74" s="122"/>
      <c r="I74" s="104">
        <v>6</v>
      </c>
      <c r="J74" s="105">
        <v>3273</v>
      </c>
      <c r="K74" s="106">
        <f t="shared" si="16"/>
        <v>545.5</v>
      </c>
      <c r="L74" s="107">
        <v>6</v>
      </c>
      <c r="M74" s="105">
        <f>F74/V74*60</f>
        <v>2912.9411764705892</v>
      </c>
      <c r="N74" s="106">
        <f>M74/L74</f>
        <v>485.49019607843155</v>
      </c>
      <c r="O74" s="108">
        <f>L74-I74</f>
        <v>0</v>
      </c>
      <c r="P74" s="109">
        <f>N74-K74</f>
        <v>-60.009803921568448</v>
      </c>
      <c r="Q74" s="110">
        <f>N74/K74</f>
        <v>0.88999119354432921</v>
      </c>
      <c r="R74" s="290"/>
      <c r="S74" s="47">
        <v>0.38333333333333336</v>
      </c>
      <c r="T74" s="48">
        <v>0.45416666666666666</v>
      </c>
      <c r="U74" s="111">
        <v>6.0000000000000586</v>
      </c>
      <c r="V74" s="112">
        <v>101.99999999999996</v>
      </c>
      <c r="W74" s="113">
        <v>0.45416666666666666</v>
      </c>
      <c r="X74" s="116">
        <v>0.49305555555555558</v>
      </c>
      <c r="Y74" s="12"/>
      <c r="Z74" s="198"/>
      <c r="AA74" s="276"/>
      <c r="AB74" s="277"/>
      <c r="AC74" s="12">
        <v>2</v>
      </c>
      <c r="AD74" s="198"/>
      <c r="AE74" s="117">
        <f>M74-J74</f>
        <v>-360.0588235294108</v>
      </c>
      <c r="AF74" s="110">
        <f>M74/J74</f>
        <v>0.8899911935443291</v>
      </c>
      <c r="AG74" s="282"/>
    </row>
    <row r="75" spans="1:33" ht="15.75" customHeight="1">
      <c r="A75" s="285"/>
      <c r="B75" s="100" t="s">
        <v>178</v>
      </c>
      <c r="C75" s="274" t="s">
        <v>216</v>
      </c>
      <c r="D75" s="275"/>
      <c r="E75" s="101">
        <v>21.92</v>
      </c>
      <c r="F75" s="102">
        <v>3694</v>
      </c>
      <c r="G75" s="121">
        <f t="shared" si="18"/>
        <v>80972.48000000001</v>
      </c>
      <c r="H75" s="62"/>
      <c r="I75" s="104">
        <v>6</v>
      </c>
      <c r="J75" s="105">
        <v>3600</v>
      </c>
      <c r="K75" s="106">
        <f t="shared" si="16"/>
        <v>600</v>
      </c>
      <c r="L75" s="118">
        <v>6</v>
      </c>
      <c r="M75" s="105">
        <f>F75/V75*60</f>
        <v>3212.1739130434826</v>
      </c>
      <c r="N75" s="106">
        <f>M75/L75</f>
        <v>535.36231884058043</v>
      </c>
      <c r="O75" s="123">
        <f>L75-I75</f>
        <v>0</v>
      </c>
      <c r="P75" s="124">
        <f>N75-K75</f>
        <v>-64.637681159419571</v>
      </c>
      <c r="Q75" s="125">
        <f>N75/K75</f>
        <v>0.89227053140096735</v>
      </c>
      <c r="R75" s="290"/>
      <c r="S75" s="47">
        <v>0.49305555555555558</v>
      </c>
      <c r="T75" s="48">
        <v>0.54097222222222219</v>
      </c>
      <c r="U75" s="111">
        <v>56.000000000000043</v>
      </c>
      <c r="V75" s="112">
        <v>68.999999999999915</v>
      </c>
      <c r="W75" s="113"/>
      <c r="X75" s="116"/>
      <c r="Y75" s="12"/>
      <c r="Z75" s="198"/>
      <c r="AA75" s="276"/>
      <c r="AB75" s="277"/>
      <c r="AC75" s="12">
        <v>1</v>
      </c>
      <c r="AD75" s="198"/>
      <c r="AE75" s="117">
        <f>M75-J75</f>
        <v>-387.82608695651743</v>
      </c>
      <c r="AF75" s="110">
        <f>M75/J75</f>
        <v>0.89227053140096735</v>
      </c>
      <c r="AG75" s="282"/>
    </row>
    <row r="76" spans="1:33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27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27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13"/>
      <c r="X83" s="127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13"/>
      <c r="X84" s="127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13"/>
      <c r="X85" s="127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13"/>
      <c r="X86" s="127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13"/>
      <c r="X87" s="127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19">AVERAGE(I73:I88)</f>
        <v>6</v>
      </c>
      <c r="J89" s="137">
        <f t="shared" si="19"/>
        <v>3382</v>
      </c>
      <c r="K89" s="138">
        <f t="shared" ref="K89" si="20">J89/I89</f>
        <v>563.66666666666663</v>
      </c>
      <c r="L89" s="136">
        <f t="shared" ref="L89:M89" si="21">AVERAGE(L73:L88)</f>
        <v>6</v>
      </c>
      <c r="M89" s="137">
        <f t="shared" si="21"/>
        <v>3029.2648384504646</v>
      </c>
      <c r="N89" s="138">
        <f>M89/L89</f>
        <v>504.87747307507743</v>
      </c>
      <c r="O89" s="139">
        <f>L89-I89</f>
        <v>0</v>
      </c>
      <c r="P89" s="140">
        <f>N89-K89</f>
        <v>-58.789193591589196</v>
      </c>
      <c r="Q89" s="141">
        <f>N89/K89</f>
        <v>0.89570219942355556</v>
      </c>
      <c r="R89" s="291"/>
      <c r="S89" s="142">
        <f>S73</f>
        <v>0.36949074074074073</v>
      </c>
      <c r="T89" s="143">
        <f>INDEX(T73:T88,COUNTA(T73:T88))</f>
        <v>0.54097222222222219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9"/>
      <c r="AB89" s="280"/>
      <c r="AC89" s="179">
        <f>SUM(AC73:AC88)</f>
        <v>4</v>
      </c>
      <c r="AD89" s="191">
        <f>SUM(AD73:AD88)</f>
        <v>0</v>
      </c>
      <c r="AE89" s="168">
        <f>M89-J89</f>
        <v>-352.73516154953541</v>
      </c>
      <c r="AF89" s="141">
        <f>M89/J89</f>
        <v>0.89570219942355545</v>
      </c>
      <c r="AG89" s="283"/>
    </row>
    <row r="90" spans="1:33" ht="15.75" customHeight="1">
      <c r="A90" s="294" t="s">
        <v>196</v>
      </c>
      <c r="B90" s="146" t="s">
        <v>181</v>
      </c>
      <c r="C90" s="287" t="s">
        <v>198</v>
      </c>
      <c r="D90" s="288"/>
      <c r="E90" s="147">
        <v>56.79</v>
      </c>
      <c r="F90" s="159">
        <v>2294</v>
      </c>
      <c r="G90" s="148">
        <f t="shared" ref="G90:G92" si="22">E90*F90</f>
        <v>130276.26</v>
      </c>
      <c r="H90" s="149"/>
      <c r="I90" s="150">
        <v>23</v>
      </c>
      <c r="J90" s="151">
        <v>2000</v>
      </c>
      <c r="K90" s="152">
        <f>J90/I90</f>
        <v>86.956521739130437</v>
      </c>
      <c r="L90" s="153">
        <v>23</v>
      </c>
      <c r="M90" s="151">
        <f>F90/V90*60</f>
        <v>1783.6717062634984</v>
      </c>
      <c r="N90" s="152">
        <f>M90/L90</f>
        <v>77.550943750586882</v>
      </c>
      <c r="O90" s="154">
        <f>L90-I90</f>
        <v>0</v>
      </c>
      <c r="P90" s="155">
        <f>N90-K90</f>
        <v>-9.4055779885435555</v>
      </c>
      <c r="Q90" s="156">
        <f>N90/K90</f>
        <v>0.89183585313174907</v>
      </c>
      <c r="R90" s="289">
        <f>Q106</f>
        <v>0.89134845249171102</v>
      </c>
      <c r="S90" s="157">
        <v>0.70833333333333337</v>
      </c>
      <c r="T90" s="158">
        <v>0.76192129629629635</v>
      </c>
      <c r="U90" s="159"/>
      <c r="V90" s="160">
        <v>77.166666666666686</v>
      </c>
      <c r="W90" s="97"/>
      <c r="X90" s="98"/>
      <c r="Y90" s="196"/>
      <c r="Z90" s="197"/>
      <c r="AA90" s="292"/>
      <c r="AB90" s="293"/>
      <c r="AC90" s="196">
        <v>2</v>
      </c>
      <c r="AD90" s="197"/>
      <c r="AE90" s="115">
        <f>M90-J90</f>
        <v>-216.32829373650156</v>
      </c>
      <c r="AF90" s="156">
        <f>M90/J90</f>
        <v>0.89183585313174918</v>
      </c>
      <c r="AG90" s="358">
        <f>AF106</f>
        <v>0.89134845249171113</v>
      </c>
    </row>
    <row r="91" spans="1:33" ht="15.75" customHeight="1">
      <c r="A91" s="295"/>
      <c r="B91" s="163" t="s">
        <v>181</v>
      </c>
      <c r="C91" s="274" t="s">
        <v>199</v>
      </c>
      <c r="D91" s="275"/>
      <c r="E91" s="101">
        <v>56.87</v>
      </c>
      <c r="F91" s="111">
        <v>1887</v>
      </c>
      <c r="G91" s="103">
        <f t="shared" si="22"/>
        <v>107313.69</v>
      </c>
      <c r="H91" s="26"/>
      <c r="I91" s="104">
        <v>23</v>
      </c>
      <c r="J91" s="105">
        <v>2000</v>
      </c>
      <c r="K91" s="106">
        <f t="shared" ref="K91:K92" si="23">J91/I91</f>
        <v>86.956521739130437</v>
      </c>
      <c r="L91" s="107">
        <v>23</v>
      </c>
      <c r="M91" s="105">
        <f>F91/V91*60</f>
        <v>1782.5242718446611</v>
      </c>
      <c r="N91" s="106">
        <f>M91/L91</f>
        <v>77.501055297593965</v>
      </c>
      <c r="O91" s="108">
        <f>L91-I91</f>
        <v>0</v>
      </c>
      <c r="P91" s="109">
        <f>N91-K91</f>
        <v>-9.4554664415364726</v>
      </c>
      <c r="Q91" s="110">
        <f>N91/K91</f>
        <v>0.89126213592233061</v>
      </c>
      <c r="R91" s="290"/>
      <c r="S91" s="47">
        <v>0.76561342592592596</v>
      </c>
      <c r="T91" s="48">
        <v>0.80972222222222223</v>
      </c>
      <c r="U91" s="111">
        <v>5.3166666666666451</v>
      </c>
      <c r="V91" s="112">
        <v>63.51666666666663</v>
      </c>
      <c r="W91" s="113"/>
      <c r="X91" s="116"/>
      <c r="Y91" s="12"/>
      <c r="Z91" s="198"/>
      <c r="AA91" s="276"/>
      <c r="AB91" s="277"/>
      <c r="AC91" s="12">
        <v>1</v>
      </c>
      <c r="AD91" s="198"/>
      <c r="AE91" s="117">
        <f>M91-J91</f>
        <v>-217.47572815533886</v>
      </c>
      <c r="AF91" s="110">
        <f>M91/J91</f>
        <v>0.89126213592233061</v>
      </c>
      <c r="AG91" s="359"/>
    </row>
    <row r="92" spans="1:33" ht="15.75" customHeight="1">
      <c r="A92" s="295"/>
      <c r="B92" s="163" t="s">
        <v>181</v>
      </c>
      <c r="C92" s="274" t="s">
        <v>200</v>
      </c>
      <c r="D92" s="275"/>
      <c r="E92" s="101">
        <v>47.6</v>
      </c>
      <c r="F92" s="111">
        <v>2116</v>
      </c>
      <c r="G92" s="103">
        <f t="shared" si="22"/>
        <v>100721.60000000001</v>
      </c>
      <c r="H92" s="26"/>
      <c r="I92" s="104">
        <v>23</v>
      </c>
      <c r="J92" s="105">
        <v>2000</v>
      </c>
      <c r="K92" s="106">
        <f t="shared" si="23"/>
        <v>86.956521739130437</v>
      </c>
      <c r="L92" s="107">
        <v>23</v>
      </c>
      <c r="M92" s="105">
        <f>F92/V92*60</f>
        <v>1781.8947368421068</v>
      </c>
      <c r="N92" s="106">
        <f>M92/L92</f>
        <v>77.473684210526386</v>
      </c>
      <c r="O92" s="108">
        <f>L92-I92</f>
        <v>0</v>
      </c>
      <c r="P92" s="109">
        <f>N92-K92</f>
        <v>-9.4828375286040512</v>
      </c>
      <c r="Q92" s="110">
        <f>N92/K92</f>
        <v>0.89094736842105338</v>
      </c>
      <c r="R92" s="290"/>
      <c r="S92" s="47">
        <v>0.81388888888888888</v>
      </c>
      <c r="T92" s="48">
        <v>0.86336805555555551</v>
      </c>
      <c r="U92" s="111">
        <v>5.9999999999999787</v>
      </c>
      <c r="V92" s="112">
        <v>71.249999999999943</v>
      </c>
      <c r="W92" s="113"/>
      <c r="X92" s="116"/>
      <c r="Y92" s="12"/>
      <c r="Z92" s="198"/>
      <c r="AA92" s="276"/>
      <c r="AB92" s="277"/>
      <c r="AC92" s="12">
        <v>2</v>
      </c>
      <c r="AD92" s="198"/>
      <c r="AE92" s="117">
        <f>M92-J92</f>
        <v>-218.10526315789321</v>
      </c>
      <c r="AF92" s="110">
        <f>M92/J92</f>
        <v>0.89094736842105338</v>
      </c>
      <c r="AG92" s="359"/>
    </row>
    <row r="93" spans="1:33" ht="15.75" customHeight="1">
      <c r="A93" s="295"/>
      <c r="B93" s="163"/>
      <c r="C93" s="274"/>
      <c r="D93" s="275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359"/>
    </row>
    <row r="94" spans="1:33" ht="15.75" customHeight="1">
      <c r="A94" s="296"/>
      <c r="B94" s="163"/>
      <c r="C94" s="274"/>
      <c r="D94" s="275"/>
      <c r="E94" s="101"/>
      <c r="F94" s="111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359"/>
    </row>
    <row r="95" spans="1:33" ht="15.75" customHeight="1">
      <c r="A95" s="296"/>
      <c r="B95" s="163"/>
      <c r="C95" s="274"/>
      <c r="D95" s="275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359"/>
    </row>
    <row r="96" spans="1:33" ht="15.75" customHeight="1">
      <c r="A96" s="296"/>
      <c r="B96" s="163"/>
      <c r="C96" s="274"/>
      <c r="D96" s="275"/>
      <c r="E96" s="101"/>
      <c r="F96" s="111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12"/>
      <c r="Z96" s="198"/>
      <c r="AA96" s="276"/>
      <c r="AB96" s="277"/>
      <c r="AC96" s="12"/>
      <c r="AD96" s="198"/>
      <c r="AE96" s="117"/>
      <c r="AF96" s="110"/>
      <c r="AG96" s="359"/>
    </row>
    <row r="97" spans="1:33" ht="15.75" customHeight="1">
      <c r="A97" s="296"/>
      <c r="B97" s="163"/>
      <c r="C97" s="274"/>
      <c r="D97" s="275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12"/>
      <c r="Z97" s="198"/>
      <c r="AA97" s="276"/>
      <c r="AB97" s="277"/>
      <c r="AC97" s="12"/>
      <c r="AD97" s="198"/>
      <c r="AE97" s="117"/>
      <c r="AF97" s="110"/>
      <c r="AG97" s="359"/>
    </row>
    <row r="98" spans="1:33" ht="15.75" customHeight="1">
      <c r="A98" s="296"/>
      <c r="B98" s="163"/>
      <c r="C98" s="274"/>
      <c r="D98" s="275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13"/>
      <c r="X98" s="116"/>
      <c r="Y98" s="12"/>
      <c r="Z98" s="198"/>
      <c r="AA98" s="276"/>
      <c r="AB98" s="277"/>
      <c r="AC98" s="12"/>
      <c r="AD98" s="198"/>
      <c r="AE98" s="117"/>
      <c r="AF98" s="110"/>
      <c r="AG98" s="359"/>
    </row>
    <row r="99" spans="1:33" ht="15.75" customHeight="1">
      <c r="A99" s="296"/>
      <c r="B99" s="163"/>
      <c r="C99" s="274"/>
      <c r="D99" s="275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13"/>
      <c r="X99" s="116"/>
      <c r="Y99" s="12"/>
      <c r="Z99" s="198"/>
      <c r="AA99" s="276"/>
      <c r="AB99" s="277"/>
      <c r="AC99" s="12"/>
      <c r="AD99" s="198"/>
      <c r="AE99" s="117"/>
      <c r="AF99" s="110"/>
      <c r="AG99" s="359"/>
    </row>
    <row r="100" spans="1:33" ht="15.75" customHeight="1">
      <c r="A100" s="296"/>
      <c r="B100" s="163"/>
      <c r="C100" s="274"/>
      <c r="D100" s="275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13"/>
      <c r="X100" s="116"/>
      <c r="Y100" s="12"/>
      <c r="Z100" s="198"/>
      <c r="AA100" s="276"/>
      <c r="AB100" s="277"/>
      <c r="AC100" s="12"/>
      <c r="AD100" s="198"/>
      <c r="AE100" s="117"/>
      <c r="AF100" s="110"/>
      <c r="AG100" s="359"/>
    </row>
    <row r="101" spans="1:33" ht="15.75" customHeight="1">
      <c r="A101" s="296"/>
      <c r="B101" s="163"/>
      <c r="C101" s="274"/>
      <c r="D101" s="275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13"/>
      <c r="X101" s="116"/>
      <c r="Y101" s="12"/>
      <c r="Z101" s="198"/>
      <c r="AA101" s="276"/>
      <c r="AB101" s="277"/>
      <c r="AC101" s="12"/>
      <c r="AD101" s="198"/>
      <c r="AE101" s="117"/>
      <c r="AF101" s="110"/>
      <c r="AG101" s="359"/>
    </row>
    <row r="102" spans="1:33" ht="15.75" customHeight="1">
      <c r="A102" s="296"/>
      <c r="B102" s="163"/>
      <c r="C102" s="274"/>
      <c r="D102" s="275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13"/>
      <c r="X102" s="116"/>
      <c r="Y102" s="12"/>
      <c r="Z102" s="198"/>
      <c r="AA102" s="276"/>
      <c r="AB102" s="277"/>
      <c r="AC102" s="12"/>
      <c r="AD102" s="198"/>
      <c r="AE102" s="117"/>
      <c r="AF102" s="110"/>
      <c r="AG102" s="359"/>
    </row>
    <row r="103" spans="1:33" ht="15.75" customHeight="1">
      <c r="A103" s="296"/>
      <c r="B103" s="163"/>
      <c r="C103" s="274"/>
      <c r="D103" s="275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83"/>
      <c r="X103" s="184"/>
      <c r="Y103" s="12"/>
      <c r="Z103" s="198"/>
      <c r="AA103" s="276"/>
      <c r="AB103" s="277"/>
      <c r="AC103" s="12"/>
      <c r="AD103" s="198"/>
      <c r="AE103" s="117"/>
      <c r="AF103" s="110"/>
      <c r="AG103" s="359"/>
    </row>
    <row r="104" spans="1:33" ht="15.75" customHeight="1">
      <c r="A104" s="296"/>
      <c r="B104" s="163"/>
      <c r="C104" s="274"/>
      <c r="D104" s="275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85"/>
      <c r="X104" s="186"/>
      <c r="Y104" s="12"/>
      <c r="Z104" s="198"/>
      <c r="AA104" s="276"/>
      <c r="AB104" s="277"/>
      <c r="AC104" s="12"/>
      <c r="AD104" s="198"/>
      <c r="AE104" s="117"/>
      <c r="AF104" s="110"/>
      <c r="AG104" s="359"/>
    </row>
    <row r="105" spans="1:33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47"/>
      <c r="T105" s="48"/>
      <c r="U105" s="130"/>
      <c r="V105" s="112"/>
      <c r="W105" s="185"/>
      <c r="X105" s="186"/>
      <c r="Y105" s="12"/>
      <c r="Z105" s="198"/>
      <c r="AA105" s="276"/>
      <c r="AB105" s="277"/>
      <c r="AC105" s="12"/>
      <c r="AD105" s="198"/>
      <c r="AE105" s="117"/>
      <c r="AF105" s="110"/>
      <c r="AG105" s="359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23</v>
      </c>
      <c r="J106" s="137">
        <f t="shared" si="24"/>
        <v>2000</v>
      </c>
      <c r="K106" s="138">
        <f t="shared" ref="K106" si="25">J106/I106</f>
        <v>86.956521739130437</v>
      </c>
      <c r="L106" s="136">
        <f t="shared" ref="L106:M106" si="26">AVERAGE(L90:L105)</f>
        <v>23</v>
      </c>
      <c r="M106" s="137">
        <f t="shared" si="26"/>
        <v>1782.6969049834222</v>
      </c>
      <c r="N106" s="138">
        <f>M106/L106</f>
        <v>77.508561086235744</v>
      </c>
      <c r="O106" s="139">
        <f>L106-I106</f>
        <v>0</v>
      </c>
      <c r="P106" s="140">
        <f>N106-K106</f>
        <v>-9.4479606528946931</v>
      </c>
      <c r="Q106" s="141">
        <f>N106/K106</f>
        <v>0.89134845249171102</v>
      </c>
      <c r="R106" s="291"/>
      <c r="S106" s="142">
        <f>S90</f>
        <v>0.70833333333333337</v>
      </c>
      <c r="T106" s="143">
        <f>INDEX(T90:T105,COUNTA(T90:T105))</f>
        <v>0.86336805555555551</v>
      </c>
      <c r="U106" s="144"/>
      <c r="V106" s="166"/>
      <c r="W106" s="187"/>
      <c r="X106" s="188"/>
      <c r="Y106" s="179">
        <f t="shared" ref="Y106:Z106" si="27">SUM(Y90:Y105)</f>
        <v>0</v>
      </c>
      <c r="Z106" s="180">
        <f t="shared" si="27"/>
        <v>0</v>
      </c>
      <c r="AA106" s="279"/>
      <c r="AB106" s="280"/>
      <c r="AC106" s="179">
        <f t="shared" ref="AC106:AD106" si="28">SUM(AC90:AC105)</f>
        <v>5</v>
      </c>
      <c r="AD106" s="180">
        <f t="shared" si="28"/>
        <v>0</v>
      </c>
      <c r="AE106" s="168">
        <f>M106-J106</f>
        <v>-217.3030950165778</v>
      </c>
      <c r="AF106" s="141">
        <f>M106/J106</f>
        <v>0.89134845249171113</v>
      </c>
      <c r="AG106" s="360"/>
    </row>
    <row r="107" spans="1:33" ht="15.75" customHeight="1">
      <c r="A107" s="284" t="s">
        <v>209</v>
      </c>
      <c r="B107" s="146" t="s">
        <v>181</v>
      </c>
      <c r="C107" s="287" t="s">
        <v>197</v>
      </c>
      <c r="D107" s="288"/>
      <c r="E107" s="147">
        <v>57.3</v>
      </c>
      <c r="F107" s="97">
        <v>1404</v>
      </c>
      <c r="G107" s="148">
        <f t="shared" ref="G107:G109" si="29">E107*F107</f>
        <v>80449.2</v>
      </c>
      <c r="H107" s="149"/>
      <c r="I107" s="150">
        <v>21</v>
      </c>
      <c r="J107" s="151">
        <v>2000</v>
      </c>
      <c r="K107" s="152">
        <f>J107/I107</f>
        <v>95.238095238095241</v>
      </c>
      <c r="L107" s="153">
        <v>21</v>
      </c>
      <c r="M107" s="151">
        <f>F107/V107*60</f>
        <v>1784.7457627118633</v>
      </c>
      <c r="N107" s="152">
        <f>M107/L107</f>
        <v>84.987893462469685</v>
      </c>
      <c r="O107" s="154">
        <f>L107-I107</f>
        <v>0</v>
      </c>
      <c r="P107" s="155">
        <f>N107-K107</f>
        <v>-10.250201775625555</v>
      </c>
      <c r="Q107" s="156">
        <f>N107/K107</f>
        <v>0.89237288135593162</v>
      </c>
      <c r="R107" s="289">
        <f>Q123</f>
        <v>0.89192992976231511</v>
      </c>
      <c r="S107" s="157">
        <v>0.70833333333333337</v>
      </c>
      <c r="T107" s="158">
        <v>0.74111111111111116</v>
      </c>
      <c r="U107" s="159"/>
      <c r="V107" s="160">
        <v>47.200000000000024</v>
      </c>
      <c r="W107" s="158"/>
      <c r="X107" s="169"/>
      <c r="Y107" s="196"/>
      <c r="Z107" s="197"/>
      <c r="AA107" s="292"/>
      <c r="AB107" s="293"/>
      <c r="AC107" s="196">
        <v>1</v>
      </c>
      <c r="AD107" s="197"/>
      <c r="AE107" s="115">
        <f>M107-J107</f>
        <v>-215.25423728813666</v>
      </c>
      <c r="AF107" s="156">
        <f>M107/J107</f>
        <v>0.89237288135593162</v>
      </c>
      <c r="AG107" s="281">
        <f>AF123</f>
        <v>0.89192992976231511</v>
      </c>
    </row>
    <row r="108" spans="1:33" ht="15.75" customHeight="1">
      <c r="A108" s="285"/>
      <c r="B108" s="163" t="s">
        <v>181</v>
      </c>
      <c r="C108" s="274" t="s">
        <v>201</v>
      </c>
      <c r="D108" s="275"/>
      <c r="E108" s="101">
        <v>54.09</v>
      </c>
      <c r="F108" s="102">
        <v>1686</v>
      </c>
      <c r="G108" s="103">
        <f t="shared" si="29"/>
        <v>91195.74</v>
      </c>
      <c r="H108" s="26"/>
      <c r="I108" s="104">
        <v>19</v>
      </c>
      <c r="J108" s="105">
        <v>2000</v>
      </c>
      <c r="K108" s="106">
        <f t="shared" ref="K108:K109" si="30">J108/I108</f>
        <v>105.26315789473684</v>
      </c>
      <c r="L108" s="107">
        <v>19</v>
      </c>
      <c r="M108" s="105">
        <f>F108/V108*60</f>
        <v>1784.1269841269871</v>
      </c>
      <c r="N108" s="106">
        <f>M108/L108</f>
        <v>93.901420217209846</v>
      </c>
      <c r="O108" s="108">
        <f>L108-I108</f>
        <v>0</v>
      </c>
      <c r="P108" s="109">
        <f>N108-K108</f>
        <v>-11.361737677526989</v>
      </c>
      <c r="Q108" s="110">
        <f>N108/K108</f>
        <v>0.89206349206349356</v>
      </c>
      <c r="R108" s="290"/>
      <c r="S108" s="47">
        <v>0.74465277777777783</v>
      </c>
      <c r="T108" s="48">
        <v>0.78402777777777777</v>
      </c>
      <c r="U108" s="111">
        <v>5.0999999999999979</v>
      </c>
      <c r="V108" s="112">
        <v>56.69999999999991</v>
      </c>
      <c r="W108" s="113"/>
      <c r="X108" s="116"/>
      <c r="Y108" s="12"/>
      <c r="Z108" s="198"/>
      <c r="AA108" s="276"/>
      <c r="AB108" s="277"/>
      <c r="AC108" s="12">
        <v>1</v>
      </c>
      <c r="AD108" s="198"/>
      <c r="AE108" s="117">
        <f>M108-J108</f>
        <v>-215.87301587301295</v>
      </c>
      <c r="AF108" s="110">
        <f>M108/J108</f>
        <v>0.89206349206349356</v>
      </c>
      <c r="AG108" s="282"/>
    </row>
    <row r="109" spans="1:33" ht="15.75" customHeight="1">
      <c r="A109" s="285"/>
      <c r="B109" s="163" t="s">
        <v>181</v>
      </c>
      <c r="C109" s="274" t="s">
        <v>203</v>
      </c>
      <c r="D109" s="275"/>
      <c r="E109" s="101">
        <v>58.17</v>
      </c>
      <c r="F109" s="102">
        <v>1939</v>
      </c>
      <c r="G109" s="103">
        <f t="shared" si="29"/>
        <v>112791.63</v>
      </c>
      <c r="H109" s="26"/>
      <c r="I109" s="104">
        <v>19</v>
      </c>
      <c r="J109" s="105">
        <v>1800</v>
      </c>
      <c r="K109" s="106">
        <f t="shared" si="30"/>
        <v>94.736842105263165</v>
      </c>
      <c r="L109" s="107">
        <v>19</v>
      </c>
      <c r="M109" s="105">
        <f>F109/V109*60</f>
        <v>1604.3208457825765</v>
      </c>
      <c r="N109" s="106">
        <f>M109/L109</f>
        <v>84.437939251714553</v>
      </c>
      <c r="O109" s="108">
        <f>L109-I109</f>
        <v>0</v>
      </c>
      <c r="P109" s="109">
        <f>N109-K109</f>
        <v>-10.298902853548611</v>
      </c>
      <c r="Q109" s="110">
        <f>N109/K109</f>
        <v>0.89128935876809801</v>
      </c>
      <c r="R109" s="290"/>
      <c r="S109" s="47">
        <v>0.78853009259259255</v>
      </c>
      <c r="T109" s="48">
        <v>0.83888888888888891</v>
      </c>
      <c r="U109" s="111">
        <v>6.483333333333281</v>
      </c>
      <c r="V109" s="112">
        <v>72.516666666666765</v>
      </c>
      <c r="W109" s="113"/>
      <c r="X109" s="116"/>
      <c r="Y109" s="12"/>
      <c r="Z109" s="198"/>
      <c r="AA109" s="276"/>
      <c r="AB109" s="277"/>
      <c r="AC109" s="12">
        <v>1</v>
      </c>
      <c r="AD109" s="198"/>
      <c r="AE109" s="117">
        <f>M109-J109</f>
        <v>-195.6791542174235</v>
      </c>
      <c r="AF109" s="110">
        <f>M109/J109</f>
        <v>0.89128935876809801</v>
      </c>
      <c r="AG109" s="282"/>
    </row>
    <row r="110" spans="1:33" ht="15.75" customHeight="1">
      <c r="A110" s="285"/>
      <c r="B110" s="163"/>
      <c r="C110" s="274"/>
      <c r="D110" s="275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76"/>
      <c r="AB110" s="277"/>
      <c r="AC110" s="12"/>
      <c r="AD110" s="198"/>
      <c r="AE110" s="117"/>
      <c r="AF110" s="110"/>
      <c r="AG110" s="282"/>
    </row>
    <row r="111" spans="1:33" ht="15.75" customHeight="1">
      <c r="A111" s="285"/>
      <c r="B111" s="163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282"/>
    </row>
    <row r="112" spans="1:33" ht="15.75" customHeight="1">
      <c r="A112" s="285"/>
      <c r="B112" s="163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282"/>
    </row>
    <row r="113" spans="1:33" ht="15.75" customHeight="1">
      <c r="A113" s="285"/>
      <c r="B113" s="163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76"/>
      <c r="AB113" s="277"/>
      <c r="AC113" s="12"/>
      <c r="AD113" s="198"/>
      <c r="AE113" s="117"/>
      <c r="AF113" s="110"/>
      <c r="AG113" s="282"/>
    </row>
    <row r="114" spans="1:33" ht="15.75" customHeight="1">
      <c r="A114" s="285"/>
      <c r="B114" s="163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76"/>
      <c r="AB114" s="277"/>
      <c r="AC114" s="12"/>
      <c r="AD114" s="198"/>
      <c r="AE114" s="117"/>
      <c r="AF114" s="110"/>
      <c r="AG114" s="282"/>
    </row>
    <row r="115" spans="1:33" ht="15.75" customHeight="1">
      <c r="A115" s="285"/>
      <c r="B115" s="163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76"/>
      <c r="AB115" s="277"/>
      <c r="AC115" s="12"/>
      <c r="AD115" s="198"/>
      <c r="AE115" s="117"/>
      <c r="AF115" s="110"/>
      <c r="AG115" s="282"/>
    </row>
    <row r="116" spans="1:33" ht="15.75" customHeight="1">
      <c r="A116" s="285"/>
      <c r="B116" s="163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76"/>
      <c r="AB116" s="277"/>
      <c r="AC116" s="12"/>
      <c r="AD116" s="198"/>
      <c r="AE116" s="117"/>
      <c r="AF116" s="110"/>
      <c r="AG116" s="282"/>
    </row>
    <row r="117" spans="1:33" ht="15.75" customHeight="1">
      <c r="A117" s="285"/>
      <c r="B117" s="163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76"/>
      <c r="AB117" s="277"/>
      <c r="AC117" s="12"/>
      <c r="AD117" s="198"/>
      <c r="AE117" s="117"/>
      <c r="AF117" s="110"/>
      <c r="AG117" s="282"/>
    </row>
    <row r="118" spans="1:33" ht="15.75" customHeight="1">
      <c r="A118" s="285"/>
      <c r="B118" s="163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76"/>
      <c r="AB118" s="277"/>
      <c r="AC118" s="12"/>
      <c r="AD118" s="198"/>
      <c r="AE118" s="117"/>
      <c r="AF118" s="110"/>
      <c r="AG118" s="282"/>
    </row>
    <row r="119" spans="1:33" ht="15.75" customHeight="1">
      <c r="A119" s="285"/>
      <c r="B119" s="163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76"/>
      <c r="AB119" s="277"/>
      <c r="AC119" s="12"/>
      <c r="AD119" s="198"/>
      <c r="AE119" s="117"/>
      <c r="AF119" s="110"/>
      <c r="AG119" s="282"/>
    </row>
    <row r="120" spans="1:33" ht="15.75" customHeight="1">
      <c r="A120" s="285"/>
      <c r="B120" s="163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76"/>
      <c r="AB120" s="277"/>
      <c r="AC120" s="12"/>
      <c r="AD120" s="198"/>
      <c r="AE120" s="117"/>
      <c r="AF120" s="110"/>
      <c r="AG120" s="282"/>
    </row>
    <row r="121" spans="1:33" ht="15.75" customHeight="1">
      <c r="A121" s="285"/>
      <c r="B121" s="163"/>
      <c r="C121" s="274"/>
      <c r="D121" s="275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76"/>
      <c r="AB121" s="277"/>
      <c r="AC121" s="12"/>
      <c r="AD121" s="198"/>
      <c r="AE121" s="117"/>
      <c r="AF121" s="110"/>
      <c r="AG121" s="282"/>
    </row>
    <row r="122" spans="1:33" ht="15.75" customHeight="1">
      <c r="A122" s="285"/>
      <c r="B122" s="163"/>
      <c r="C122" s="274"/>
      <c r="D122" s="275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76"/>
      <c r="AB122" s="277"/>
      <c r="AC122" s="12"/>
      <c r="AD122" s="198"/>
      <c r="AE122" s="165"/>
      <c r="AF122" s="125"/>
      <c r="AG122" s="282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1">AVERAGE(I107:I122)</f>
        <v>19.666666666666668</v>
      </c>
      <c r="J123" s="137">
        <f t="shared" si="31"/>
        <v>1933.3333333333333</v>
      </c>
      <c r="K123" s="138">
        <f t="shared" ref="K123" si="32">J123/I123</f>
        <v>98.305084745762699</v>
      </c>
      <c r="L123" s="136">
        <f t="shared" ref="L123:M123" si="33">AVERAGE(L107:L122)</f>
        <v>19.666666666666668</v>
      </c>
      <c r="M123" s="137">
        <f t="shared" si="33"/>
        <v>1724.3978642071424</v>
      </c>
      <c r="N123" s="138">
        <f>M123/L123</f>
        <v>87.681247332566556</v>
      </c>
      <c r="O123" s="139">
        <f>L123-I123</f>
        <v>0</v>
      </c>
      <c r="P123" s="140">
        <f>N123-K123</f>
        <v>-10.623837413196142</v>
      </c>
      <c r="Q123" s="141">
        <f>N123/K123</f>
        <v>0.89192992976231511</v>
      </c>
      <c r="R123" s="291"/>
      <c r="S123" s="142">
        <f>S107</f>
        <v>0.70833333333333337</v>
      </c>
      <c r="T123" s="143">
        <f>INDEX(T107:T122,COUNTA(T107:T122))</f>
        <v>0.83888888888888891</v>
      </c>
      <c r="U123" s="144"/>
      <c r="V123" s="166"/>
      <c r="W123" s="167"/>
      <c r="X123" s="138"/>
      <c r="Y123" s="179">
        <f t="shared" ref="Y123:Z123" si="34">SUM(Y107:Y122)</f>
        <v>0</v>
      </c>
      <c r="Z123" s="180">
        <f t="shared" si="34"/>
        <v>0</v>
      </c>
      <c r="AA123" s="279"/>
      <c r="AB123" s="280"/>
      <c r="AC123" s="179">
        <f t="shared" ref="AC123:AD123" si="35">SUM(AC107:AC122)</f>
        <v>3</v>
      </c>
      <c r="AD123" s="180">
        <f t="shared" si="35"/>
        <v>0</v>
      </c>
      <c r="AE123" s="168">
        <f>M123-J123</f>
        <v>-208.93546912619081</v>
      </c>
      <c r="AF123" s="141">
        <f>M123/J123</f>
        <v>0.89192992976231511</v>
      </c>
      <c r="AG123" s="283"/>
    </row>
    <row r="125" spans="1:33">
      <c r="AA125" s="273" t="s">
        <v>159</v>
      </c>
      <c r="AB125" s="273"/>
    </row>
    <row r="126" spans="1:33">
      <c r="AA126" s="273" t="s">
        <v>160</v>
      </c>
      <c r="AB126" s="273"/>
    </row>
    <row r="127" spans="1:33">
      <c r="AA127" s="273" t="s">
        <v>161</v>
      </c>
      <c r="AB127" s="273"/>
    </row>
    <row r="128" spans="1:33">
      <c r="AA128" s="273" t="s">
        <v>162</v>
      </c>
      <c r="AB128" s="273"/>
    </row>
    <row r="129" spans="27:28">
      <c r="AA129" s="273" t="s">
        <v>163</v>
      </c>
      <c r="AB129" s="273"/>
    </row>
    <row r="130" spans="27:28">
      <c r="AA130" s="273" t="s">
        <v>164</v>
      </c>
      <c r="AB130" s="273"/>
    </row>
    <row r="131" spans="27:28">
      <c r="AA131" s="273" t="s">
        <v>165</v>
      </c>
      <c r="AB131" s="273"/>
    </row>
    <row r="132" spans="27:28">
      <c r="AA132" s="273" t="s">
        <v>166</v>
      </c>
      <c r="AB132" s="273"/>
    </row>
    <row r="133" spans="27:28">
      <c r="AA133" s="273" t="s">
        <v>167</v>
      </c>
      <c r="AB133" s="273"/>
    </row>
    <row r="134" spans="27:28">
      <c r="AA134" s="273" t="s">
        <v>168</v>
      </c>
      <c r="AB134" s="273"/>
    </row>
    <row r="135" spans="27:28">
      <c r="AA135" s="273" t="s">
        <v>169</v>
      </c>
      <c r="AB135" s="273"/>
    </row>
    <row r="136" spans="27:28">
      <c r="AA136" s="273" t="s">
        <v>170</v>
      </c>
      <c r="AB136" s="273"/>
    </row>
    <row r="137" spans="27:28">
      <c r="AA137" s="273" t="s">
        <v>171</v>
      </c>
      <c r="AB137" s="273"/>
    </row>
  </sheetData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10" priority="3" operator="greaterThan">
      <formula>0</formula>
    </cfRule>
  </conditionalFormatting>
  <conditionalFormatting sqref="P5:P123 AE5:AE123">
    <cfRule type="cellIs" dxfId="9" priority="6" operator="lessThan">
      <formula>0</formula>
    </cfRule>
  </conditionalFormatting>
  <conditionalFormatting sqref="Q5:Q123 AF5:AF123">
    <cfRule type="cellIs" dxfId="8" priority="4" operator="greaterThan">
      <formula>1</formula>
    </cfRule>
    <cfRule type="cellIs" dxfId="7" priority="5" operator="lessThan">
      <formula>0.8</formula>
    </cfRule>
  </conditionalFormatting>
  <conditionalFormatting sqref="AG5 R5:R123 AG90">
    <cfRule type="cellIs" dxfId="6" priority="7" operator="lessThan">
      <formula>0.8</formula>
    </cfRule>
  </conditionalFormatting>
  <conditionalFormatting sqref="AG22">
    <cfRule type="cellIs" dxfId="5" priority="11" operator="lessThan">
      <formula>0.8</formula>
    </cfRule>
  </conditionalFormatting>
  <conditionalFormatting sqref="AG37">
    <cfRule type="cellIs" dxfId="4" priority="10" operator="lessThan">
      <formula>0.8</formula>
    </cfRule>
  </conditionalFormatting>
  <conditionalFormatting sqref="AG39:AG74">
    <cfRule type="cellIs" dxfId="3" priority="8" operator="lessThan">
      <formula>0.8</formula>
    </cfRule>
  </conditionalFormatting>
  <conditionalFormatting sqref="AG80:AG88">
    <cfRule type="cellIs" dxfId="2" priority="9" operator="lessThan">
      <formula>0.8</formula>
    </cfRule>
  </conditionalFormatting>
  <conditionalFormatting sqref="AG105">
    <cfRule type="cellIs" dxfId="1" priority="2" operator="lessThan">
      <formula>0.8</formula>
    </cfRule>
  </conditionalFormatting>
  <conditionalFormatting sqref="AG107:AG123">
    <cfRule type="cellIs" dxfId="0" priority="1" operator="lessThan">
      <formula>0.8</formula>
    </cfRule>
  </conditionalFormatting>
  <dataValidations count="1">
    <dataValidation type="list" allowBlank="1" showInputMessage="1" showErrorMessage="1" sqref="AA5:AB123" xr:uid="{CDEA2522-0AAC-447D-8127-1600D62F8DDC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387333-AA50-4989-8433-EFD9B1AB9FA8}"/>
</file>

<file path=customXml/itemProps2.xml><?xml version="1.0" encoding="utf-8"?>
<ds:datastoreItem xmlns:ds="http://schemas.openxmlformats.org/officeDocument/2006/customXml" ds:itemID="{8D5D79B2-F657-483C-BFE0-709896D6C2AB}"/>
</file>

<file path=customXml/itemProps3.xml><?xml version="1.0" encoding="utf-8"?>
<ds:datastoreItem xmlns:ds="http://schemas.openxmlformats.org/officeDocument/2006/customXml" ds:itemID="{CF56212B-8AEC-4728-9211-B5656DA068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93</vt:i4>
      </vt:variant>
    </vt:vector>
  </HeadingPairs>
  <TitlesOfParts>
    <vt:vector size="93" baseType="lpstr">
      <vt:lpstr>0331</vt:lpstr>
      <vt:lpstr>0331(18度C)</vt:lpstr>
      <vt:lpstr>0331(4度C)</vt:lpstr>
      <vt:lpstr>0330</vt:lpstr>
      <vt:lpstr>0330(18度C)</vt:lpstr>
      <vt:lpstr>0330(4度C)</vt:lpstr>
      <vt:lpstr>0329</vt:lpstr>
      <vt:lpstr>0329(18度C)</vt:lpstr>
      <vt:lpstr>0329(4度C)</vt:lpstr>
      <vt:lpstr>0328</vt:lpstr>
      <vt:lpstr>0328(18度C)</vt:lpstr>
      <vt:lpstr>0328(4度C)</vt:lpstr>
      <vt:lpstr>0327</vt:lpstr>
      <vt:lpstr>0327(18度C)</vt:lpstr>
      <vt:lpstr>0327(4度C)</vt:lpstr>
      <vt:lpstr>0326</vt:lpstr>
      <vt:lpstr>0326(18度C)</vt:lpstr>
      <vt:lpstr>0326(4度C)</vt:lpstr>
      <vt:lpstr>0325</vt:lpstr>
      <vt:lpstr>0325(18度C)</vt:lpstr>
      <vt:lpstr>0325(4度C)</vt:lpstr>
      <vt:lpstr>0324</vt:lpstr>
      <vt:lpstr>0324(18度C)</vt:lpstr>
      <vt:lpstr>0324(4度C)</vt:lpstr>
      <vt:lpstr>0323</vt:lpstr>
      <vt:lpstr>0323(18度C)</vt:lpstr>
      <vt:lpstr>0323(4度C)</vt:lpstr>
      <vt:lpstr>0322</vt:lpstr>
      <vt:lpstr>0322(18度C)</vt:lpstr>
      <vt:lpstr>0322(4度C)</vt:lpstr>
      <vt:lpstr>0321</vt:lpstr>
      <vt:lpstr>0321(18度C)</vt:lpstr>
      <vt:lpstr>0321(4度C)</vt:lpstr>
      <vt:lpstr>0320</vt:lpstr>
      <vt:lpstr>0320(18度C)</vt:lpstr>
      <vt:lpstr>0320(4度C)</vt:lpstr>
      <vt:lpstr>0319</vt:lpstr>
      <vt:lpstr>0319(18度C)</vt:lpstr>
      <vt:lpstr>0319(4度C)</vt:lpstr>
      <vt:lpstr>0318</vt:lpstr>
      <vt:lpstr>0318(18度C)</vt:lpstr>
      <vt:lpstr>0318(4度C)</vt:lpstr>
      <vt:lpstr>0317</vt:lpstr>
      <vt:lpstr>0317(18度C)</vt:lpstr>
      <vt:lpstr>0317(4度C)</vt:lpstr>
      <vt:lpstr>0316</vt:lpstr>
      <vt:lpstr>0316(18度C)</vt:lpstr>
      <vt:lpstr>0316(4度C)</vt:lpstr>
      <vt:lpstr>0315</vt:lpstr>
      <vt:lpstr>0315(18度C)</vt:lpstr>
      <vt:lpstr>0315(4度C)</vt:lpstr>
      <vt:lpstr>0314</vt:lpstr>
      <vt:lpstr>0314(18度C)</vt:lpstr>
      <vt:lpstr>0314(4度C)</vt:lpstr>
      <vt:lpstr>0313</vt:lpstr>
      <vt:lpstr>0313(18度C)</vt:lpstr>
      <vt:lpstr>0313(4度C)</vt:lpstr>
      <vt:lpstr>0312</vt:lpstr>
      <vt:lpstr>0312(18度C)</vt:lpstr>
      <vt:lpstr>0312(4度C)</vt:lpstr>
      <vt:lpstr>0311</vt:lpstr>
      <vt:lpstr>0311(18度C)</vt:lpstr>
      <vt:lpstr>0311(4度C)</vt:lpstr>
      <vt:lpstr>0310</vt:lpstr>
      <vt:lpstr>0310(18度C)</vt:lpstr>
      <vt:lpstr>0310(4度C)</vt:lpstr>
      <vt:lpstr>0309</vt:lpstr>
      <vt:lpstr>0309(18度C)</vt:lpstr>
      <vt:lpstr>0309(4度C)</vt:lpstr>
      <vt:lpstr>0308</vt:lpstr>
      <vt:lpstr>0308(18度C)</vt:lpstr>
      <vt:lpstr>0308(4度C)</vt:lpstr>
      <vt:lpstr>0307</vt:lpstr>
      <vt:lpstr>0307(18度C)</vt:lpstr>
      <vt:lpstr>0307(4度C)</vt:lpstr>
      <vt:lpstr>0306</vt:lpstr>
      <vt:lpstr>0306(18度C)</vt:lpstr>
      <vt:lpstr>0306(4度C)</vt:lpstr>
      <vt:lpstr>0305</vt:lpstr>
      <vt:lpstr>0305(18度C)</vt:lpstr>
      <vt:lpstr>0305(4度C)</vt:lpstr>
      <vt:lpstr>0304</vt:lpstr>
      <vt:lpstr>0304(18度C)</vt:lpstr>
      <vt:lpstr>0304(4度C)</vt:lpstr>
      <vt:lpstr>0303</vt:lpstr>
      <vt:lpstr>0303(18度C)</vt:lpstr>
      <vt:lpstr>0303(4度C)</vt:lpstr>
      <vt:lpstr>0302</vt:lpstr>
      <vt:lpstr>0302(18度C)</vt:lpstr>
      <vt:lpstr>0302(4度C)</vt:lpstr>
      <vt:lpstr>0301</vt:lpstr>
      <vt:lpstr>0301(18度C)</vt:lpstr>
      <vt:lpstr>0301(4度C)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雅嬪 鄭</dc:creator>
  <cp:lastModifiedBy>食品 屏榮</cp:lastModifiedBy>
  <dcterms:created xsi:type="dcterms:W3CDTF">2025-12-04T02:01:56Z</dcterms:created>
  <dcterms:modified xsi:type="dcterms:W3CDTF">2026-04-07T06:22:39Z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